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2d52b3e742dbe6/Desktop/Classwork/Challenge 1/"/>
    </mc:Choice>
  </mc:AlternateContent>
  <xr:revisionPtr revIDLastSave="254" documentId="14_{566A02BC-3871-4ECD-9683-51730AC92AA7}" xr6:coauthVersionLast="47" xr6:coauthVersionMax="47" xr10:uidLastSave="{F97E8A66-777E-4C2D-AEF4-AAA5A12C793A}"/>
  <bookViews>
    <workbookView xWindow="28680" yWindow="-120" windowWidth="29040" windowHeight="15840" xr2:uid="{00000000-000D-0000-FFFF-FFFF00000000}"/>
  </bookViews>
  <sheets>
    <sheet name="Theatre Outcomes by Launch Date" sheetId="5" r:id="rId1"/>
    <sheet name="Outcomes Based on Goal" sheetId="12" r:id="rId2"/>
    <sheet name="Kickstarter raw data" sheetId="1" r:id="rId3"/>
    <sheet name="Theatre Outcome Raw Data" sheetId="14" r:id="rId4"/>
    <sheet name="Category Statistics" sheetId="3" r:id="rId5"/>
    <sheet name="Subcategory Statistics" sheetId="4" r:id="rId6"/>
    <sheet name="Chart1" sheetId="10" r:id="rId7"/>
    <sheet name="Failed US Kickstarters" sheetId="7" r:id="rId8"/>
    <sheet name="Successful US Kickstarters" sheetId="6" r:id="rId9"/>
    <sheet name="Descriptive Statistics" sheetId="8" r:id="rId10"/>
    <sheet name="Edinburgh Research" sheetId="2" r:id="rId11"/>
  </sheets>
  <externalReferences>
    <externalReference r:id="rId12"/>
  </externalReferences>
  <definedNames>
    <definedName name="_xlnm._FilterDatabase" localSheetId="2" hidden="1">'Kickstarter raw data'!$A$1:$U$4115</definedName>
    <definedName name="_xlnm._FilterDatabase" localSheetId="1" hidden="1">'Outcomes Based on Goal'!$A$1:$H$1</definedName>
    <definedName name="_xlnm._FilterDatabase" localSheetId="8" hidden="1">'Successful US Kickstarters'!$A$1:$T$1</definedName>
    <definedName name="_xlnm._FilterDatabase" localSheetId="3" hidden="1">'Theatre Outcome Raw Data'!$A$1:$U$1</definedName>
    <definedName name="_xlchart.v1.0" hidden="1">'Kickstarter raw data'!$D$1</definedName>
    <definedName name="_xlchart.v1.1" hidden="1">'Kickstarter raw data'!$D$2:$D$4115</definedName>
    <definedName name="_xlchart.v1.2" hidden="1">'Kickstarter raw data'!$E$1</definedName>
    <definedName name="_xlchart.v1.3" hidden="1">'Kickstarter raw data'!$E$2:$E$4115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2" l="1"/>
  <c r="D12" i="12"/>
  <c r="D11" i="12"/>
  <c r="D10" i="12"/>
  <c r="D9" i="12"/>
  <c r="D8" i="12"/>
  <c r="D7" i="12"/>
  <c r="C13" i="12"/>
  <c r="C12" i="12"/>
  <c r="C11" i="12"/>
  <c r="C10" i="12"/>
  <c r="C9" i="12"/>
  <c r="C8" i="12"/>
  <c r="C7" i="12"/>
  <c r="B13" i="12"/>
  <c r="B12" i="12"/>
  <c r="B11" i="12"/>
  <c r="B10" i="12"/>
  <c r="B9" i="12"/>
  <c r="B8" i="12"/>
  <c r="B7" i="12"/>
  <c r="D6" i="12"/>
  <c r="E6" i="12" s="1"/>
  <c r="D5" i="12"/>
  <c r="C6" i="12"/>
  <c r="C5" i="12"/>
  <c r="D4" i="12"/>
  <c r="C4" i="12"/>
  <c r="D3" i="12"/>
  <c r="C3" i="12"/>
  <c r="D2" i="12"/>
  <c r="C2" i="12"/>
  <c r="E3" i="12"/>
  <c r="F3" i="12" s="1"/>
  <c r="B2" i="12"/>
  <c r="B6" i="12"/>
  <c r="B5" i="12"/>
  <c r="B4" i="12"/>
  <c r="B3" i="12"/>
  <c r="T4112" i="1"/>
  <c r="T4111" i="1"/>
  <c r="T4099" i="1"/>
  <c r="T4098" i="1"/>
  <c r="T4095" i="1"/>
  <c r="T4090" i="1"/>
  <c r="T4080" i="1"/>
  <c r="T4077" i="1"/>
  <c r="T4076" i="1"/>
  <c r="T4074" i="1"/>
  <c r="T4071" i="1"/>
  <c r="T4065" i="1"/>
  <c r="T4059" i="1"/>
  <c r="T4057" i="1"/>
  <c r="T4055" i="1"/>
  <c r="T4050" i="1"/>
  <c r="T4043" i="1"/>
  <c r="T4035" i="1"/>
  <c r="T4020" i="1"/>
  <c r="T4018" i="1"/>
  <c r="T4014" i="1"/>
  <c r="T4013" i="1"/>
  <c r="T4011" i="1"/>
  <c r="T4010" i="1"/>
  <c r="T4003" i="1"/>
  <c r="T3999" i="1"/>
  <c r="T3997" i="1"/>
  <c r="T3992" i="1"/>
  <c r="T3989" i="1"/>
  <c r="T3988" i="1"/>
  <c r="T3986" i="1"/>
  <c r="T3984" i="1"/>
  <c r="T3981" i="1"/>
  <c r="T3976" i="1"/>
  <c r="T3964" i="1"/>
  <c r="T3963" i="1"/>
  <c r="T3937" i="1"/>
  <c r="T3929" i="1"/>
  <c r="T3925" i="1"/>
  <c r="T3923" i="1"/>
  <c r="T3922" i="1"/>
  <c r="T3921" i="1"/>
  <c r="T3920" i="1"/>
  <c r="T3919" i="1"/>
  <c r="T3917" i="1"/>
  <c r="T3916" i="1"/>
  <c r="T3908" i="1"/>
  <c r="T3907" i="1"/>
  <c r="T3904" i="1"/>
  <c r="T3900" i="1"/>
  <c r="T3890" i="1"/>
  <c r="T3885" i="1"/>
  <c r="T3882" i="1"/>
  <c r="T3881" i="1"/>
  <c r="T3878" i="1"/>
  <c r="T3870" i="1"/>
  <c r="T3860" i="1"/>
  <c r="T3853" i="1"/>
  <c r="T3844" i="1"/>
  <c r="T3842" i="1"/>
  <c r="T3839" i="1"/>
  <c r="T3837" i="1"/>
  <c r="T3836" i="1"/>
  <c r="T3829" i="1"/>
  <c r="T3828" i="1"/>
  <c r="T3826" i="1"/>
  <c r="T3822" i="1"/>
  <c r="T3817" i="1"/>
  <c r="T3813" i="1"/>
  <c r="T3811" i="1"/>
  <c r="T3810" i="1"/>
  <c r="T3797" i="1"/>
  <c r="T3796" i="1"/>
  <c r="T3791" i="1"/>
  <c r="T3787" i="1"/>
  <c r="T3784" i="1"/>
  <c r="T3772" i="1"/>
  <c r="T3764" i="1"/>
  <c r="T3763" i="1"/>
  <c r="T3757" i="1"/>
  <c r="T3754" i="1"/>
  <c r="T3749" i="1"/>
  <c r="T3741" i="1"/>
  <c r="T3740" i="1"/>
  <c r="T3738" i="1"/>
  <c r="T3737" i="1"/>
  <c r="T3727" i="1"/>
  <c r="T3726" i="1"/>
  <c r="T3725" i="1"/>
  <c r="T3721" i="1"/>
  <c r="T3720" i="1"/>
  <c r="T3719" i="1"/>
  <c r="T3717" i="1"/>
  <c r="T3711" i="1"/>
  <c r="T3706" i="1"/>
  <c r="T3704" i="1"/>
  <c r="T3703" i="1"/>
  <c r="T3699" i="1"/>
  <c r="T3698" i="1"/>
  <c r="T3695" i="1"/>
  <c r="T3690" i="1"/>
  <c r="T3680" i="1"/>
  <c r="T3677" i="1"/>
  <c r="T3675" i="1"/>
  <c r="T3674" i="1"/>
  <c r="T3672" i="1"/>
  <c r="T3671" i="1"/>
  <c r="T3669" i="1"/>
  <c r="T3665" i="1"/>
  <c r="T3662" i="1"/>
  <c r="T3656" i="1"/>
  <c r="T3655" i="1"/>
  <c r="T3652" i="1"/>
  <c r="T3649" i="1"/>
  <c r="T3634" i="1"/>
  <c r="T3632" i="1"/>
  <c r="T3628" i="1"/>
  <c r="T3627" i="1"/>
  <c r="T3620" i="1"/>
  <c r="T3619" i="1"/>
  <c r="T3618" i="1"/>
  <c r="T3617" i="1"/>
  <c r="T3613" i="1"/>
  <c r="T3612" i="1"/>
  <c r="T3611" i="1"/>
  <c r="T3610" i="1"/>
  <c r="T3609" i="1"/>
  <c r="T3608" i="1"/>
  <c r="T3607" i="1"/>
  <c r="T3603" i="1"/>
  <c r="T3592" i="1"/>
  <c r="T3590" i="1"/>
  <c r="T3589" i="1"/>
  <c r="T3586" i="1"/>
  <c r="T3583" i="1"/>
  <c r="T3581" i="1"/>
  <c r="T3580" i="1"/>
  <c r="T3575" i="1"/>
  <c r="T3574" i="1"/>
  <c r="T3573" i="1"/>
  <c r="T3569" i="1"/>
  <c r="T3568" i="1"/>
  <c r="T3566" i="1"/>
  <c r="T3565" i="1"/>
  <c r="T3564" i="1"/>
  <c r="T3560" i="1"/>
  <c r="T3558" i="1"/>
  <c r="T3554" i="1"/>
  <c r="T3552" i="1"/>
  <c r="T3551" i="1"/>
  <c r="T3543" i="1"/>
  <c r="T3542" i="1"/>
  <c r="T3540" i="1"/>
  <c r="T3538" i="1"/>
  <c r="T3537" i="1"/>
  <c r="T3532" i="1"/>
  <c r="T3530" i="1"/>
  <c r="T3525" i="1"/>
  <c r="T3524" i="1"/>
  <c r="T3522" i="1"/>
  <c r="T3521" i="1"/>
  <c r="T3519" i="1"/>
  <c r="T3514" i="1"/>
  <c r="T3513" i="1"/>
  <c r="T3510" i="1"/>
  <c r="T3505" i="1"/>
  <c r="T3503" i="1"/>
  <c r="T3491" i="1"/>
  <c r="T3489" i="1"/>
  <c r="T3484" i="1"/>
  <c r="T3481" i="1"/>
  <c r="T3477" i="1"/>
  <c r="T3476" i="1"/>
  <c r="T3473" i="1"/>
  <c r="T3467" i="1"/>
  <c r="T3462" i="1"/>
  <c r="T3461" i="1"/>
  <c r="T3456" i="1"/>
  <c r="T3455" i="1"/>
  <c r="T3452" i="1"/>
  <c r="T3448" i="1"/>
  <c r="T3447" i="1"/>
  <c r="T3440" i="1"/>
  <c r="T3432" i="1"/>
  <c r="T3431" i="1"/>
  <c r="T3430" i="1"/>
  <c r="T3429" i="1"/>
  <c r="T3424" i="1"/>
  <c r="T3422" i="1"/>
  <c r="T3418" i="1"/>
  <c r="T3414" i="1"/>
  <c r="T3411" i="1"/>
  <c r="T3409" i="1"/>
  <c r="T3407" i="1"/>
  <c r="T3405" i="1"/>
  <c r="T3403" i="1"/>
  <c r="T3401" i="1"/>
  <c r="T3399" i="1"/>
  <c r="T3397" i="1"/>
  <c r="T3396" i="1"/>
  <c r="T3394" i="1"/>
  <c r="T3390" i="1"/>
  <c r="T3384" i="1"/>
  <c r="T3381" i="1"/>
  <c r="T3380" i="1"/>
  <c r="T3379" i="1"/>
  <c r="T3377" i="1"/>
  <c r="T3375" i="1"/>
  <c r="T3369" i="1"/>
  <c r="T3366" i="1"/>
  <c r="T3359" i="1"/>
  <c r="T3358" i="1"/>
  <c r="T3357" i="1"/>
  <c r="T3355" i="1"/>
  <c r="T3354" i="1"/>
  <c r="T3353" i="1"/>
  <c r="T3349" i="1"/>
  <c r="T3345" i="1"/>
  <c r="T3343" i="1"/>
  <c r="T3339" i="1"/>
  <c r="T3338" i="1"/>
  <c r="T3337" i="1"/>
  <c r="T3332" i="1"/>
  <c r="T3331" i="1"/>
  <c r="T3329" i="1"/>
  <c r="T3327" i="1"/>
  <c r="T3325" i="1"/>
  <c r="T3321" i="1"/>
  <c r="T3317" i="1"/>
  <c r="T3316" i="1"/>
  <c r="T3311" i="1"/>
  <c r="T3299" i="1"/>
  <c r="T3298" i="1"/>
  <c r="T3297" i="1"/>
  <c r="T3296" i="1"/>
  <c r="T3294" i="1"/>
  <c r="T3292" i="1"/>
  <c r="T3291" i="1"/>
  <c r="T3290" i="1"/>
  <c r="T3285" i="1"/>
  <c r="T3280" i="1"/>
  <c r="T3279" i="1"/>
  <c r="T3273" i="1"/>
  <c r="T3272" i="1"/>
  <c r="T3271" i="1"/>
  <c r="T3259" i="1"/>
  <c r="T3257" i="1"/>
  <c r="T3256" i="1"/>
  <c r="T3254" i="1"/>
  <c r="T3249" i="1"/>
  <c r="T3246" i="1"/>
  <c r="T3242" i="1"/>
  <c r="T3241" i="1"/>
  <c r="T3240" i="1"/>
  <c r="T3236" i="1"/>
  <c r="T3229" i="1"/>
  <c r="T3228" i="1"/>
  <c r="T3223" i="1"/>
  <c r="T3220" i="1"/>
  <c r="T3218" i="1"/>
  <c r="T3216" i="1"/>
  <c r="T3215" i="1"/>
  <c r="T3207" i="1"/>
  <c r="T3203" i="1"/>
  <c r="T3195" i="1"/>
  <c r="T3194" i="1"/>
  <c r="T3190" i="1"/>
  <c r="T3188" i="1"/>
  <c r="T3187" i="1"/>
  <c r="T3183" i="1"/>
  <c r="T3182" i="1"/>
  <c r="T3180" i="1"/>
  <c r="T3173" i="1"/>
  <c r="T3163" i="1"/>
  <c r="T3157" i="1"/>
  <c r="T3154" i="1"/>
  <c r="T3145" i="1"/>
  <c r="T3144" i="1"/>
  <c r="T3140" i="1"/>
  <c r="T3138" i="1"/>
  <c r="T3136" i="1"/>
  <c r="T3135" i="1"/>
  <c r="T3119" i="1"/>
  <c r="T3108" i="1"/>
  <c r="T3104" i="1"/>
  <c r="T3099" i="1"/>
  <c r="T3072" i="1"/>
  <c r="T3059" i="1"/>
  <c r="T3053" i="1"/>
  <c r="T3044" i="1"/>
  <c r="T3028" i="1"/>
  <c r="T3027" i="1"/>
  <c r="T3025" i="1"/>
  <c r="T2996" i="1"/>
  <c r="T2990" i="1"/>
  <c r="T2988" i="1"/>
  <c r="T2984" i="1"/>
  <c r="T2978" i="1"/>
  <c r="T2961" i="1"/>
  <c r="T2948" i="1"/>
  <c r="T2939" i="1"/>
  <c r="T2932" i="1"/>
  <c r="T2924" i="1"/>
  <c r="T2918" i="1"/>
  <c r="T2917" i="1"/>
  <c r="T2916" i="1"/>
  <c r="T2912" i="1"/>
  <c r="T2906" i="1"/>
  <c r="T2880" i="1"/>
  <c r="T2866" i="1"/>
  <c r="T2856" i="1"/>
  <c r="T2851" i="1"/>
  <c r="T2844" i="1"/>
  <c r="T2843" i="1"/>
  <c r="T2842" i="1"/>
  <c r="T2837" i="1"/>
  <c r="T2836" i="1"/>
  <c r="T2834" i="1"/>
  <c r="T2831" i="1"/>
  <c r="T2830" i="1"/>
  <c r="T2827" i="1"/>
  <c r="T2825" i="1"/>
  <c r="T2823" i="1"/>
  <c r="T2822" i="1"/>
  <c r="T2821" i="1"/>
  <c r="T2819" i="1"/>
  <c r="T2818" i="1"/>
  <c r="T2816" i="1"/>
  <c r="T2813" i="1"/>
  <c r="T2808" i="1"/>
  <c r="T2807" i="1"/>
  <c r="T2806" i="1"/>
  <c r="T2804" i="1"/>
  <c r="T2802" i="1"/>
  <c r="T2801" i="1"/>
  <c r="T2800" i="1"/>
  <c r="T2799" i="1"/>
  <c r="T2798" i="1"/>
  <c r="T2796" i="1"/>
  <c r="T2788" i="1"/>
  <c r="T2785" i="1"/>
  <c r="T2771" i="1"/>
  <c r="T2762" i="1"/>
  <c r="T2741" i="1"/>
  <c r="T2737" i="1"/>
  <c r="T2726" i="1"/>
  <c r="T2723" i="1"/>
  <c r="T2713" i="1"/>
  <c r="T2710" i="1"/>
  <c r="T2641" i="1"/>
  <c r="T2631" i="1"/>
  <c r="T2617" i="1"/>
  <c r="T2599" i="1"/>
  <c r="T2588" i="1"/>
  <c r="T2570" i="1"/>
  <c r="T2562" i="1"/>
  <c r="T2559" i="1"/>
  <c r="T2551" i="1"/>
  <c r="T2543" i="1"/>
  <c r="T2530" i="1"/>
  <c r="T2513" i="1"/>
  <c r="T2511" i="1"/>
  <c r="T2508" i="1"/>
  <c r="T2405" i="1"/>
  <c r="T2368" i="1"/>
  <c r="T2360" i="1"/>
  <c r="T2359" i="1"/>
  <c r="T2326" i="1"/>
  <c r="T2277" i="1"/>
  <c r="T2267" i="1"/>
  <c r="T2261" i="1"/>
  <c r="T2259" i="1"/>
  <c r="T2258" i="1"/>
  <c r="T2250" i="1"/>
  <c r="T2248" i="1"/>
  <c r="T2243" i="1"/>
  <c r="T2235" i="1"/>
  <c r="T2229" i="1"/>
  <c r="T2227" i="1"/>
  <c r="T2211" i="1"/>
  <c r="T2203" i="1"/>
  <c r="T2202" i="1"/>
  <c r="T2194" i="1"/>
  <c r="T2193" i="1"/>
  <c r="T2191" i="1"/>
  <c r="T2187" i="1"/>
  <c r="T2176" i="1"/>
  <c r="T2157" i="1"/>
  <c r="T2150" i="1"/>
  <c r="T2140" i="1"/>
  <c r="T2129" i="1"/>
  <c r="T2081" i="1"/>
  <c r="T2078" i="1"/>
  <c r="T2069" i="1"/>
  <c r="T2067" i="1"/>
  <c r="T2060" i="1"/>
  <c r="T2059" i="1"/>
  <c r="T2056" i="1"/>
  <c r="T2051" i="1"/>
  <c r="T2040" i="1"/>
  <c r="T2032" i="1"/>
  <c r="T2001" i="1"/>
  <c r="T1995" i="1"/>
  <c r="T1989" i="1"/>
  <c r="T1988" i="1"/>
  <c r="T1987" i="1"/>
  <c r="T1978" i="1"/>
  <c r="T1976" i="1"/>
  <c r="T1971" i="1"/>
  <c r="T1965" i="1"/>
  <c r="T1951" i="1"/>
  <c r="T1922" i="1"/>
  <c r="T1915" i="1"/>
  <c r="T1903" i="1"/>
  <c r="T1882" i="1"/>
  <c r="T1867" i="1"/>
  <c r="T1863" i="1"/>
  <c r="T1837" i="1"/>
  <c r="T1816" i="1"/>
  <c r="T1815" i="1"/>
  <c r="T1814" i="1"/>
  <c r="T1808" i="1"/>
  <c r="T1803" i="1"/>
  <c r="T1802" i="1"/>
  <c r="T1801" i="1"/>
  <c r="T1798" i="1"/>
  <c r="T1793" i="1"/>
  <c r="T1790" i="1"/>
  <c r="T1778" i="1"/>
  <c r="T1774" i="1"/>
  <c r="T1773" i="1"/>
  <c r="T1766" i="1"/>
  <c r="T1763" i="1"/>
  <c r="T1754" i="1"/>
  <c r="T1749" i="1"/>
  <c r="T1746" i="1"/>
  <c r="T1743" i="1"/>
  <c r="T1729" i="1"/>
  <c r="T1695" i="1"/>
  <c r="T1661" i="1"/>
  <c r="T1648" i="1"/>
  <c r="T1625" i="1"/>
  <c r="T1601" i="1"/>
  <c r="T1598" i="1"/>
  <c r="T1593" i="1"/>
  <c r="T1585" i="1"/>
  <c r="T1583" i="1"/>
  <c r="T1574" i="1"/>
  <c r="T1573" i="1"/>
  <c r="T1565" i="1"/>
  <c r="T1560" i="1"/>
  <c r="T1552" i="1"/>
  <c r="T1548" i="1"/>
  <c r="T1515" i="1"/>
  <c r="T1512" i="1"/>
  <c r="T1508" i="1"/>
  <c r="T1506" i="1"/>
  <c r="T1504" i="1"/>
  <c r="T1443" i="1"/>
  <c r="T1413" i="1"/>
  <c r="T1410" i="1"/>
  <c r="T1406" i="1"/>
  <c r="T1404" i="1"/>
  <c r="T1402" i="1"/>
  <c r="T1391" i="1"/>
  <c r="T1380" i="1"/>
  <c r="T1378" i="1"/>
  <c r="T1363" i="1"/>
  <c r="T1357" i="1"/>
  <c r="T1356" i="1"/>
  <c r="T1343" i="1"/>
  <c r="T1324" i="1"/>
  <c r="T1321" i="1"/>
  <c r="T1306" i="1"/>
  <c r="T1305" i="1"/>
  <c r="T1300" i="1"/>
  <c r="T1298" i="1"/>
  <c r="T1297" i="1"/>
  <c r="T1296" i="1"/>
  <c r="T1294" i="1"/>
  <c r="T1289" i="1"/>
  <c r="T1288" i="1"/>
  <c r="T1287" i="1"/>
  <c r="T1236" i="1"/>
  <c r="T1223" i="1"/>
  <c r="T1215" i="1"/>
  <c r="T1203" i="1"/>
  <c r="T1201" i="1"/>
  <c r="T1198" i="1"/>
  <c r="T1194" i="1"/>
  <c r="T1188" i="1"/>
  <c r="T1186" i="1"/>
  <c r="T1179" i="1"/>
  <c r="T1172" i="1"/>
  <c r="T1142" i="1"/>
  <c r="T1135" i="1"/>
  <c r="T1130" i="1"/>
  <c r="T1127" i="1"/>
  <c r="T1124" i="1"/>
  <c r="T1116" i="1"/>
  <c r="T1115" i="1"/>
  <c r="T1106" i="1"/>
  <c r="T1101" i="1"/>
  <c r="T1093" i="1"/>
  <c r="T1035" i="1"/>
  <c r="T1030" i="1"/>
  <c r="T1028" i="1"/>
  <c r="T1025" i="1"/>
  <c r="T1003" i="1"/>
  <c r="T993" i="1"/>
  <c r="T988" i="1"/>
  <c r="T933" i="1"/>
  <c r="T920" i="1"/>
  <c r="T912" i="1"/>
  <c r="T878" i="1"/>
  <c r="T872" i="1"/>
  <c r="T864" i="1"/>
  <c r="T860" i="1"/>
  <c r="T848" i="1"/>
  <c r="T831" i="1"/>
  <c r="T802" i="1"/>
  <c r="T775" i="1"/>
  <c r="T765" i="1"/>
  <c r="T761" i="1"/>
  <c r="T735" i="1"/>
  <c r="T734" i="1"/>
  <c r="T710" i="1"/>
  <c r="T709" i="1"/>
  <c r="T703" i="1"/>
  <c r="T694" i="1"/>
  <c r="T639" i="1"/>
  <c r="T638" i="1"/>
  <c r="T619" i="1"/>
  <c r="T611" i="1"/>
  <c r="T595" i="1"/>
  <c r="T592" i="1"/>
  <c r="T587" i="1"/>
  <c r="T580" i="1"/>
  <c r="T576" i="1"/>
  <c r="T567" i="1"/>
  <c r="T557" i="1"/>
  <c r="T551" i="1"/>
  <c r="T550" i="1"/>
  <c r="T549" i="1"/>
  <c r="T541" i="1"/>
  <c r="T538" i="1"/>
  <c r="T537" i="1"/>
  <c r="T535" i="1"/>
  <c r="T528" i="1"/>
  <c r="T526" i="1"/>
  <c r="T522" i="1"/>
  <c r="T518" i="1"/>
  <c r="T511" i="1"/>
  <c r="T505" i="1"/>
  <c r="T495" i="1"/>
  <c r="T487" i="1"/>
  <c r="T486" i="1"/>
  <c r="T485" i="1"/>
  <c r="T471" i="1"/>
  <c r="T463" i="1"/>
  <c r="T460" i="1"/>
  <c r="T451" i="1"/>
  <c r="T449" i="1"/>
  <c r="T443" i="1"/>
  <c r="T433" i="1"/>
  <c r="T411" i="1"/>
  <c r="T401" i="1"/>
  <c r="T378" i="1"/>
  <c r="T374" i="1"/>
  <c r="T367" i="1"/>
  <c r="T322" i="1"/>
  <c r="T291" i="1"/>
  <c r="T269" i="1"/>
  <c r="T234" i="1"/>
  <c r="T230" i="1"/>
  <c r="T228" i="1"/>
  <c r="T217" i="1"/>
  <c r="T205" i="1"/>
  <c r="T199" i="1"/>
  <c r="T198" i="1"/>
  <c r="T196" i="1"/>
  <c r="T195" i="1"/>
  <c r="T185" i="1"/>
  <c r="T183" i="1"/>
  <c r="T182" i="1"/>
  <c r="T177" i="1"/>
  <c r="T175" i="1"/>
  <c r="T171" i="1"/>
  <c r="T167" i="1"/>
  <c r="T149" i="1"/>
  <c r="T132" i="1"/>
  <c r="T105" i="1"/>
  <c r="T96" i="1"/>
  <c r="T85" i="1"/>
  <c r="T81" i="1"/>
  <c r="T70" i="1"/>
  <c r="T62" i="1"/>
  <c r="T58" i="1"/>
  <c r="T52" i="1"/>
  <c r="T50" i="1"/>
  <c r="T41" i="1"/>
  <c r="T31" i="1"/>
  <c r="T19" i="1"/>
  <c r="T4" i="1"/>
  <c r="C6" i="8"/>
  <c r="C5" i="8"/>
  <c r="C14" i="8"/>
  <c r="C13" i="8"/>
  <c r="C12" i="8"/>
  <c r="C11" i="8"/>
  <c r="B12" i="8"/>
  <c r="B14" i="8" s="1"/>
  <c r="B13" i="8"/>
  <c r="B11" i="8"/>
  <c r="C4" i="8"/>
  <c r="B7" i="8"/>
  <c r="B6" i="8"/>
  <c r="B5" i="8"/>
  <c r="B4" i="8"/>
  <c r="C10" i="8"/>
  <c r="B10" i="8"/>
  <c r="C9" i="8"/>
  <c r="B9" i="8"/>
  <c r="C3" i="8"/>
  <c r="B3" i="8"/>
  <c r="C2" i="8"/>
  <c r="B2" i="8"/>
  <c r="F3" i="2"/>
  <c r="F4" i="2"/>
  <c r="F5" i="2"/>
  <c r="F6" i="2"/>
  <c r="F2" i="2"/>
  <c r="D3" i="2"/>
  <c r="D4" i="2"/>
  <c r="D5" i="2"/>
  <c r="D6" i="2"/>
  <c r="D2" i="2"/>
  <c r="C3" i="2"/>
  <c r="C4" i="2"/>
  <c r="C5" i="2"/>
  <c r="C6" i="2"/>
  <c r="C2" i="2"/>
  <c r="B2" i="2"/>
  <c r="B3" i="2"/>
  <c r="B4" i="2"/>
  <c r="B5" i="2"/>
  <c r="B6" i="2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E4" i="2" s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E6" i="2" s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E5" i="2" s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E2" i="2" s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E3" i="2" s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1014" i="1"/>
  <c r="P1973" i="1"/>
  <c r="P2078" i="1"/>
  <c r="P1950" i="1"/>
  <c r="P2015" i="1"/>
  <c r="P1480" i="1"/>
  <c r="P1980" i="1"/>
  <c r="P1975" i="1"/>
  <c r="P2066" i="1"/>
  <c r="P1517" i="1"/>
  <c r="P2013" i="1"/>
  <c r="P2072" i="1"/>
  <c r="P1956" i="1"/>
  <c r="P1947" i="1"/>
  <c r="P2645" i="1"/>
  <c r="P1943" i="1"/>
  <c r="P1946" i="1"/>
  <c r="P2613" i="1"/>
  <c r="P2036" i="1"/>
  <c r="P644" i="1"/>
  <c r="P2199" i="1"/>
  <c r="P2252" i="1"/>
  <c r="P1966" i="1"/>
  <c r="P1981" i="1"/>
  <c r="P2003" i="1"/>
  <c r="P1968" i="1"/>
  <c r="P1919" i="1"/>
  <c r="P2189" i="1"/>
  <c r="P1979" i="1"/>
  <c r="P2227" i="1"/>
  <c r="P2021" i="1"/>
  <c r="P2329" i="1"/>
  <c r="P2272" i="1"/>
  <c r="P1982" i="1"/>
  <c r="P2054" i="1"/>
  <c r="P1958" i="1"/>
  <c r="P373" i="1"/>
  <c r="P1945" i="1"/>
  <c r="P2041" i="1"/>
  <c r="P328" i="1"/>
  <c r="P2037" i="1"/>
  <c r="P2077" i="1"/>
  <c r="P1957" i="1"/>
  <c r="P2025" i="1"/>
  <c r="P2027" i="1"/>
  <c r="P2715" i="1"/>
  <c r="P2075" i="1"/>
  <c r="P2011" i="1"/>
  <c r="P206" i="1"/>
  <c r="P1007" i="1"/>
  <c r="P271" i="1"/>
  <c r="P1970" i="1"/>
  <c r="P300" i="1"/>
  <c r="P1467" i="1"/>
  <c r="P2244" i="1"/>
  <c r="P2194" i="1"/>
  <c r="P2050" i="1"/>
  <c r="P2024" i="1"/>
  <c r="P2008" i="1"/>
  <c r="P391" i="1"/>
  <c r="P2029" i="1"/>
  <c r="P2006" i="1"/>
  <c r="P282" i="1"/>
  <c r="P1971" i="1"/>
  <c r="P691" i="1"/>
  <c r="P2064" i="1"/>
  <c r="P334" i="1"/>
  <c r="P1963" i="1"/>
  <c r="P2626" i="1"/>
  <c r="P2004" i="1"/>
  <c r="P2607" i="1"/>
  <c r="P701" i="1"/>
  <c r="P2611" i="1"/>
  <c r="P1953" i="1"/>
  <c r="P655" i="1"/>
  <c r="P2247" i="1"/>
  <c r="P2728" i="1"/>
  <c r="P2338" i="1"/>
  <c r="P2049" i="1"/>
  <c r="P1960" i="1"/>
  <c r="P261" i="1"/>
  <c r="P980" i="1"/>
  <c r="P1952" i="1"/>
  <c r="P2012" i="1"/>
  <c r="P2622" i="1"/>
  <c r="P2187" i="1"/>
  <c r="P2712" i="1"/>
  <c r="P2018" i="1"/>
  <c r="P1503" i="1"/>
  <c r="P250" i="1"/>
  <c r="P1338" i="1"/>
  <c r="P1962" i="1"/>
  <c r="P389" i="1"/>
  <c r="P1313" i="1"/>
  <c r="P2067" i="1"/>
  <c r="P2312" i="1"/>
  <c r="P2074" i="1"/>
  <c r="P330" i="1"/>
  <c r="P1027" i="1"/>
  <c r="P2058" i="1"/>
  <c r="P294" i="1"/>
  <c r="P2269" i="1"/>
  <c r="P2034" i="1"/>
  <c r="P1976" i="1"/>
  <c r="P646" i="1"/>
  <c r="P2032" i="1"/>
  <c r="P1969" i="1"/>
  <c r="P2739" i="1"/>
  <c r="P2341" i="1"/>
  <c r="P1308" i="1"/>
  <c r="P279" i="1"/>
  <c r="P1954" i="1"/>
  <c r="P2195" i="1"/>
  <c r="P297" i="1"/>
  <c r="P2020" i="1"/>
  <c r="P1683" i="1"/>
  <c r="P1535" i="1"/>
  <c r="P1750" i="1"/>
  <c r="P2071" i="1"/>
  <c r="P2239" i="1"/>
  <c r="P355" i="1"/>
  <c r="P1524" i="1"/>
  <c r="P2033" i="1"/>
  <c r="P2051" i="1"/>
  <c r="P1252" i="1"/>
  <c r="P1482" i="1"/>
  <c r="P2727" i="1"/>
  <c r="P2079" i="1"/>
  <c r="P260" i="1"/>
  <c r="P1019" i="1"/>
  <c r="P2273" i="1"/>
  <c r="P1972" i="1"/>
  <c r="P2073" i="1"/>
  <c r="P395" i="1"/>
  <c r="P344" i="1"/>
  <c r="P6" i="1"/>
  <c r="P737" i="1"/>
  <c r="P2735" i="1"/>
  <c r="P2196" i="1"/>
  <c r="P709" i="1"/>
  <c r="P2200" i="1"/>
  <c r="P1951" i="1"/>
  <c r="P327" i="1"/>
  <c r="P403" i="1"/>
  <c r="P290" i="1"/>
  <c r="P360" i="1"/>
  <c r="P1345" i="1"/>
  <c r="P1212" i="1"/>
  <c r="P2711" i="1"/>
  <c r="P2310" i="1"/>
  <c r="P1959" i="1"/>
  <c r="P335" i="1"/>
  <c r="P1366" i="1"/>
  <c r="P1204" i="1"/>
  <c r="P14" i="1"/>
  <c r="P2729" i="1"/>
  <c r="P2062" i="1"/>
  <c r="P2118" i="1"/>
  <c r="P1471" i="1"/>
  <c r="P643" i="1"/>
  <c r="P2052" i="1"/>
  <c r="P1532" i="1"/>
  <c r="P1078" i="1"/>
  <c r="P2710" i="1"/>
  <c r="P1469" i="1"/>
  <c r="P2732" i="1"/>
  <c r="P284" i="1"/>
  <c r="P2271" i="1"/>
  <c r="P2035" i="1"/>
  <c r="P349" i="1"/>
  <c r="P650" i="1"/>
  <c r="P342" i="1"/>
  <c r="P353" i="1"/>
  <c r="P2061" i="1"/>
  <c r="P671" i="1"/>
  <c r="P333" i="1"/>
  <c r="P2342" i="1"/>
  <c r="P2648" i="1"/>
  <c r="P286" i="1"/>
  <c r="P2705" i="1"/>
  <c r="P243" i="1"/>
  <c r="P357" i="1"/>
  <c r="P280" i="1"/>
  <c r="P2445" i="1"/>
  <c r="P1317" i="1"/>
  <c r="P39" i="1"/>
  <c r="P1196" i="1"/>
  <c r="P2047" i="1"/>
  <c r="P963" i="1"/>
  <c r="P1523" i="1"/>
  <c r="P2056" i="1"/>
  <c r="P1478" i="1"/>
  <c r="P2282" i="1"/>
  <c r="P2038" i="1"/>
  <c r="P1217" i="1"/>
  <c r="P2708" i="1"/>
  <c r="P1198" i="1"/>
  <c r="P2604" i="1"/>
  <c r="P363" i="1"/>
  <c r="P1276" i="1"/>
  <c r="P368" i="1"/>
  <c r="P26" i="1"/>
  <c r="P1199" i="1"/>
  <c r="P259" i="1"/>
  <c r="P2007" i="1"/>
  <c r="P406" i="1"/>
  <c r="P323" i="1"/>
  <c r="P2332" i="1"/>
  <c r="P332" i="1"/>
  <c r="P1258" i="1"/>
  <c r="P695" i="1"/>
  <c r="P2456" i="1"/>
  <c r="P1000" i="1"/>
  <c r="P2192" i="1"/>
  <c r="P1474" i="1"/>
  <c r="P2180" i="1"/>
  <c r="P346" i="1"/>
  <c r="P1371" i="1"/>
  <c r="P1955" i="1"/>
  <c r="P713" i="1"/>
  <c r="P2040" i="1"/>
  <c r="P1912" i="1"/>
  <c r="P1977" i="1"/>
  <c r="P1479" i="1"/>
  <c r="P2028" i="1"/>
  <c r="P1473" i="1"/>
  <c r="P724" i="1"/>
  <c r="P856" i="1"/>
  <c r="P41" i="1"/>
  <c r="P2609" i="1"/>
  <c r="P2612" i="1"/>
  <c r="P656" i="1"/>
  <c r="P287" i="1"/>
  <c r="P2241" i="1"/>
  <c r="P20" i="1"/>
  <c r="P2717" i="1"/>
  <c r="P252" i="1"/>
  <c r="P2300" i="1"/>
  <c r="P273" i="1"/>
  <c r="P1536" i="1"/>
  <c r="P2733" i="1"/>
  <c r="P2019" i="1"/>
  <c r="P1114" i="1"/>
  <c r="P45" i="1"/>
  <c r="P1520" i="1"/>
  <c r="P985" i="1"/>
  <c r="P2461" i="1"/>
  <c r="P345" i="1"/>
  <c r="P372" i="1"/>
  <c r="P1255" i="1"/>
  <c r="P2059" i="1"/>
  <c r="P413" i="1"/>
  <c r="P2233" i="1"/>
  <c r="P2730" i="1"/>
  <c r="P319" i="1"/>
  <c r="P2444" i="1"/>
  <c r="P660" i="1"/>
  <c r="P152" i="1"/>
  <c r="P2039" i="1"/>
  <c r="P1538" i="1"/>
  <c r="P2719" i="1"/>
  <c r="P298" i="1"/>
  <c r="P2722" i="1"/>
  <c r="P265" i="1"/>
  <c r="P338" i="1"/>
  <c r="P2716" i="1"/>
  <c r="P981" i="1"/>
  <c r="P2081" i="1"/>
  <c r="P2270" i="1"/>
  <c r="P352" i="1"/>
  <c r="P2618" i="1"/>
  <c r="P34" i="1"/>
  <c r="P2186" i="1"/>
  <c r="P1477" i="1"/>
  <c r="P2204" i="1"/>
  <c r="P2709" i="1"/>
  <c r="P256" i="1"/>
  <c r="P218" i="1"/>
  <c r="P1528" i="1"/>
  <c r="P1541" i="1"/>
  <c r="P1219" i="1"/>
  <c r="P324" i="1"/>
  <c r="P281" i="1"/>
  <c r="P1516" i="1"/>
  <c r="P2334" i="1"/>
  <c r="P387" i="1"/>
  <c r="P2331" i="1"/>
  <c r="P645" i="1"/>
  <c r="P289" i="1"/>
  <c r="P732" i="1"/>
  <c r="P295" i="1"/>
  <c r="P672" i="1"/>
  <c r="P2070" i="1"/>
  <c r="P2080" i="1"/>
  <c r="P1659" i="1"/>
  <c r="P383" i="1"/>
  <c r="P359" i="1"/>
  <c r="P1221" i="1"/>
  <c r="P2495" i="1"/>
  <c r="P962" i="1"/>
  <c r="P245" i="1"/>
  <c r="P1260" i="1"/>
  <c r="P2337" i="1"/>
  <c r="P2330" i="1"/>
  <c r="P302" i="1"/>
  <c r="P361" i="1"/>
  <c r="P317" i="1"/>
  <c r="P1097" i="1"/>
  <c r="P653" i="1"/>
  <c r="P2234" i="1"/>
  <c r="P1339" i="1"/>
  <c r="P517" i="1"/>
  <c r="P2254" i="1"/>
  <c r="P309" i="1"/>
  <c r="P1277" i="1"/>
  <c r="P2226" i="1"/>
  <c r="P1519" i="1"/>
  <c r="P1534" i="1"/>
  <c r="P1965" i="1"/>
  <c r="P686" i="1"/>
  <c r="P1026" i="1"/>
  <c r="P2459" i="1"/>
  <c r="P2026" i="1"/>
  <c r="P1525" i="1"/>
  <c r="P1186" i="1"/>
  <c r="P2633" i="1"/>
  <c r="P2190" i="1"/>
  <c r="P2736" i="1"/>
  <c r="P420" i="1"/>
  <c r="P386" i="1"/>
  <c r="P1269" i="1"/>
  <c r="P29" i="1"/>
  <c r="P1504" i="1"/>
  <c r="P1748" i="1"/>
  <c r="P1225" i="1"/>
  <c r="P2676" i="1"/>
  <c r="P2188" i="1"/>
  <c r="P1299" i="1"/>
  <c r="P2170" i="1"/>
  <c r="P2623" i="1"/>
  <c r="P1195" i="1"/>
  <c r="P2093" i="1"/>
  <c r="P277" i="1"/>
  <c r="P1511" i="1"/>
  <c r="P1539" i="1"/>
  <c r="P263" i="1"/>
  <c r="P311" i="1"/>
  <c r="P1908" i="1"/>
  <c r="P401" i="1"/>
  <c r="P2664" i="1"/>
  <c r="P322" i="1"/>
  <c r="P1021" i="1"/>
  <c r="P1777" i="1"/>
  <c r="P2159" i="1"/>
  <c r="P2665" i="1"/>
  <c r="P2606" i="1"/>
  <c r="P313" i="1"/>
  <c r="P2537" i="1"/>
  <c r="P1848" i="1"/>
  <c r="P2225" i="1"/>
  <c r="P285" i="1"/>
  <c r="P1006" i="1"/>
  <c r="P1510" i="1"/>
  <c r="P2229" i="1"/>
  <c r="P1271" i="1"/>
  <c r="P1218" i="1"/>
  <c r="P2540" i="1"/>
  <c r="P1353" i="1"/>
  <c r="P23" i="1"/>
  <c r="P299" i="1"/>
  <c r="P393" i="1"/>
  <c r="P727" i="1"/>
  <c r="P1830" i="1"/>
  <c r="P61" i="1"/>
  <c r="P2237" i="1"/>
  <c r="P44" i="1"/>
  <c r="P1002" i="1"/>
  <c r="P2160" i="1"/>
  <c r="P954" i="1"/>
  <c r="P1514" i="1"/>
  <c r="P2228" i="1"/>
  <c r="P682" i="1"/>
  <c r="P961" i="1"/>
  <c r="P2249" i="1"/>
  <c r="P1964" i="1"/>
  <c r="P953" i="1"/>
  <c r="P1531" i="1"/>
  <c r="P416" i="1"/>
  <c r="P659" i="1"/>
  <c r="P2246" i="1"/>
  <c r="P2261" i="1"/>
  <c r="P394" i="1"/>
  <c r="P2720" i="1"/>
  <c r="P1522" i="1"/>
  <c r="P1284" i="1"/>
  <c r="P1518" i="1"/>
  <c r="P2307" i="1"/>
  <c r="P2666" i="1"/>
  <c r="P258" i="1"/>
  <c r="P1506" i="1"/>
  <c r="P2610" i="1"/>
  <c r="P301" i="1"/>
  <c r="P347" i="1"/>
  <c r="P315" i="1"/>
  <c r="P2635" i="1"/>
  <c r="P1542" i="1"/>
  <c r="P1343" i="1"/>
  <c r="P995" i="1"/>
  <c r="P1854" i="1"/>
  <c r="P823" i="1"/>
  <c r="P381" i="1"/>
  <c r="P1209" i="1"/>
  <c r="P1940" i="1"/>
  <c r="P1892" i="1"/>
  <c r="P2043" i="1"/>
  <c r="P1468" i="1"/>
  <c r="P2614" i="1"/>
  <c r="P2110" i="1"/>
  <c r="P2658" i="1"/>
  <c r="P318" i="1"/>
  <c r="P348" i="1"/>
  <c r="P957" i="1"/>
  <c r="P1974" i="1"/>
  <c r="P2725" i="1"/>
  <c r="P1205" i="1"/>
  <c r="P1282" i="1"/>
  <c r="P1507" i="1"/>
  <c r="P340" i="1"/>
  <c r="P288" i="1"/>
  <c r="P2046" i="1"/>
  <c r="P1259" i="1"/>
  <c r="P1755" i="1"/>
  <c r="P1512" i="1"/>
  <c r="P242" i="1"/>
  <c r="P398" i="1"/>
  <c r="P2198" i="1"/>
  <c r="P2668" i="1"/>
  <c r="P1279" i="1"/>
  <c r="P2259" i="1"/>
  <c r="P1306" i="1"/>
  <c r="P2620" i="1"/>
  <c r="P2184" i="1"/>
  <c r="P291" i="1"/>
  <c r="P536" i="1"/>
  <c r="P1961" i="1"/>
  <c r="P1513" i="1"/>
  <c r="P797" i="1"/>
  <c r="P2318" i="1"/>
  <c r="P367" i="1"/>
  <c r="P1633" i="1"/>
  <c r="P1222" i="1"/>
  <c r="P1210" i="1"/>
  <c r="P1220" i="1"/>
  <c r="P303" i="1"/>
  <c r="P700" i="1"/>
  <c r="P1295" i="1"/>
  <c r="P1856" i="1"/>
  <c r="P59" i="1"/>
  <c r="P1794" i="1"/>
  <c r="P248" i="1"/>
  <c r="P2452" i="1"/>
  <c r="P1832" i="1"/>
  <c r="P1463" i="1"/>
  <c r="P2340" i="1"/>
  <c r="P540" i="1"/>
  <c r="P834" i="1"/>
  <c r="P2238" i="1"/>
  <c r="P244" i="1"/>
  <c r="P3" i="1"/>
  <c r="P690" i="1"/>
  <c r="P1609" i="1"/>
  <c r="P792" i="1"/>
  <c r="P1336" i="1"/>
  <c r="P2139" i="1"/>
  <c r="P2734" i="1"/>
  <c r="P320" i="1"/>
  <c r="P53" i="1"/>
  <c r="P2023" i="1"/>
  <c r="P971" i="1"/>
  <c r="P1270" i="1"/>
  <c r="P1281" i="1"/>
  <c r="P1978" i="1"/>
  <c r="P1772" i="1"/>
  <c r="P379" i="1"/>
  <c r="P2231" i="1"/>
  <c r="P547" i="1"/>
  <c r="P2523" i="1"/>
  <c r="P1354" i="1"/>
  <c r="P2274" i="1"/>
  <c r="P2242" i="1"/>
  <c r="P1197" i="1"/>
  <c r="P1857" i="1"/>
  <c r="P415" i="1"/>
  <c r="P1206" i="1"/>
  <c r="P1256" i="1"/>
  <c r="P1009" i="1"/>
  <c r="P743" i="1"/>
  <c r="P2339" i="1"/>
  <c r="P2201" i="1"/>
  <c r="P1187" i="1"/>
  <c r="P1967" i="1"/>
  <c r="P1207" i="1"/>
  <c r="P370" i="1"/>
  <c r="P269" i="1"/>
  <c r="P399" i="1"/>
  <c r="P1311" i="1"/>
  <c r="P82" i="1"/>
  <c r="P615" i="1"/>
  <c r="P755" i="1"/>
  <c r="P2805" i="1"/>
  <c r="P679" i="1"/>
  <c r="P310" i="1"/>
  <c r="P2724" i="1"/>
  <c r="P827" i="1"/>
  <c r="P1315" i="1"/>
  <c r="P1403" i="1"/>
  <c r="P1751" i="1"/>
  <c r="P1845" i="1"/>
  <c r="P2044" i="1"/>
  <c r="P534" i="1"/>
  <c r="P1765" i="1"/>
  <c r="P362" i="1"/>
  <c r="P2048" i="1"/>
  <c r="P2608" i="1"/>
  <c r="P30" i="1"/>
  <c r="P842" i="1"/>
  <c r="P18" i="1"/>
  <c r="P351" i="1"/>
  <c r="P1515" i="1"/>
  <c r="P51" i="1"/>
  <c r="P527" i="1"/>
  <c r="P364" i="1"/>
  <c r="P2718" i="1"/>
  <c r="P2279" i="1"/>
  <c r="P219" i="1"/>
  <c r="P1782" i="1"/>
  <c r="P673" i="1"/>
  <c r="P1836" i="1"/>
  <c r="P657" i="1"/>
  <c r="P2014" i="1"/>
  <c r="P2230" i="1"/>
  <c r="P1030" i="1"/>
  <c r="P1001" i="1"/>
  <c r="P354" i="1"/>
  <c r="P1627" i="1"/>
  <c r="P2" i="1"/>
  <c r="P54" i="1"/>
  <c r="P1810" i="1"/>
  <c r="P2009" i="1"/>
  <c r="P2333" i="1"/>
  <c r="P2453" i="1"/>
  <c r="P2637" i="1"/>
  <c r="P1272" i="1"/>
  <c r="P1319" i="1"/>
  <c r="P2253" i="1"/>
  <c r="P1399" i="1"/>
  <c r="P2105" i="1"/>
  <c r="P1401" i="1"/>
  <c r="P738" i="1"/>
  <c r="P2257" i="1"/>
  <c r="P251" i="1"/>
  <c r="P1948" i="1"/>
  <c r="P402" i="1"/>
  <c r="P1224" i="1"/>
  <c r="P1031" i="1"/>
  <c r="P1381" i="1"/>
  <c r="P71" i="1"/>
  <c r="P57" i="1"/>
  <c r="P1941" i="1"/>
  <c r="P2795" i="1"/>
  <c r="P2675" i="1"/>
  <c r="P2723" i="1"/>
  <c r="P1646" i="1"/>
  <c r="P1797" i="1"/>
  <c r="P2202" i="1"/>
  <c r="P674" i="1"/>
  <c r="P397" i="1"/>
  <c r="P2266" i="1"/>
  <c r="P2451" i="1"/>
  <c r="P1033" i="1"/>
  <c r="P2616" i="1"/>
  <c r="P2232" i="1"/>
  <c r="P2449" i="1"/>
  <c r="P658" i="1"/>
  <c r="P736" i="1"/>
  <c r="P262" i="1"/>
  <c r="P1632" i="1"/>
  <c r="P2820" i="1"/>
  <c r="P751" i="1"/>
  <c r="P1893" i="1"/>
  <c r="P1023" i="1"/>
  <c r="P331" i="1"/>
  <c r="P419" i="1"/>
  <c r="P1375" i="1"/>
  <c r="P2298" i="1"/>
  <c r="P2053" i="1"/>
  <c r="P1618" i="1"/>
  <c r="P5" i="1"/>
  <c r="P1935" i="1"/>
  <c r="P369" i="1"/>
  <c r="P350" i="1"/>
  <c r="P60" i="1"/>
  <c r="P1753" i="1"/>
  <c r="P1395" i="1"/>
  <c r="P1619" i="1"/>
  <c r="P1351" i="1"/>
  <c r="P2480" i="1"/>
  <c r="P2474" i="1"/>
  <c r="P798" i="1"/>
  <c r="P336" i="1"/>
  <c r="P56" i="1"/>
  <c r="P529" i="1"/>
  <c r="P1676" i="1"/>
  <c r="P1752" i="1"/>
  <c r="P1280" i="1"/>
  <c r="P304" i="1"/>
  <c r="P2057" i="1"/>
  <c r="P1693" i="1"/>
  <c r="P2813" i="1"/>
  <c r="P2541" i="1"/>
  <c r="P1838" i="1"/>
  <c r="P723" i="1"/>
  <c r="P1635" i="1"/>
  <c r="P1139" i="1"/>
  <c r="P2738" i="1"/>
  <c r="P307" i="1"/>
  <c r="P1470" i="1"/>
  <c r="P1191" i="1"/>
  <c r="P1268" i="1"/>
  <c r="P2830" i="1"/>
  <c r="P741" i="1"/>
  <c r="P1368" i="1"/>
  <c r="P1785" i="1"/>
  <c r="P1802" i="1"/>
  <c r="P1749" i="1"/>
  <c r="P1819" i="1"/>
  <c r="P1756" i="1"/>
  <c r="P400" i="1"/>
  <c r="P2313" i="1"/>
  <c r="P1378" i="1"/>
  <c r="P1521" i="1"/>
  <c r="P2245" i="1"/>
  <c r="P1897" i="1"/>
  <c r="P254" i="1"/>
  <c r="P2092" i="1"/>
  <c r="P1852" i="1"/>
  <c r="P1617" i="1"/>
  <c r="P1200" i="1"/>
  <c r="P1189" i="1"/>
  <c r="P9" i="1"/>
  <c r="P365" i="1"/>
  <c r="P2031" i="1"/>
  <c r="P2255" i="1"/>
  <c r="P314" i="1"/>
  <c r="P710" i="1"/>
  <c r="P1387" i="1"/>
  <c r="P681" i="1"/>
  <c r="P221" i="1"/>
  <c r="P2185" i="1"/>
  <c r="P2315" i="1"/>
  <c r="P48" i="1"/>
  <c r="P1938" i="1"/>
  <c r="P337" i="1"/>
  <c r="P1686" i="1"/>
  <c r="P1655" i="1"/>
  <c r="P2265" i="1"/>
  <c r="P2447" i="1"/>
  <c r="P326" i="1"/>
  <c r="P1015" i="1"/>
  <c r="P2692" i="1"/>
  <c r="P58" i="1"/>
  <c r="P2462" i="1"/>
  <c r="P257" i="1"/>
  <c r="P1045" i="1"/>
  <c r="P38" i="1"/>
  <c r="P8" i="1"/>
  <c r="P1530" i="1"/>
  <c r="P796" i="1"/>
  <c r="P2448" i="1"/>
  <c r="P808" i="1"/>
  <c r="P1384" i="1"/>
  <c r="P487" i="1"/>
  <c r="P1944" i="1"/>
  <c r="P2235" i="1"/>
  <c r="P2535" i="1"/>
  <c r="P1762" i="1"/>
  <c r="P2598" i="1"/>
  <c r="P2799" i="1"/>
  <c r="P1664" i="1"/>
  <c r="P1670" i="1"/>
  <c r="P1807" i="1"/>
  <c r="P1436" i="1"/>
  <c r="P2262" i="1"/>
  <c r="P1466" i="1"/>
  <c r="P1264" i="1"/>
  <c r="P2017" i="1"/>
  <c r="P2223" i="1"/>
  <c r="P2501" i="1"/>
  <c r="P1663" i="1"/>
  <c r="P1628" i="1"/>
  <c r="P2443" i="1"/>
  <c r="P1608" i="1"/>
  <c r="P1066" i="1"/>
  <c r="P2129" i="1"/>
  <c r="P2122" i="1"/>
  <c r="P2243" i="1"/>
  <c r="P818" i="1"/>
  <c r="P1829" i="1"/>
  <c r="P421" i="1"/>
  <c r="P2527" i="1"/>
  <c r="P845" i="1"/>
  <c r="P1188" i="1"/>
  <c r="P375" i="1"/>
  <c r="P1747" i="1"/>
  <c r="P1660" i="1"/>
  <c r="P730" i="1"/>
  <c r="P306" i="1"/>
  <c r="P1332" i="1"/>
  <c r="P376" i="1"/>
  <c r="P896" i="1"/>
  <c r="P2731" i="1"/>
  <c r="P2263" i="1"/>
  <c r="P1307" i="1"/>
  <c r="P793" i="1"/>
  <c r="P2463" i="1"/>
  <c r="P482" i="1"/>
  <c r="P1283" i="1"/>
  <c r="P1029" i="1"/>
  <c r="P366" i="1"/>
  <c r="P358" i="1"/>
  <c r="P109" i="1"/>
  <c r="P104" i="1"/>
  <c r="P134" i="1"/>
  <c r="P1273" i="1"/>
  <c r="P2526" i="1"/>
  <c r="P2615" i="1"/>
  <c r="P1363" i="1"/>
  <c r="P485" i="1"/>
  <c r="P67" i="1"/>
  <c r="P1658" i="1"/>
  <c r="P1367" i="1"/>
  <c r="P2250" i="1"/>
  <c r="P1373" i="1"/>
  <c r="P2042" i="1"/>
  <c r="P1767" i="1"/>
  <c r="P63" i="1"/>
  <c r="P2087" i="1"/>
  <c r="P2740" i="1"/>
  <c r="P726" i="1"/>
  <c r="P1079" i="1"/>
  <c r="P2115" i="1"/>
  <c r="P2737" i="1"/>
  <c r="P2726" i="1"/>
  <c r="P2296" i="1"/>
  <c r="P2714" i="1"/>
  <c r="P1348" i="1"/>
  <c r="P836" i="1"/>
  <c r="P1540" i="1"/>
  <c r="P371" i="1"/>
  <c r="P2786" i="1"/>
  <c r="P788" i="1"/>
  <c r="P2305" i="1"/>
  <c r="P115" i="1"/>
  <c r="P1624" i="1"/>
  <c r="P2045" i="1"/>
  <c r="P749" i="1"/>
  <c r="P1028" i="1"/>
  <c r="P515" i="1"/>
  <c r="P974" i="1"/>
  <c r="P91" i="1"/>
  <c r="P2214" i="1"/>
  <c r="P1377" i="1"/>
  <c r="P1032" i="1"/>
  <c r="P1799" i="1"/>
  <c r="P1390" i="1"/>
  <c r="P249" i="1"/>
  <c r="P1679" i="1"/>
  <c r="P444" i="1"/>
  <c r="P2303" i="1"/>
  <c r="P946" i="1"/>
  <c r="P325" i="1"/>
  <c r="P1215" i="1"/>
  <c r="P283" i="1"/>
  <c r="P989" i="1"/>
  <c r="P2549" i="1"/>
  <c r="P1011" i="1"/>
  <c r="P2552" i="1"/>
  <c r="P473" i="1"/>
  <c r="P2721" i="1"/>
  <c r="P1746" i="1"/>
  <c r="P956" i="1"/>
  <c r="P1899" i="1"/>
  <c r="P1036" i="1"/>
  <c r="P2532" i="1"/>
  <c r="P341" i="1"/>
  <c r="P1398" i="1"/>
  <c r="P2311" i="1"/>
  <c r="P88" i="1"/>
  <c r="P2631" i="1"/>
  <c r="P1090" i="1"/>
  <c r="P1568" i="1"/>
  <c r="P2286" i="1"/>
  <c r="P1211" i="1"/>
  <c r="P390" i="1"/>
  <c r="P2178" i="1"/>
  <c r="P733" i="1"/>
  <c r="P2809" i="1"/>
  <c r="P2531" i="1"/>
  <c r="P276" i="1"/>
  <c r="P1645" i="1"/>
  <c r="P1631" i="1"/>
  <c r="P1358" i="1"/>
  <c r="P1526" i="1"/>
  <c r="P852" i="1"/>
  <c r="P1936" i="1"/>
  <c r="P1203" i="1"/>
  <c r="P1320" i="1"/>
  <c r="P739" i="1"/>
  <c r="P703" i="1"/>
  <c r="P2550" i="1"/>
  <c r="P1253" i="1"/>
  <c r="P835" i="1"/>
  <c r="P410" i="1"/>
  <c r="P804" i="1"/>
  <c r="P2094" i="1"/>
  <c r="P1257" i="1"/>
  <c r="P2699" i="1"/>
  <c r="P1623" i="1"/>
  <c r="P16" i="1"/>
  <c r="P2320" i="1"/>
  <c r="P2306" i="1"/>
  <c r="P1607" i="1"/>
  <c r="P1860" i="1"/>
  <c r="P2191" i="1"/>
  <c r="P525" i="1"/>
  <c r="P1202" i="1"/>
  <c r="P1745" i="1"/>
  <c r="P13" i="1"/>
  <c r="P2100" i="1"/>
  <c r="P847" i="1"/>
  <c r="P1323" i="1"/>
  <c r="P293" i="1"/>
  <c r="P2498" i="1"/>
  <c r="P2824" i="1"/>
  <c r="P47" i="1"/>
  <c r="P264" i="1"/>
  <c r="P1350" i="1"/>
  <c r="P2065" i="1"/>
  <c r="P266" i="1"/>
  <c r="P2251" i="1"/>
  <c r="P278" i="1"/>
  <c r="P1816" i="1"/>
  <c r="P2655" i="1"/>
  <c r="P1182" i="1"/>
  <c r="P1034" i="1"/>
  <c r="P2801" i="1"/>
  <c r="P841" i="1"/>
  <c r="P846" i="1"/>
  <c r="P1759" i="1"/>
  <c r="P1309" i="1"/>
  <c r="P1369" i="1"/>
  <c r="P924" i="1"/>
  <c r="P1346" i="1"/>
  <c r="P2814" i="1"/>
  <c r="P382" i="1"/>
  <c r="P1758" i="1"/>
  <c r="P120" i="1"/>
  <c r="P2166" i="1"/>
  <c r="P321" i="1"/>
  <c r="P2659" i="1"/>
  <c r="P1934" i="1"/>
  <c r="P15" i="1"/>
  <c r="P754" i="1"/>
  <c r="P828" i="1"/>
  <c r="P647" i="1"/>
  <c r="P270" i="1"/>
  <c r="P2409" i="1"/>
  <c r="P267" i="1"/>
  <c r="P1647" i="1"/>
  <c r="P1370" i="1"/>
  <c r="P2197" i="1"/>
  <c r="P2460" i="1"/>
  <c r="P2275" i="1"/>
  <c r="P806" i="1"/>
  <c r="P2240" i="1"/>
  <c r="P725" i="1"/>
  <c r="P1389" i="1"/>
  <c r="P329" i="1"/>
  <c r="P1806" i="1"/>
  <c r="P729" i="1"/>
  <c r="P1612" i="1"/>
  <c r="P2322" i="1"/>
  <c r="P1433" i="1"/>
  <c r="P1784" i="1"/>
  <c r="P2280" i="1"/>
  <c r="P113" i="1"/>
  <c r="P2289" i="1"/>
  <c r="P2063" i="1"/>
  <c r="P1805" i="1"/>
  <c r="P275" i="1"/>
  <c r="P49" i="1"/>
  <c r="P35" i="1"/>
  <c r="P2182" i="1"/>
  <c r="P1383" i="1"/>
  <c r="P2175" i="1"/>
  <c r="P1761" i="1"/>
  <c r="P274" i="1"/>
  <c r="P1887" i="1"/>
  <c r="P1274" i="1"/>
  <c r="P1537" i="1"/>
  <c r="P405" i="1"/>
  <c r="P94" i="1"/>
  <c r="P396" i="1"/>
  <c r="P2821" i="1"/>
  <c r="P1649" i="1"/>
  <c r="P2116" i="1"/>
  <c r="P2787" i="1"/>
  <c r="P2653" i="1"/>
  <c r="P523" i="1"/>
  <c r="P731" i="1"/>
  <c r="P1251" i="1"/>
  <c r="P1702" i="1"/>
  <c r="P1352" i="1"/>
  <c r="P114" i="1"/>
  <c r="P1003" i="1"/>
  <c r="P247" i="1"/>
  <c r="P2663" i="1"/>
  <c r="P1616" i="1"/>
  <c r="P746" i="1"/>
  <c r="P522" i="1"/>
  <c r="P761" i="1"/>
  <c r="P2264" i="1"/>
  <c r="P2107" i="1"/>
  <c r="P2082" i="1"/>
  <c r="P2800" i="1"/>
  <c r="P843" i="1"/>
  <c r="P1038" i="1"/>
  <c r="P2164" i="1"/>
  <c r="P1068" i="1"/>
  <c r="P2055" i="1"/>
  <c r="P838" i="1"/>
  <c r="P2534" i="1"/>
  <c r="P2546" i="1"/>
  <c r="P108" i="1"/>
  <c r="P669" i="1"/>
  <c r="P801" i="1"/>
  <c r="P2476" i="1"/>
  <c r="P102" i="1"/>
  <c r="P296" i="1"/>
  <c r="P2524" i="1"/>
  <c r="P1037" i="1"/>
  <c r="P1337" i="1"/>
  <c r="P1911" i="1"/>
  <c r="P1326" i="1"/>
  <c r="P478" i="1"/>
  <c r="P2213" i="1"/>
  <c r="P481" i="1"/>
  <c r="P2278" i="1"/>
  <c r="P1787" i="1"/>
  <c r="P1400" i="1"/>
  <c r="P1254" i="1"/>
  <c r="P2268" i="1"/>
  <c r="P292" i="1"/>
  <c r="P851" i="1"/>
  <c r="P1025" i="1"/>
  <c r="P140" i="1"/>
  <c r="P2491" i="1"/>
  <c r="P1385" i="1"/>
  <c r="P996" i="1"/>
  <c r="P1873" i="1"/>
  <c r="P1638" i="1"/>
  <c r="P62" i="1"/>
  <c r="P64" i="1"/>
  <c r="P2455" i="1"/>
  <c r="P923" i="1"/>
  <c r="P704" i="1"/>
  <c r="P2147" i="1"/>
  <c r="P1305" i="1"/>
  <c r="P752" i="1"/>
  <c r="P1654" i="1"/>
  <c r="P1527" i="1"/>
  <c r="P119" i="1"/>
  <c r="P2533" i="1"/>
  <c r="P2528" i="1"/>
  <c r="P2483" i="1"/>
  <c r="P2810" i="1"/>
  <c r="P2499" i="1"/>
  <c r="P810" i="1"/>
  <c r="P185" i="1"/>
  <c r="P2212" i="1"/>
  <c r="P253" i="1"/>
  <c r="P7" i="1"/>
  <c r="P2619" i="1"/>
  <c r="P2068" i="1"/>
  <c r="P1293" i="1"/>
  <c r="P628" i="1"/>
  <c r="P1386" i="1"/>
  <c r="P1464" i="1"/>
  <c r="P1301" i="1"/>
  <c r="P2293" i="1"/>
  <c r="P469" i="1"/>
  <c r="P1669" i="1"/>
  <c r="P2667" i="1"/>
  <c r="P2060" i="1"/>
  <c r="P1922" i="1"/>
  <c r="P2530" i="1"/>
  <c r="P817" i="1"/>
  <c r="P1249" i="1"/>
  <c r="P2111" i="1"/>
  <c r="P2818" i="1"/>
  <c r="P2173" i="1"/>
  <c r="P2741" i="1"/>
  <c r="P2096" i="1"/>
  <c r="P809" i="1"/>
  <c r="P1798" i="1"/>
  <c r="P861" i="1"/>
  <c r="P1667" i="1"/>
  <c r="P2486" i="1"/>
  <c r="P1267" i="1"/>
  <c r="P1890" i="1"/>
  <c r="P811" i="1"/>
  <c r="P1275" i="1"/>
  <c r="P1533" i="1"/>
  <c r="P2323" i="1"/>
  <c r="P305" i="1"/>
  <c r="P2176" i="1"/>
  <c r="P1405" i="1"/>
  <c r="P1593" i="1"/>
  <c r="P2529" i="1"/>
  <c r="P2336" i="1"/>
  <c r="P1380" i="1"/>
  <c r="P1634" i="1"/>
  <c r="P32" i="1"/>
  <c r="P1302" i="1"/>
  <c r="P1505" i="1"/>
  <c r="P77" i="1"/>
  <c r="P1630" i="1"/>
  <c r="P2088" i="1"/>
  <c r="P1668" i="1"/>
  <c r="P800" i="1"/>
  <c r="P1290" i="1"/>
  <c r="P2083" i="1"/>
  <c r="P84" i="1"/>
  <c r="P533" i="1"/>
  <c r="P1781" i="1"/>
  <c r="P246" i="1"/>
  <c r="P118" i="1"/>
  <c r="P747" i="1"/>
  <c r="P2101" i="1"/>
  <c r="P1861" i="1"/>
  <c r="P2713" i="1"/>
  <c r="P2304" i="1"/>
  <c r="P1397" i="1"/>
  <c r="P2548" i="1"/>
  <c r="P2547" i="1"/>
  <c r="P538" i="1"/>
  <c r="P2841" i="1"/>
  <c r="P1529" i="1"/>
  <c r="P316" i="1"/>
  <c r="P1651" i="1"/>
  <c r="P526" i="1"/>
  <c r="P1292" i="1"/>
  <c r="P1250" i="1"/>
  <c r="P2030" i="1"/>
  <c r="P553" i="1"/>
  <c r="P2553" i="1"/>
  <c r="P1262" i="1"/>
  <c r="P2543" i="1"/>
  <c r="P2308" i="1"/>
  <c r="P343" i="1"/>
  <c r="P31" i="1"/>
  <c r="P110" i="1"/>
  <c r="P2556" i="1"/>
  <c r="P854" i="1"/>
  <c r="P532" i="1"/>
  <c r="P2287" i="1"/>
  <c r="P356" i="1"/>
  <c r="P90" i="1"/>
  <c r="P93" i="1"/>
  <c r="P778" i="1"/>
  <c r="P824" i="1"/>
  <c r="P2815" i="1"/>
  <c r="P969" i="1"/>
  <c r="P753" i="1"/>
  <c r="P689" i="1"/>
  <c r="P2222" i="1"/>
  <c r="P272" i="1"/>
  <c r="P10" i="1"/>
  <c r="P103" i="1"/>
  <c r="P1681" i="1"/>
  <c r="P833" i="1"/>
  <c r="P651" i="1"/>
  <c r="P2602" i="1"/>
  <c r="P2167" i="1"/>
  <c r="P2090" i="1"/>
  <c r="P1678" i="1"/>
  <c r="P1883" i="1"/>
  <c r="P2704" i="1"/>
  <c r="P524" i="1"/>
  <c r="P1926" i="1"/>
  <c r="P1606" i="1"/>
  <c r="P1333" i="1"/>
  <c r="P2679" i="1"/>
  <c r="P1570" i="1"/>
  <c r="P1076" i="1"/>
  <c r="P100" i="1"/>
  <c r="P121" i="1"/>
  <c r="P2617" i="1"/>
  <c r="P36" i="1"/>
  <c r="P2698" i="1"/>
  <c r="P2117" i="1"/>
  <c r="P1884" i="1"/>
  <c r="P1823" i="1"/>
  <c r="P1476" i="1"/>
  <c r="P2808" i="1"/>
  <c r="P2478" i="1"/>
  <c r="P380" i="1"/>
  <c r="P1360" i="1"/>
  <c r="P1889" i="1"/>
  <c r="P2464" i="1"/>
  <c r="P2833" i="1"/>
  <c r="P2674" i="1"/>
  <c r="P748" i="1"/>
  <c r="P1341" i="1"/>
  <c r="P2603" i="1"/>
  <c r="P2165" i="1"/>
  <c r="P1096" i="1"/>
  <c r="P55" i="1"/>
  <c r="P2446" i="1"/>
  <c r="P2086" i="1"/>
  <c r="P2314" i="1"/>
  <c r="P2321" i="1"/>
  <c r="P799" i="1"/>
  <c r="P1214" i="1"/>
  <c r="P2260" i="1"/>
  <c r="P742" i="1"/>
  <c r="P1850" i="1"/>
  <c r="P1005" i="1"/>
  <c r="P1190" i="1"/>
  <c r="P1931" i="1"/>
  <c r="P2490" i="1"/>
  <c r="P1181" i="1"/>
  <c r="P898" i="1"/>
  <c r="P2554" i="1"/>
  <c r="P1022" i="1"/>
  <c r="P1986" i="1"/>
  <c r="P414" i="1"/>
  <c r="P2642" i="1"/>
  <c r="P2792" i="1"/>
  <c r="P2632" i="1"/>
  <c r="P2657" i="1"/>
  <c r="P807" i="1"/>
  <c r="P1278" i="1"/>
  <c r="P1689" i="1"/>
  <c r="P1754" i="1"/>
  <c r="P1312" i="1"/>
  <c r="P116" i="1"/>
  <c r="P2827" i="1"/>
  <c r="P1357" i="1"/>
  <c r="P2183" i="1"/>
  <c r="P1666" i="1"/>
  <c r="P1016" i="1"/>
  <c r="P2804" i="1"/>
  <c r="P1392" i="1"/>
  <c r="P839" i="1"/>
  <c r="P407" i="1"/>
  <c r="P339" i="1"/>
  <c r="P2791" i="1"/>
  <c r="P212" i="1"/>
  <c r="P2285" i="1"/>
  <c r="P1849" i="1"/>
  <c r="P661" i="1"/>
  <c r="P408" i="1"/>
  <c r="P12" i="1"/>
  <c r="P654" i="1"/>
  <c r="P735" i="1"/>
  <c r="P2091" i="1"/>
  <c r="P2562" i="1"/>
  <c r="P1826" i="1"/>
  <c r="P168" i="1"/>
  <c r="P1859" i="1"/>
  <c r="P2099" i="1"/>
  <c r="P2832" i="1"/>
  <c r="P500" i="1"/>
  <c r="P2276" i="1"/>
  <c r="P1106" i="1"/>
  <c r="P1914" i="1"/>
  <c r="P1004" i="1"/>
  <c r="P2788" i="1"/>
  <c r="P1193" i="1"/>
  <c r="P2168" i="1"/>
  <c r="P1928" i="1"/>
  <c r="P308" i="1"/>
  <c r="P2835" i="1"/>
  <c r="P840" i="1"/>
  <c r="P978" i="1"/>
  <c r="P2022" i="1"/>
  <c r="P1650" i="1"/>
  <c r="P1168" i="1"/>
  <c r="P2834" i="1"/>
  <c r="P1018" i="1"/>
  <c r="P1376" i="1"/>
  <c r="P1394" i="1"/>
  <c r="P2673" i="1"/>
  <c r="P805" i="1"/>
  <c r="P404" i="1"/>
  <c r="P1652" i="1"/>
  <c r="P795" i="1"/>
  <c r="P2628" i="1"/>
  <c r="P1671" i="1"/>
  <c r="P1866" i="1"/>
  <c r="P40" i="1"/>
  <c r="P521" i="1"/>
  <c r="P722" i="1"/>
  <c r="P1902" i="1"/>
  <c r="P1404" i="1"/>
  <c r="P589" i="1"/>
  <c r="P2149" i="1"/>
  <c r="P2458" i="1"/>
  <c r="P1937" i="1"/>
  <c r="P1603" i="1"/>
  <c r="P2812" i="1"/>
  <c r="P866" i="1"/>
  <c r="P1201" i="1"/>
  <c r="P1675" i="1"/>
  <c r="P822" i="1"/>
  <c r="P1903" i="1"/>
  <c r="P2831" i="1"/>
  <c r="P2277" i="1"/>
  <c r="P1216" i="1"/>
  <c r="P2368" i="1"/>
  <c r="P1930" i="1"/>
  <c r="P2477" i="1"/>
  <c r="P89" i="1"/>
  <c r="P853" i="1"/>
  <c r="P844" i="1"/>
  <c r="P977" i="1"/>
  <c r="P1261" i="1"/>
  <c r="P1895" i="1"/>
  <c r="P2842" i="1"/>
  <c r="P1362" i="1"/>
  <c r="P378" i="1"/>
  <c r="P2542" i="1"/>
  <c r="P1509" i="1"/>
  <c r="P2317" i="1"/>
  <c r="P2811" i="1"/>
  <c r="P1349" i="1"/>
  <c r="P988" i="1"/>
  <c r="P760" i="1"/>
  <c r="P1297" i="1"/>
  <c r="P757" i="1"/>
  <c r="P862" i="1"/>
  <c r="P1243" i="1"/>
  <c r="P728" i="1"/>
  <c r="P1643" i="1"/>
  <c r="P1699" i="1"/>
  <c r="P767" i="1"/>
  <c r="P794" i="1"/>
  <c r="P1359" i="1"/>
  <c r="P1637" i="1"/>
  <c r="P1844" i="1"/>
  <c r="P2179" i="1"/>
  <c r="P2248" i="1"/>
  <c r="P2422" i="1"/>
  <c r="P1831" i="1"/>
  <c r="P1304" i="1"/>
  <c r="P2097" i="1"/>
  <c r="P2468" i="1"/>
  <c r="P2672" i="1"/>
  <c r="P947" i="1"/>
  <c r="P1572" i="1"/>
  <c r="P692" i="1"/>
  <c r="P2220" i="1"/>
  <c r="P1223" i="1"/>
  <c r="P894" i="1"/>
  <c r="P1933" i="1"/>
  <c r="P539" i="1"/>
  <c r="P1247" i="1"/>
  <c r="P2829" i="1"/>
  <c r="P2840" i="1"/>
  <c r="P1691" i="1"/>
  <c r="P815" i="1"/>
  <c r="P1694" i="1"/>
  <c r="P74" i="1"/>
  <c r="P68" i="1"/>
  <c r="P25" i="1"/>
  <c r="P107" i="1"/>
  <c r="P891" i="1"/>
  <c r="P1803" i="1"/>
  <c r="P2108" i="1"/>
  <c r="P837" i="1"/>
  <c r="P1248" i="1"/>
  <c r="P1629" i="1"/>
  <c r="P1989" i="1"/>
  <c r="P2555" i="1"/>
  <c r="P69" i="1"/>
  <c r="P2465" i="1"/>
  <c r="P699" i="1"/>
  <c r="P1924" i="1"/>
  <c r="P2256" i="1"/>
  <c r="P1024" i="1"/>
  <c r="P972" i="1"/>
  <c r="P1577" i="1"/>
  <c r="P1769" i="1"/>
  <c r="P802" i="1"/>
  <c r="P2625" i="1"/>
  <c r="P65" i="1"/>
  <c r="P2103" i="1"/>
  <c r="P716" i="1"/>
  <c r="P73" i="1"/>
  <c r="P803" i="1"/>
  <c r="P213" i="1"/>
  <c r="P2466" i="1"/>
  <c r="P785" i="1"/>
  <c r="P1648" i="1"/>
  <c r="P187" i="1"/>
  <c r="P1481" i="1"/>
  <c r="P1728" i="1"/>
  <c r="P111" i="1"/>
  <c r="P2205" i="1"/>
  <c r="P1800" i="1"/>
  <c r="P1040" i="1"/>
  <c r="P1744" i="1"/>
  <c r="P50" i="1"/>
  <c r="P1766" i="1"/>
  <c r="P2828" i="1"/>
  <c r="P2109" i="1"/>
  <c r="P1098" i="1"/>
  <c r="P2794" i="1"/>
  <c r="P826" i="1"/>
  <c r="P2557" i="1"/>
  <c r="P2294" i="1"/>
  <c r="P2470" i="1"/>
  <c r="P1657" i="1"/>
  <c r="P649" i="1"/>
  <c r="P17" i="1"/>
  <c r="P1891" i="1"/>
  <c r="P209" i="1"/>
  <c r="P2113" i="1"/>
  <c r="P1554" i="1"/>
  <c r="P2134" i="1"/>
  <c r="P1285" i="1"/>
  <c r="P1827" i="1"/>
  <c r="P2647" i="1"/>
  <c r="P2536" i="1"/>
  <c r="P2309" i="1"/>
  <c r="P1300" i="1"/>
  <c r="P2772" i="1"/>
  <c r="P66" i="1"/>
  <c r="P1246" i="1"/>
  <c r="P756" i="1"/>
  <c r="P1167" i="1"/>
  <c r="P146" i="1"/>
  <c r="P2487" i="1"/>
  <c r="P385" i="1"/>
  <c r="P819" i="1"/>
  <c r="P1303" i="1"/>
  <c r="P2646" i="1"/>
  <c r="P1841" i="1"/>
  <c r="P1923" i="1"/>
  <c r="P537" i="1"/>
  <c r="P2790" i="1"/>
  <c r="P2793" i="1"/>
  <c r="P790" i="1"/>
  <c r="P1843" i="1"/>
  <c r="P1287" i="1"/>
  <c r="P409" i="1"/>
  <c r="P1316" i="1"/>
  <c r="P42" i="1"/>
  <c r="P1263" i="1"/>
  <c r="P1858" i="1"/>
  <c r="P1443" i="1"/>
  <c r="P1286" i="1"/>
  <c r="P1828" i="1"/>
  <c r="P1653" i="1"/>
  <c r="P2121" i="1"/>
  <c r="P1673" i="1"/>
  <c r="P1636" i="1"/>
  <c r="P2112" i="1"/>
  <c r="P2431" i="1"/>
  <c r="P750" i="1"/>
  <c r="P22" i="1"/>
  <c r="P535" i="1"/>
  <c r="P885" i="1"/>
  <c r="P1605" i="1"/>
  <c r="P43" i="1"/>
  <c r="P46" i="1"/>
  <c r="P2209" i="1"/>
  <c r="P2475" i="1"/>
  <c r="P2482" i="1"/>
  <c r="P1621" i="1"/>
  <c r="P2206" i="1"/>
  <c r="P1786" i="1"/>
  <c r="P915" i="1"/>
  <c r="P2624" i="1"/>
  <c r="P1716" i="1"/>
  <c r="P832" i="1"/>
  <c r="P28" i="1"/>
  <c r="P1228" i="1"/>
  <c r="P1674" i="1"/>
  <c r="P2497" i="1"/>
  <c r="P501" i="1"/>
  <c r="P2677" i="1"/>
  <c r="P987" i="1"/>
  <c r="P2621" i="1"/>
  <c r="P2316" i="1"/>
  <c r="P1775" i="1"/>
  <c r="P1472" i="1"/>
  <c r="P440" i="1"/>
  <c r="P1291" i="1"/>
  <c r="P2638" i="1"/>
  <c r="P2837" i="1"/>
  <c r="P1294" i="1"/>
  <c r="P130" i="1"/>
  <c r="P667" i="1"/>
  <c r="P791" i="1"/>
  <c r="P1839" i="1"/>
  <c r="P2010" i="1"/>
  <c r="P483" i="1"/>
  <c r="P2597" i="1"/>
  <c r="P1082" i="1"/>
  <c r="P1475" i="1"/>
  <c r="P1100" i="1"/>
  <c r="P1641" i="1"/>
  <c r="P158" i="1"/>
  <c r="P1265" i="1"/>
  <c r="P968" i="1"/>
  <c r="P2605" i="1"/>
  <c r="P1680" i="1"/>
  <c r="P1611" i="1"/>
  <c r="P2119" i="1"/>
  <c r="P1690" i="1"/>
  <c r="P2519" i="1"/>
  <c r="P2216" i="1"/>
  <c r="P2747" i="1"/>
  <c r="P2177" i="1"/>
  <c r="P1330" i="1"/>
  <c r="P2707" i="1"/>
  <c r="P860" i="1"/>
  <c r="P98" i="1"/>
  <c r="P528" i="1"/>
  <c r="P1822" i="1"/>
  <c r="P2670" i="1"/>
  <c r="P1329" i="1"/>
  <c r="P112" i="1"/>
  <c r="P2684" i="1"/>
  <c r="P1804" i="1"/>
  <c r="P1245" i="1"/>
  <c r="P652" i="1"/>
  <c r="P991" i="1"/>
  <c r="P1508" i="1"/>
  <c r="P37" i="1"/>
  <c r="P2084" i="1"/>
  <c r="P2669" i="1"/>
  <c r="P771" i="1"/>
  <c r="P2778" i="1"/>
  <c r="P1927" i="1"/>
  <c r="P81" i="1"/>
  <c r="P1792" i="1"/>
  <c r="P2141" i="1"/>
  <c r="P1288" i="1"/>
  <c r="P2816" i="1"/>
  <c r="P2551" i="1"/>
  <c r="P2181" i="1"/>
  <c r="P2291" i="1"/>
  <c r="P740" i="1"/>
  <c r="P101" i="1"/>
  <c r="P1587" i="1"/>
  <c r="P1620" i="1"/>
  <c r="P1457" i="1"/>
  <c r="P930" i="1"/>
  <c r="P812" i="1"/>
  <c r="P202" i="1"/>
  <c r="P2383" i="1"/>
  <c r="P2703" i="1"/>
  <c r="P79" i="1"/>
  <c r="P531" i="1"/>
  <c r="P1356" i="1"/>
  <c r="P2292" i="1"/>
  <c r="P2005" i="1"/>
  <c r="P2326" i="1"/>
  <c r="P1372" i="1"/>
  <c r="P2089" i="1"/>
  <c r="P744" i="1"/>
  <c r="P942" i="1"/>
  <c r="P2281" i="1"/>
  <c r="P2095" i="1"/>
  <c r="P384" i="1"/>
  <c r="P1789" i="1"/>
  <c r="P662" i="1"/>
  <c r="P1426" i="1"/>
  <c r="P1846" i="1"/>
  <c r="P936" i="1"/>
  <c r="P2496" i="1"/>
  <c r="P255" i="1"/>
  <c r="P19" i="1"/>
  <c r="P1379" i="1"/>
  <c r="P87" i="1"/>
  <c r="P2297" i="1"/>
  <c r="P1604" i="1"/>
  <c r="P2288" i="1"/>
  <c r="P2489" i="1"/>
  <c r="P857" i="1"/>
  <c r="P2158" i="1"/>
  <c r="P982" i="1"/>
  <c r="P83" i="1"/>
  <c r="P678" i="1"/>
  <c r="P2634" i="1"/>
  <c r="P1230" i="1"/>
  <c r="P198" i="1"/>
  <c r="P610" i="1"/>
  <c r="P1864" i="1"/>
  <c r="P268" i="1"/>
  <c r="P1900" i="1"/>
  <c r="P1134" i="1"/>
  <c r="P825" i="1"/>
  <c r="P2627" i="1"/>
  <c r="P1107" i="1"/>
  <c r="P417" i="1"/>
  <c r="P1985" i="1"/>
  <c r="P1783" i="1"/>
  <c r="P556" i="1"/>
  <c r="P2525" i="1"/>
  <c r="P1697" i="1"/>
  <c r="P2780" i="1"/>
  <c r="P952" i="1"/>
  <c r="P1905" i="1"/>
  <c r="P1719" i="1"/>
  <c r="P830" i="1"/>
  <c r="P2284" i="1"/>
  <c r="P717" i="1"/>
  <c r="P128" i="1"/>
  <c r="P934" i="1"/>
  <c r="P1677" i="1"/>
  <c r="P789" i="1"/>
  <c r="P105" i="1"/>
  <c r="P559" i="1"/>
  <c r="P1035" i="1"/>
  <c r="P2471" i="1"/>
  <c r="P2560" i="1"/>
  <c r="P2104" i="1"/>
  <c r="P2836" i="1"/>
  <c r="P879" i="1"/>
  <c r="P1886" i="1"/>
  <c r="P80" i="1"/>
  <c r="P2120" i="1"/>
  <c r="P2408" i="1"/>
  <c r="P848" i="1"/>
  <c r="P1355" i="1"/>
  <c r="P2661" i="1"/>
  <c r="P1325" i="1"/>
  <c r="P1743" i="1"/>
  <c r="P530" i="1"/>
  <c r="P2802" i="1"/>
  <c r="P1656" i="1"/>
  <c r="P2783" i="1"/>
  <c r="P694" i="1"/>
  <c r="P1706" i="1"/>
  <c r="P1853" i="1"/>
  <c r="P207" i="1"/>
  <c r="P177" i="1"/>
  <c r="P143" i="1"/>
  <c r="P878" i="1"/>
  <c r="P2479" i="1"/>
  <c r="P412" i="1"/>
  <c r="P816" i="1"/>
  <c r="P2335" i="1"/>
  <c r="P1932" i="1"/>
  <c r="P2467" i="1"/>
  <c r="P2485" i="1"/>
  <c r="P465" i="1"/>
  <c r="P635" i="1"/>
  <c r="P21" i="1"/>
  <c r="P1888" i="1"/>
  <c r="P2437" i="1"/>
  <c r="P2589" i="1"/>
  <c r="P1870" i="1"/>
  <c r="P1610" i="1"/>
  <c r="P418" i="1"/>
  <c r="P869" i="1"/>
  <c r="P859" i="1"/>
  <c r="P1644" i="1"/>
  <c r="P2784" i="1"/>
  <c r="P1901" i="1"/>
  <c r="P1298" i="1"/>
  <c r="P2789" i="1"/>
  <c r="P2469" i="1"/>
  <c r="P1626" i="1"/>
  <c r="P1682" i="1"/>
  <c r="P1091" i="1"/>
  <c r="P2600" i="1"/>
  <c r="P2236" i="1"/>
  <c r="P943" i="1"/>
  <c r="P1162" i="1"/>
  <c r="P2806" i="1"/>
  <c r="P1776" i="1"/>
  <c r="P1760" i="1"/>
  <c r="P2706" i="1"/>
  <c r="P1896" i="1"/>
  <c r="P2785" i="1"/>
  <c r="P2207" i="1"/>
  <c r="P1310" i="1"/>
  <c r="P1328" i="1"/>
  <c r="P2208" i="1"/>
  <c r="P1622" i="1"/>
  <c r="P2407" i="1"/>
  <c r="P1939" i="1"/>
  <c r="P1942" i="1"/>
  <c r="P680" i="1"/>
  <c r="P95" i="1"/>
  <c r="P2361" i="1"/>
  <c r="P2680" i="1"/>
  <c r="P2539" i="1"/>
  <c r="P1364" i="1"/>
  <c r="P1266" i="1"/>
  <c r="P1771" i="1"/>
  <c r="P1665" i="1"/>
  <c r="P2258" i="1"/>
  <c r="P2559" i="1"/>
  <c r="P783" i="1"/>
  <c r="P1226" i="1"/>
  <c r="P2678" i="1"/>
  <c r="P2500" i="1"/>
  <c r="P648" i="1"/>
  <c r="P2301" i="1"/>
  <c r="P1713" i="1"/>
  <c r="P1640" i="1"/>
  <c r="P1835" i="1"/>
  <c r="P2758" i="1"/>
  <c r="P1885" i="1"/>
  <c r="P312" i="1"/>
  <c r="P871" i="1"/>
  <c r="P782" i="1"/>
  <c r="P813" i="1"/>
  <c r="P2106" i="1"/>
  <c r="P1208" i="1"/>
  <c r="P2472" i="1"/>
  <c r="P1833" i="1"/>
  <c r="P2389" i="1"/>
  <c r="P1087" i="1"/>
  <c r="P1672" i="1"/>
  <c r="P786" i="1"/>
  <c r="P1039" i="1"/>
  <c r="P1592" i="1"/>
  <c r="P1170" i="1"/>
  <c r="P2210" i="1"/>
  <c r="P1615" i="1"/>
  <c r="P2221" i="1"/>
  <c r="P1213" i="1"/>
  <c r="P2299" i="1"/>
  <c r="P1882" i="1"/>
  <c r="P1662" i="1"/>
  <c r="P2770" i="1"/>
  <c r="P1840" i="1"/>
  <c r="P2290" i="1"/>
  <c r="P2484" i="1"/>
  <c r="P1613" i="1"/>
  <c r="P2671" i="1"/>
  <c r="P1862" i="1"/>
  <c r="P2511" i="1"/>
  <c r="P392" i="1"/>
  <c r="P1847" i="1"/>
  <c r="P2174" i="1"/>
  <c r="P2823" i="1"/>
  <c r="P1796" i="1"/>
  <c r="P1780" i="1"/>
  <c r="P1340" i="1"/>
  <c r="P2636" i="1"/>
  <c r="P1842" i="1"/>
  <c r="P1169" i="1"/>
  <c r="P707" i="1"/>
  <c r="P2629" i="1"/>
  <c r="P2517" i="1"/>
  <c r="P2630" i="1"/>
  <c r="P2798" i="1"/>
  <c r="P2295" i="1"/>
  <c r="P1396" i="1"/>
  <c r="P1154" i="1"/>
  <c r="P814" i="1"/>
  <c r="P979" i="1"/>
  <c r="P1788" i="1"/>
  <c r="P666" i="1"/>
  <c r="P787" i="1"/>
  <c r="P75" i="1"/>
  <c r="P2193" i="1"/>
  <c r="P1773" i="1"/>
  <c r="P1492" i="1"/>
  <c r="P677" i="1"/>
  <c r="P2561" i="1"/>
  <c r="P1176" i="1"/>
  <c r="P1465" i="1"/>
  <c r="P2654" i="1"/>
  <c r="P1764" i="1"/>
  <c r="P960" i="1"/>
  <c r="P966" i="1"/>
  <c r="P1321" i="1"/>
  <c r="P1388" i="1"/>
  <c r="P1814" i="1"/>
  <c r="P958" i="1"/>
  <c r="P475" i="1"/>
  <c r="P2217" i="1"/>
  <c r="P1774" i="1"/>
  <c r="P1730" i="1"/>
  <c r="P2127" i="1"/>
  <c r="P1739" i="1"/>
  <c r="P600" i="1"/>
  <c r="P1071" i="1"/>
  <c r="P2839" i="1"/>
  <c r="P2085" i="1"/>
  <c r="P705" i="1"/>
  <c r="P2746" i="1"/>
  <c r="P2639" i="1"/>
  <c r="P758" i="1"/>
  <c r="P460" i="1"/>
  <c r="P2102" i="1"/>
  <c r="P1855" i="1"/>
  <c r="P745" i="1"/>
  <c r="P2224" i="1"/>
  <c r="P1825" i="1"/>
  <c r="P2302" i="1"/>
  <c r="P1439" i="1"/>
  <c r="P1949" i="1"/>
  <c r="P1435" i="1"/>
  <c r="P2748" i="1"/>
  <c r="P2454" i="1"/>
  <c r="P2686" i="1"/>
  <c r="P189" i="1"/>
  <c r="P1417" i="1"/>
  <c r="P27" i="1"/>
  <c r="P2488" i="1"/>
  <c r="P2387" i="1"/>
  <c r="P2558" i="1"/>
  <c r="P2819" i="1"/>
  <c r="P448" i="1"/>
  <c r="P1361" i="1"/>
  <c r="P70" i="1"/>
  <c r="P1685" i="1"/>
  <c r="P2826" i="1"/>
  <c r="P1625" i="1"/>
  <c r="P2211" i="1"/>
  <c r="P887" i="1"/>
  <c r="P2494" i="1"/>
  <c r="P205" i="1"/>
  <c r="P1110" i="1"/>
  <c r="P2744" i="1"/>
  <c r="P876" i="1"/>
  <c r="P2797" i="1"/>
  <c r="P1391" i="1"/>
  <c r="P997" i="1"/>
  <c r="P2544" i="1"/>
  <c r="P183" i="1"/>
  <c r="P718" i="1"/>
  <c r="P964" i="1"/>
  <c r="P1502" i="1"/>
  <c r="P665" i="1"/>
  <c r="P784" i="1"/>
  <c r="P633" i="1"/>
  <c r="P670" i="1"/>
  <c r="P411" i="1"/>
  <c r="P1894" i="1"/>
  <c r="P2502" i="1"/>
  <c r="P1642" i="1"/>
  <c r="P1081" i="1"/>
  <c r="P1558" i="1"/>
  <c r="P430" i="1"/>
  <c r="P1192" i="1"/>
  <c r="P2369" i="1"/>
  <c r="P944" i="1"/>
  <c r="P2803" i="1"/>
  <c r="P2000" i="1"/>
  <c r="P1779" i="1"/>
  <c r="P1725" i="1"/>
  <c r="P1578" i="1"/>
  <c r="P881" i="1"/>
  <c r="P1041" i="1"/>
  <c r="P166" i="1"/>
  <c r="P509" i="1"/>
  <c r="P868" i="1"/>
  <c r="P2473" i="1"/>
  <c r="P1915" i="1"/>
  <c r="P697" i="1"/>
  <c r="P72" i="1"/>
  <c r="P1692" i="1"/>
  <c r="P2172" i="1"/>
  <c r="P117" i="1"/>
  <c r="P11" i="1"/>
  <c r="P2069" i="1"/>
  <c r="P2002" i="1"/>
  <c r="P1020" i="1"/>
  <c r="P1929" i="1"/>
  <c r="P1374" i="1"/>
  <c r="P2076" i="1"/>
  <c r="P2098" i="1"/>
  <c r="P1296" i="1"/>
  <c r="P2146" i="1"/>
  <c r="P2492" i="1"/>
  <c r="P1289" i="1"/>
  <c r="P2817" i="1"/>
  <c r="P2144" i="1"/>
  <c r="P388" i="1"/>
  <c r="P1440" i="1"/>
  <c r="P52" i="1"/>
  <c r="P106" i="1"/>
  <c r="P377" i="1"/>
  <c r="P2267" i="1"/>
  <c r="P759" i="1"/>
  <c r="P1808" i="1"/>
  <c r="P605" i="1"/>
  <c r="P696" i="1"/>
  <c r="P1402" i="1"/>
  <c r="P1129" i="1"/>
  <c r="P1177" i="1"/>
  <c r="P434" i="1"/>
  <c r="P2776" i="1"/>
  <c r="P76" i="1"/>
  <c r="P1661" i="1"/>
  <c r="P2142" i="1"/>
  <c r="P1727" i="1"/>
  <c r="P171" i="1"/>
  <c r="P1898" i="1"/>
  <c r="P2283" i="1"/>
  <c r="P1809" i="1"/>
  <c r="P687" i="1"/>
  <c r="P1393" i="1"/>
  <c r="P2754" i="1"/>
  <c r="P1614" i="1"/>
  <c r="P2457" i="1"/>
  <c r="P820" i="1"/>
  <c r="P858" i="1"/>
  <c r="P1148" i="1"/>
  <c r="P2583" i="1"/>
  <c r="P4" i="1"/>
  <c r="P911" i="1"/>
  <c r="P831" i="1"/>
  <c r="P1837" i="1"/>
  <c r="P1639" i="1"/>
  <c r="P2493" i="1"/>
  <c r="P1818" i="1"/>
  <c r="P1992" i="1"/>
  <c r="P1576" i="1"/>
  <c r="P541" i="1"/>
  <c r="P1322" i="1"/>
  <c r="P92" i="1"/>
  <c r="P86" i="1"/>
  <c r="P141" i="1"/>
  <c r="P1834" i="1"/>
  <c r="P2641" i="1"/>
  <c r="P1709" i="1"/>
  <c r="P1327" i="1"/>
  <c r="P2838" i="1"/>
  <c r="P706" i="1"/>
  <c r="P950" i="1"/>
  <c r="P454" i="1"/>
  <c r="P2137" i="1"/>
  <c r="P994" i="1"/>
  <c r="P2390" i="1"/>
  <c r="P2163" i="1"/>
  <c r="P2411" i="1"/>
  <c r="P2416" i="1"/>
  <c r="P97" i="1"/>
  <c r="P78" i="1"/>
  <c r="P1421" i="1"/>
  <c r="P1496" i="1"/>
  <c r="P2807" i="1"/>
  <c r="P2385" i="1"/>
  <c r="P164" i="1"/>
  <c r="P821" i="1"/>
  <c r="P1910" i="1"/>
  <c r="P424" i="1"/>
  <c r="P2450" i="1"/>
  <c r="P597" i="1"/>
  <c r="P1126" i="1"/>
  <c r="P1104" i="1"/>
  <c r="P2219" i="1"/>
  <c r="P99" i="1"/>
  <c r="P2203" i="1"/>
  <c r="P1429" i="1"/>
  <c r="P2319" i="1"/>
  <c r="P433" i="1"/>
  <c r="P975" i="1"/>
  <c r="P1085" i="1"/>
  <c r="P24" i="1"/>
  <c r="P1331" i="1"/>
  <c r="P2152" i="1"/>
  <c r="P702" i="1"/>
  <c r="P1432" i="1"/>
  <c r="P137" i="1"/>
  <c r="P182" i="1"/>
  <c r="P236" i="1"/>
  <c r="P2481" i="1"/>
  <c r="P510" i="1"/>
  <c r="P781" i="1"/>
  <c r="P452" i="1"/>
  <c r="P2545" i="1"/>
  <c r="P1983" i="1"/>
  <c r="P1811" i="1"/>
  <c r="P2755" i="1"/>
  <c r="P203" i="1"/>
  <c r="P965" i="1"/>
  <c r="P374" i="1"/>
  <c r="P917" i="1"/>
  <c r="P1347" i="1"/>
  <c r="P1602" i="1"/>
  <c r="P1872" i="1"/>
  <c r="P222" i="1"/>
  <c r="P1490" i="1"/>
  <c r="P1687" i="1"/>
  <c r="P155" i="1"/>
  <c r="P2652" i="1"/>
  <c r="P2640" i="1"/>
  <c r="P776" i="1"/>
  <c r="P631" i="1"/>
  <c r="P1569" i="1"/>
  <c r="P575" i="1"/>
  <c r="P191" i="1"/>
  <c r="P932" i="1"/>
  <c r="P624" i="1"/>
  <c r="P147" i="1"/>
  <c r="P2417" i="1"/>
  <c r="P506" i="1"/>
  <c r="P1778" i="1"/>
  <c r="P925" i="1"/>
  <c r="P926" i="1"/>
  <c r="P2378" i="1"/>
  <c r="P172" i="1"/>
  <c r="P170" i="1"/>
  <c r="P873" i="1"/>
  <c r="P1156" i="1"/>
  <c r="P1414" i="1"/>
  <c r="P2218" i="1"/>
  <c r="P2124" i="1"/>
  <c r="P2426" i="1"/>
  <c r="P829" i="1"/>
  <c r="P2742" i="1"/>
  <c r="P719" i="1"/>
  <c r="P884" i="1"/>
  <c r="P423" i="1"/>
  <c r="P590" i="1"/>
  <c r="P1851" i="1"/>
  <c r="P1925" i="1"/>
  <c r="P622" i="1"/>
  <c r="P2345" i="1"/>
  <c r="P850" i="1"/>
  <c r="P855" i="1"/>
  <c r="P1824" i="1"/>
  <c r="P2114" i="1"/>
  <c r="P685" i="1"/>
  <c r="P967" i="1"/>
  <c r="P1194" i="1"/>
  <c r="P945" i="1"/>
  <c r="P1548" i="1"/>
  <c r="P948" i="1"/>
  <c r="P2123" i="1"/>
  <c r="P2503" i="1"/>
  <c r="P1597" i="1"/>
  <c r="P976" i="1"/>
  <c r="P1695" i="1"/>
  <c r="P901" i="1"/>
  <c r="P200" i="1"/>
  <c r="P2581" i="1"/>
  <c r="P2682" i="1"/>
  <c r="P951" i="1"/>
  <c r="P2822" i="1"/>
  <c r="P2350" i="1"/>
  <c r="P1138" i="1"/>
  <c r="P1047" i="1"/>
  <c r="P199" i="1"/>
  <c r="P623" i="1"/>
  <c r="P693" i="1"/>
  <c r="P1920" i="1"/>
  <c r="P893" i="1"/>
  <c r="P2757" i="1"/>
  <c r="P96" i="1"/>
  <c r="P577" i="1"/>
  <c r="P1112" i="1"/>
  <c r="P1152" i="1"/>
  <c r="P508" i="1"/>
  <c r="P2573" i="1"/>
  <c r="P1010" i="1"/>
  <c r="P1042" i="1"/>
  <c r="P228" i="1"/>
  <c r="P594" i="1"/>
  <c r="P193" i="1"/>
  <c r="P241" i="1"/>
  <c r="P570" i="1"/>
  <c r="P1105" i="1"/>
  <c r="P1406" i="1"/>
  <c r="P1242" i="1"/>
  <c r="P1017" i="1"/>
  <c r="P1921" i="1"/>
  <c r="P2001" i="1"/>
  <c r="P2131" i="1"/>
  <c r="P763" i="1"/>
  <c r="P1008" i="1"/>
  <c r="P2760" i="1"/>
  <c r="P959" i="1"/>
  <c r="P2590" i="1"/>
  <c r="P504" i="1"/>
  <c r="P973" i="1"/>
  <c r="P1722" i="1"/>
  <c r="P2145" i="1"/>
  <c r="P1575" i="1"/>
  <c r="P592" i="1"/>
  <c r="P1012" i="1"/>
  <c r="P1701" i="1"/>
  <c r="P491" i="1"/>
  <c r="P502" i="1"/>
  <c r="P1874" i="1"/>
  <c r="P1050" i="1"/>
  <c r="P993" i="1"/>
  <c r="P2516" i="1"/>
  <c r="P1237" i="1"/>
  <c r="P675" i="1"/>
  <c r="P519" i="1"/>
  <c r="P1580" i="1"/>
  <c r="P1596" i="1"/>
  <c r="P888" i="1"/>
  <c r="P85" i="1"/>
  <c r="P426" i="1"/>
  <c r="P2405" i="1"/>
  <c r="P2403" i="1"/>
  <c r="P1423" i="1"/>
  <c r="P558" i="1"/>
  <c r="P895" i="1"/>
  <c r="P181" i="1"/>
  <c r="P1365" i="1"/>
  <c r="P715" i="1"/>
  <c r="P907" i="1"/>
  <c r="P920" i="1"/>
  <c r="P897" i="1"/>
  <c r="P721" i="1"/>
  <c r="P129" i="1"/>
  <c r="P1064" i="1"/>
  <c r="P1157" i="1"/>
  <c r="P1770" i="1"/>
  <c r="P1145" i="1"/>
  <c r="P2374" i="1"/>
  <c r="P1441" i="1"/>
  <c r="P179" i="1"/>
  <c r="P2169" i="1"/>
  <c r="P1118" i="1"/>
  <c r="P1240" i="1"/>
  <c r="P769" i="1"/>
  <c r="P581" i="1"/>
  <c r="P864" i="1"/>
  <c r="P777" i="1"/>
  <c r="P1551" i="1"/>
  <c r="P1108" i="1"/>
  <c r="P927" i="1"/>
  <c r="P905" i="1"/>
  <c r="P664" i="1"/>
  <c r="P1763" i="1"/>
  <c r="P425" i="1"/>
  <c r="P2171" i="1"/>
  <c r="P125" i="1"/>
  <c r="P906" i="1"/>
  <c r="P2413" i="1"/>
  <c r="P1159" i="1"/>
  <c r="P1487" i="1"/>
  <c r="P513" i="1"/>
  <c r="P2777" i="1"/>
  <c r="P1718" i="1"/>
  <c r="P486" i="1"/>
  <c r="P2571" i="1"/>
  <c r="P1458" i="1"/>
  <c r="P572" i="1"/>
  <c r="P474" i="1"/>
  <c r="P153" i="1"/>
  <c r="P603" i="1"/>
  <c r="P1993" i="1"/>
  <c r="P2749" i="1"/>
  <c r="P467" i="1"/>
  <c r="P428" i="1"/>
  <c r="P2681" i="1"/>
  <c r="P1227" i="1"/>
  <c r="P607" i="1"/>
  <c r="P933" i="1"/>
  <c r="P224" i="1"/>
  <c r="P1069" i="1"/>
  <c r="P2140" i="1"/>
  <c r="P955" i="1"/>
  <c r="P1140" i="1"/>
  <c r="P1868" i="1"/>
  <c r="P892" i="1"/>
  <c r="P436" i="1"/>
  <c r="P1574" i="1"/>
  <c r="P2651" i="1"/>
  <c r="P2825" i="1"/>
  <c r="P555" i="1"/>
  <c r="P912" i="1"/>
  <c r="P2569" i="1"/>
  <c r="P935" i="1"/>
  <c r="P2364" i="1"/>
  <c r="P2325" i="1"/>
  <c r="P2153" i="1"/>
  <c r="P1235" i="1"/>
  <c r="P148" i="1"/>
  <c r="P2157" i="1"/>
  <c r="P2126" i="1"/>
  <c r="P595" i="1"/>
  <c r="P505" i="1"/>
  <c r="P882" i="1"/>
  <c r="P2751" i="1"/>
  <c r="P234" i="1"/>
  <c r="P1737" i="1"/>
  <c r="P1120" i="1"/>
  <c r="P2353" i="1"/>
  <c r="P2328" i="1"/>
  <c r="P1793" i="1"/>
  <c r="P1324" i="1"/>
  <c r="P573" i="1"/>
  <c r="P2650" i="1"/>
  <c r="P986" i="1"/>
  <c r="P970" i="1"/>
  <c r="P1382" i="1"/>
  <c r="P714" i="1"/>
  <c r="P1407" i="1"/>
  <c r="P1483" i="1"/>
  <c r="P2761" i="1"/>
  <c r="P2136" i="1"/>
  <c r="P1918" i="1"/>
  <c r="P863" i="1"/>
  <c r="P1552" i="1"/>
  <c r="P642" i="1"/>
  <c r="P1147" i="1"/>
  <c r="P1344" i="1"/>
  <c r="P2370" i="1"/>
  <c r="P1425" i="1"/>
  <c r="P1172" i="1"/>
  <c r="P921" i="1"/>
  <c r="P2567" i="1"/>
  <c r="P220" i="1"/>
  <c r="P602" i="1"/>
  <c r="P2768" i="1"/>
  <c r="P1102" i="1"/>
  <c r="P1567" i="1"/>
  <c r="P1185" i="1"/>
  <c r="P1559" i="1"/>
  <c r="P1415" i="1"/>
  <c r="P1493" i="1"/>
  <c r="P663" i="1"/>
  <c r="P1562" i="1"/>
  <c r="P1584" i="1"/>
  <c r="P151" i="1"/>
  <c r="P2660" i="1"/>
  <c r="P629" i="1"/>
  <c r="P2765" i="1"/>
  <c r="P904" i="1"/>
  <c r="P720" i="1"/>
  <c r="P2601" i="1"/>
  <c r="P865" i="1"/>
  <c r="P2504" i="1"/>
  <c r="P2132" i="1"/>
  <c r="P1909" i="1"/>
  <c r="P2162" i="1"/>
  <c r="P1565" i="1"/>
  <c r="P2324" i="1"/>
  <c r="P1711" i="1"/>
  <c r="P2599" i="1"/>
  <c r="P1119" i="1"/>
  <c r="P450" i="1"/>
  <c r="P2372" i="1"/>
  <c r="P456" i="1"/>
  <c r="P157" i="1"/>
  <c r="P1067" i="1"/>
  <c r="P1573" i="1"/>
  <c r="P576" i="1"/>
  <c r="P2327" i="1"/>
  <c r="P1997" i="1"/>
  <c r="P1438" i="1"/>
  <c r="P468" i="1"/>
  <c r="P1790" i="1"/>
  <c r="P1449" i="1"/>
  <c r="P1151" i="1"/>
  <c r="P2512" i="1"/>
  <c r="P1720" i="1"/>
  <c r="P1013" i="1"/>
  <c r="P2564" i="1"/>
  <c r="P1598" i="1"/>
  <c r="P2384" i="1"/>
  <c r="P2796" i="1"/>
  <c r="P2690" i="1"/>
  <c r="P1150" i="1"/>
  <c r="P890" i="1"/>
  <c r="P1410" i="1"/>
  <c r="P2697" i="1"/>
  <c r="P545" i="1"/>
  <c r="P1072" i="1"/>
  <c r="P2702" i="1"/>
  <c r="P900" i="1"/>
  <c r="P127" i="1"/>
  <c r="P1801" i="1"/>
  <c r="P565" i="1"/>
  <c r="P551" i="1"/>
  <c r="P1563" i="1"/>
  <c r="P2521" i="1"/>
  <c r="P874" i="1"/>
  <c r="P880" i="1"/>
  <c r="P999" i="1"/>
  <c r="P998" i="1"/>
  <c r="P734" i="1"/>
  <c r="P872" i="1"/>
  <c r="P593" i="1"/>
  <c r="P711" i="1"/>
  <c r="P458" i="1"/>
  <c r="P232" i="1"/>
  <c r="P619" i="1"/>
  <c r="P1550" i="1"/>
  <c r="P1916" i="1"/>
  <c r="P2572" i="1"/>
  <c r="P1500" i="1"/>
  <c r="P588" i="1"/>
  <c r="P1084" i="1"/>
  <c r="P563" i="1"/>
  <c r="P2382" i="1"/>
  <c r="P1579" i="1"/>
  <c r="P2357" i="1"/>
  <c r="P2683" i="1"/>
  <c r="P1419" i="1"/>
  <c r="P684" i="1"/>
  <c r="P1117" i="1"/>
  <c r="P2750" i="1"/>
  <c r="P2781" i="1"/>
  <c r="P548" i="1"/>
  <c r="P507" i="1"/>
  <c r="P2404" i="1"/>
  <c r="P2656" i="1"/>
  <c r="P1074" i="1"/>
  <c r="P1877" i="1"/>
  <c r="P2582" i="1"/>
  <c r="P472" i="1"/>
  <c r="P1705" i="1"/>
  <c r="P1987" i="1"/>
  <c r="P186" i="1"/>
  <c r="P2375" i="1"/>
  <c r="P488" i="1"/>
  <c r="P561" i="1"/>
  <c r="P2395" i="1"/>
  <c r="P1906" i="1"/>
  <c r="P870" i="1"/>
  <c r="P2154" i="1"/>
  <c r="P2587" i="1"/>
  <c r="P2594" i="1"/>
  <c r="P239" i="1"/>
  <c r="P1561" i="1"/>
  <c r="P2440" i="1"/>
  <c r="P192" i="1"/>
  <c r="P2570" i="1"/>
  <c r="P1155" i="1"/>
  <c r="P1485" i="1"/>
  <c r="P1062" i="1"/>
  <c r="P1991" i="1"/>
  <c r="P937" i="1"/>
  <c r="P1715" i="1"/>
  <c r="P516" i="1"/>
  <c r="P774" i="1"/>
  <c r="P446" i="1"/>
  <c r="P1137" i="1"/>
  <c r="P2125" i="1"/>
  <c r="P1488" i="1"/>
  <c r="P2138" i="1"/>
  <c r="P1099" i="1"/>
  <c r="P2438" i="1"/>
  <c r="P457" i="1"/>
  <c r="P1070" i="1"/>
  <c r="P1111" i="1"/>
  <c r="P2766" i="1"/>
  <c r="P875" i="1"/>
  <c r="P867" i="1"/>
  <c r="P451" i="1"/>
  <c r="P1077" i="1"/>
  <c r="P1430" i="1"/>
  <c r="P1080" i="1"/>
  <c r="P1095" i="1"/>
  <c r="P1907" i="1"/>
  <c r="P1184" i="1"/>
  <c r="P1103" i="1"/>
  <c r="P1813" i="1"/>
  <c r="P150" i="1"/>
  <c r="P1791" i="1"/>
  <c r="P1234" i="1"/>
  <c r="P2695" i="1"/>
  <c r="P939" i="1"/>
  <c r="P1795" i="1"/>
  <c r="P941" i="1"/>
  <c r="P156" i="1"/>
  <c r="P2348" i="1"/>
  <c r="P2685" i="1"/>
  <c r="P1875" i="1"/>
  <c r="P2763" i="1"/>
  <c r="P2649" i="1"/>
  <c r="P2693" i="1"/>
  <c r="P1164" i="1"/>
  <c r="P2743" i="1"/>
  <c r="P1160" i="1"/>
  <c r="P1726" i="1"/>
  <c r="P552" i="1"/>
  <c r="P1721" i="1"/>
  <c r="P1560" i="1"/>
  <c r="P2155" i="1"/>
  <c r="P1712" i="1"/>
  <c r="P2769" i="1"/>
  <c r="P775" i="1"/>
  <c r="P601" i="1"/>
  <c r="P496" i="1"/>
  <c r="P154" i="1"/>
  <c r="P1175" i="1"/>
  <c r="P2391" i="1"/>
  <c r="P2410" i="1"/>
  <c r="P919" i="1"/>
  <c r="P2508" i="1"/>
  <c r="P499" i="1"/>
  <c r="P1494" i="1"/>
  <c r="P883" i="1"/>
  <c r="P914" i="1"/>
  <c r="P1757" i="1"/>
  <c r="P1123" i="1"/>
  <c r="P2538" i="1"/>
  <c r="P1314" i="1"/>
  <c r="P1581" i="1"/>
  <c r="P2700" i="1"/>
  <c r="P1876" i="1"/>
  <c r="P455" i="1"/>
  <c r="P596" i="1"/>
  <c r="P992" i="1"/>
  <c r="P1424" i="1"/>
  <c r="P2436" i="1"/>
  <c r="P2161" i="1"/>
  <c r="P2593" i="1"/>
  <c r="P461" i="1"/>
  <c r="P2356" i="1"/>
  <c r="P1173" i="1"/>
  <c r="P2393" i="1"/>
  <c r="P2130" i="1"/>
  <c r="P462" i="1"/>
  <c r="P940" i="1"/>
  <c r="P1990" i="1"/>
  <c r="P1101" i="1"/>
  <c r="P543" i="1"/>
  <c r="P2694" i="1"/>
  <c r="P2764" i="1"/>
  <c r="P2415" i="1"/>
  <c r="P1231" i="1"/>
  <c r="P1821" i="1"/>
  <c r="P2133" i="1"/>
  <c r="P1093" i="1"/>
  <c r="P432" i="1"/>
  <c r="P1738" i="1"/>
  <c r="P1131" i="1"/>
  <c r="P902" i="1"/>
  <c r="P779" i="1"/>
  <c r="P2432" i="1"/>
  <c r="P1094" i="1"/>
  <c r="P215" i="1"/>
  <c r="P599" i="1"/>
  <c r="P1740" i="1"/>
  <c r="P1135" i="1"/>
  <c r="P571" i="1"/>
  <c r="P886" i="1"/>
  <c r="P1544" i="1"/>
  <c r="P2662" i="1"/>
  <c r="P640" i="1"/>
  <c r="P1688" i="1"/>
  <c r="P194" i="1"/>
  <c r="P1171" i="1"/>
  <c r="P2135" i="1"/>
  <c r="P676" i="1"/>
  <c r="P1585" i="1"/>
  <c r="P1088" i="1"/>
  <c r="P1437" i="1"/>
  <c r="P1408" i="1"/>
  <c r="P1409" i="1"/>
  <c r="P1456" i="1"/>
  <c r="P1055" i="1"/>
  <c r="P2643" i="1"/>
  <c r="P2349" i="1"/>
  <c r="P1812" i="1"/>
  <c r="P422" i="1"/>
  <c r="P580" i="1"/>
  <c r="P33" i="1"/>
  <c r="P562" i="1"/>
  <c r="P1083" i="1"/>
  <c r="P1904" i="1"/>
  <c r="P169" i="1"/>
  <c r="P983" i="1"/>
  <c r="P514" i="1"/>
  <c r="P1125" i="1"/>
  <c r="P1132" i="1"/>
  <c r="P1717" i="1"/>
  <c r="P161" i="1"/>
  <c r="P1178" i="1"/>
  <c r="P122" i="1"/>
  <c r="P2687" i="1"/>
  <c r="P1913" i="1"/>
  <c r="P773" i="1"/>
  <c r="P2376" i="1"/>
  <c r="P1869" i="1"/>
  <c r="P2128" i="1"/>
  <c r="P632" i="1"/>
  <c r="P445" i="1"/>
  <c r="P484" i="1"/>
  <c r="P1566" i="1"/>
  <c r="P1116" i="1"/>
  <c r="P1703" i="1"/>
  <c r="P511" i="1"/>
  <c r="P579" i="1"/>
  <c r="P608" i="1"/>
  <c r="P2398" i="1"/>
  <c r="P2442" i="1"/>
  <c r="P217" i="1"/>
  <c r="P144" i="1"/>
  <c r="P2779" i="1"/>
  <c r="P1865" i="1"/>
  <c r="P1545" i="1"/>
  <c r="P1128" i="1"/>
  <c r="P2759" i="1"/>
  <c r="P586" i="1"/>
  <c r="P2843" i="1"/>
  <c r="P1075" i="1"/>
  <c r="P1044" i="1"/>
  <c r="P849" i="1"/>
  <c r="P2215" i="1"/>
  <c r="P550" i="1"/>
  <c r="P668" i="1"/>
  <c r="P2425" i="1"/>
  <c r="P159" i="1"/>
  <c r="P2386" i="1"/>
  <c r="P1917" i="1"/>
  <c r="P1413" i="1"/>
  <c r="P427" i="1"/>
  <c r="P598" i="1"/>
  <c r="P1543" i="1"/>
  <c r="P1046" i="1"/>
  <c r="P1881" i="1"/>
  <c r="P1420" i="1"/>
  <c r="P546" i="1"/>
  <c r="P1180" i="1"/>
  <c r="P163" i="1"/>
  <c r="P2591" i="1"/>
  <c r="P449" i="1"/>
  <c r="P2420" i="1"/>
  <c r="P2418" i="1"/>
  <c r="P1092" i="1"/>
  <c r="P1696" i="1"/>
  <c r="P1141" i="1"/>
  <c r="P442" i="1"/>
  <c r="P1484" i="1"/>
  <c r="P765" i="1"/>
  <c r="P2588" i="1"/>
  <c r="P1121" i="1"/>
  <c r="P1501" i="1"/>
  <c r="P1115" i="1"/>
  <c r="P1583" i="1"/>
  <c r="P2585" i="1"/>
  <c r="P1244" i="1"/>
  <c r="P611" i="1"/>
  <c r="P1867" i="1"/>
  <c r="P1183" i="1"/>
  <c r="P638" i="1"/>
  <c r="P437" i="1"/>
  <c r="P1595" i="1"/>
  <c r="P984" i="1"/>
  <c r="P2396" i="1"/>
  <c r="P196" i="1"/>
  <c r="P1422" i="1"/>
  <c r="P2433" i="1"/>
  <c r="P447" i="1"/>
  <c r="P637" i="1"/>
  <c r="P1453" i="1"/>
  <c r="P2434" i="1"/>
  <c r="P2362" i="1"/>
  <c r="P1994" i="1"/>
  <c r="P2771" i="1"/>
  <c r="P780" i="1"/>
  <c r="P2156" i="1"/>
  <c r="P2150" i="1"/>
  <c r="P621" i="1"/>
  <c r="P641" i="1"/>
  <c r="P544" i="1"/>
  <c r="P698" i="1"/>
  <c r="P1452" i="1"/>
  <c r="P2584" i="1"/>
  <c r="P578" i="1"/>
  <c r="P2596" i="1"/>
  <c r="P1318" i="1"/>
  <c r="P498" i="1"/>
  <c r="P173" i="1"/>
  <c r="P2429" i="1"/>
  <c r="P2430" i="1"/>
  <c r="P2691" i="1"/>
  <c r="P2696" i="1"/>
  <c r="P1136" i="1"/>
  <c r="P566" i="1"/>
  <c r="P1704" i="1"/>
  <c r="P542" i="1"/>
  <c r="P1499" i="1"/>
  <c r="P1442" i="1"/>
  <c r="P216" i="1"/>
  <c r="P585" i="1"/>
  <c r="P591" i="1"/>
  <c r="P1589" i="1"/>
  <c r="P214" i="1"/>
  <c r="P1412" i="1"/>
  <c r="P2423" i="1"/>
  <c r="P568" i="1"/>
  <c r="P636" i="1"/>
  <c r="P2148" i="1"/>
  <c r="P1736" i="1"/>
  <c r="P2427" i="1"/>
  <c r="P476" i="1"/>
  <c r="P123" i="1"/>
  <c r="P582" i="1"/>
  <c r="P1547" i="1"/>
  <c r="P1729" i="1"/>
  <c r="P1724" i="1"/>
  <c r="P683" i="1"/>
  <c r="P1113" i="1"/>
  <c r="P1049" i="1"/>
  <c r="P1988" i="1"/>
  <c r="P466" i="1"/>
  <c r="P1130" i="1"/>
  <c r="P1741" i="1"/>
  <c r="P2346" i="1"/>
  <c r="P1600" i="1"/>
  <c r="P2775" i="1"/>
  <c r="P1416" i="1"/>
  <c r="P2424" i="1"/>
  <c r="P124" i="1"/>
  <c r="P1462" i="1"/>
  <c r="P494" i="1"/>
  <c r="P226" i="1"/>
  <c r="P165" i="1"/>
  <c r="P197" i="1"/>
  <c r="P225" i="1"/>
  <c r="P233" i="1"/>
  <c r="P2392" i="1"/>
  <c r="P180" i="1"/>
  <c r="P688" i="1"/>
  <c r="P1232" i="1"/>
  <c r="P2644" i="1"/>
  <c r="P2351" i="1"/>
  <c r="P235" i="1"/>
  <c r="P1698" i="1"/>
  <c r="P1863" i="1"/>
  <c r="P142" i="1"/>
  <c r="P1450" i="1"/>
  <c r="P1984" i="1"/>
  <c r="P2515" i="1"/>
  <c r="P2365" i="1"/>
  <c r="P238" i="1"/>
  <c r="P1998" i="1"/>
  <c r="P1447" i="1"/>
  <c r="P1700" i="1"/>
  <c r="P2399" i="1"/>
  <c r="P2380" i="1"/>
  <c r="P464" i="1"/>
  <c r="P584" i="1"/>
  <c r="P639" i="1"/>
  <c r="P708" i="1"/>
  <c r="P913" i="1"/>
  <c r="P2513" i="1"/>
  <c r="P2522" i="1"/>
  <c r="P2563" i="1"/>
  <c r="P2782" i="1"/>
  <c r="P174" i="1"/>
  <c r="P2577" i="1"/>
  <c r="P613" i="1"/>
  <c r="P625" i="1"/>
  <c r="P135" i="1"/>
  <c r="P604" i="1"/>
  <c r="P139" i="1"/>
  <c r="P210" i="1"/>
  <c r="P223" i="1"/>
  <c r="P489" i="1"/>
  <c r="P564" i="1"/>
  <c r="P1236" i="1"/>
  <c r="P1418" i="1"/>
  <c r="P2352" i="1"/>
  <c r="P2402" i="1"/>
  <c r="P554" i="1"/>
  <c r="P2509" i="1"/>
  <c r="P1060" i="1"/>
  <c r="P1133" i="1"/>
  <c r="P1434" i="1"/>
  <c r="P2566" i="1"/>
  <c r="P1461" i="1"/>
  <c r="P2506" i="1"/>
  <c r="P2568" i="1"/>
  <c r="P2397" i="1"/>
  <c r="P495" i="1"/>
  <c r="P1571" i="1"/>
  <c r="P2381" i="1"/>
  <c r="P2388" i="1"/>
  <c r="P2574" i="1"/>
  <c r="P2688" i="1"/>
  <c r="P229" i="1"/>
  <c r="P2359" i="1"/>
  <c r="P240" i="1"/>
  <c r="P211" i="1"/>
  <c r="P567" i="1"/>
  <c r="P627" i="1"/>
  <c r="P1122" i="1"/>
  <c r="P1149" i="1"/>
  <c r="P1153" i="1"/>
  <c r="P1239" i="1"/>
  <c r="P1455" i="1"/>
  <c r="P2371" i="1"/>
  <c r="P2518" i="1"/>
  <c r="P131" i="1"/>
  <c r="P453" i="1"/>
  <c r="P459" i="1"/>
  <c r="P634" i="1"/>
  <c r="P929" i="1"/>
  <c r="P1556" i="1"/>
  <c r="P2428" i="1"/>
  <c r="P2510" i="1"/>
  <c r="P2565" i="1"/>
  <c r="P2773" i="1"/>
  <c r="P1163" i="1"/>
  <c r="P772" i="1"/>
  <c r="P167" i="1"/>
  <c r="P908" i="1"/>
  <c r="P1599" i="1"/>
  <c r="P1820" i="1"/>
  <c r="P2143" i="1"/>
  <c r="P2406" i="1"/>
  <c r="P2412" i="1"/>
  <c r="P2579" i="1"/>
  <c r="P2689" i="1"/>
  <c r="P512" i="1"/>
  <c r="P1454" i="1"/>
  <c r="P612" i="1"/>
  <c r="P1427" i="1"/>
  <c r="P1445" i="1"/>
  <c r="P2401" i="1"/>
  <c r="P208" i="1"/>
  <c r="P490" i="1"/>
  <c r="P1051" i="1"/>
  <c r="P1334" i="1"/>
  <c r="P201" i="1"/>
  <c r="P237" i="1"/>
  <c r="P480" i="1"/>
  <c r="P493" i="1"/>
  <c r="P503" i="1"/>
  <c r="P569" i="1"/>
  <c r="P614" i="1"/>
  <c r="P616" i="1"/>
  <c r="P1058" i="1"/>
  <c r="P1059" i="1"/>
  <c r="P1109" i="1"/>
  <c r="P1166" i="1"/>
  <c r="P1431" i="1"/>
  <c r="P1489" i="1"/>
  <c r="P1731" i="1"/>
  <c r="P1735" i="1"/>
  <c r="P1871" i="1"/>
  <c r="P2358" i="1"/>
  <c r="P2377" i="1"/>
  <c r="P2435" i="1"/>
  <c r="P2441" i="1"/>
  <c r="P2505" i="1"/>
  <c r="P2576" i="1"/>
  <c r="P2578" i="1"/>
  <c r="P2586" i="1"/>
  <c r="P2595" i="1"/>
  <c r="P2756" i="1"/>
  <c r="P1146" i="1"/>
  <c r="P587" i="1"/>
  <c r="P1174" i="1"/>
  <c r="P1451" i="1"/>
  <c r="P1815" i="1"/>
  <c r="P230" i="1"/>
  <c r="P1880" i="1"/>
  <c r="P2414" i="1"/>
  <c r="P2439" i="1"/>
  <c r="P2575" i="1"/>
  <c r="P2774" i="1"/>
  <c r="P470" i="1"/>
  <c r="P549" i="1"/>
  <c r="P557" i="1"/>
  <c r="P520" i="1"/>
  <c r="P149" i="1"/>
  <c r="P439" i="1"/>
  <c r="P497" i="1"/>
  <c r="P928" i="1"/>
  <c r="P1710" i="1"/>
  <c r="P2507" i="1"/>
  <c r="P1161" i="1"/>
  <c r="P429" i="1"/>
  <c r="P903" i="1"/>
  <c r="P1158" i="1"/>
  <c r="P1999" i="1"/>
  <c r="P176" i="1"/>
  <c r="P204" i="1"/>
  <c r="P471" i="1"/>
  <c r="P1179" i="1"/>
  <c r="P1459" i="1"/>
  <c r="P1555" i="1"/>
  <c r="P1684" i="1"/>
  <c r="P2580" i="1"/>
  <c r="P2745" i="1"/>
  <c r="P145" i="1"/>
  <c r="P922" i="1"/>
  <c r="P1708" i="1"/>
  <c r="P2344" i="1"/>
  <c r="P1165" i="1"/>
  <c r="P136" i="1"/>
  <c r="P160" i="1"/>
  <c r="P162" i="1"/>
  <c r="P188" i="1"/>
  <c r="P431" i="1"/>
  <c r="P518" i="1"/>
  <c r="P618" i="1"/>
  <c r="P626" i="1"/>
  <c r="P630" i="1"/>
  <c r="P766" i="1"/>
  <c r="P877" i="1"/>
  <c r="P990" i="1"/>
  <c r="P1142" i="1"/>
  <c r="P1233" i="1"/>
  <c r="P1460" i="1"/>
  <c r="P1491" i="1"/>
  <c r="P1714" i="1"/>
  <c r="P1723" i="1"/>
  <c r="P2343" i="1"/>
  <c r="P2520" i="1"/>
  <c r="P2762" i="1"/>
  <c r="P1446" i="1"/>
  <c r="P1054" i="1"/>
  <c r="P2394" i="1"/>
  <c r="P126" i="1"/>
  <c r="P768" i="1"/>
  <c r="P1063" i="1"/>
  <c r="P1144" i="1"/>
  <c r="P1411" i="1"/>
  <c r="P1564" i="1"/>
  <c r="P1734" i="1"/>
  <c r="P2400" i="1"/>
  <c r="P2767" i="1"/>
  <c r="P764" i="1"/>
  <c r="P1057" i="1"/>
  <c r="P1553" i="1"/>
  <c r="P918" i="1"/>
  <c r="P2753" i="1"/>
  <c r="P1124" i="1"/>
  <c r="P1996" i="1"/>
  <c r="P138" i="1"/>
  <c r="P231" i="1"/>
  <c r="P435" i="1"/>
  <c r="P899" i="1"/>
  <c r="P1048" i="1"/>
  <c r="P1127" i="1"/>
  <c r="P1732" i="1"/>
  <c r="P1742" i="1"/>
  <c r="P1817" i="1"/>
  <c r="P2347" i="1"/>
  <c r="P2421" i="1"/>
  <c r="P2592" i="1"/>
  <c r="P909" i="1"/>
  <c r="P574" i="1"/>
  <c r="P770" i="1"/>
  <c r="P910" i="1"/>
  <c r="P1052" i="1"/>
  <c r="P1056" i="1"/>
  <c r="P1238" i="1"/>
  <c r="P1241" i="1"/>
  <c r="P1335" i="1"/>
  <c r="P2379" i="1"/>
  <c r="P1495" i="1"/>
  <c r="P762" i="1"/>
  <c r="P477" i="1"/>
  <c r="P1229" i="1"/>
  <c r="P1486" i="1"/>
  <c r="P1497" i="1"/>
  <c r="P1707" i="1"/>
  <c r="P1995" i="1"/>
  <c r="P2151" i="1"/>
  <c r="P2354" i="1"/>
  <c r="P2373" i="1"/>
  <c r="P2752" i="1"/>
  <c r="P1582" i="1"/>
  <c r="P1342" i="1"/>
  <c r="P178" i="1"/>
  <c r="P190" i="1"/>
  <c r="P479" i="1"/>
  <c r="P606" i="1"/>
  <c r="P916" i="1"/>
  <c r="P1444" i="1"/>
  <c r="P1498" i="1"/>
  <c r="P1588" i="1"/>
  <c r="P1768" i="1"/>
  <c r="P2360" i="1"/>
  <c r="P938" i="1"/>
  <c r="P133" i="1"/>
  <c r="P712" i="1"/>
  <c r="P1586" i="1"/>
  <c r="P1591" i="1"/>
  <c r="P2514" i="1"/>
  <c r="P175" i="1"/>
  <c r="P1061" i="1"/>
  <c r="P1089" i="1"/>
  <c r="P184" i="1"/>
  <c r="P195" i="1"/>
  <c r="P438" i="1"/>
  <c r="P492" i="1"/>
  <c r="P889" i="1"/>
  <c r="P1065" i="1"/>
  <c r="P1428" i="1"/>
  <c r="P1546" i="1"/>
  <c r="P1733" i="1"/>
  <c r="P2355" i="1"/>
  <c r="P2367" i="1"/>
  <c r="P2419" i="1"/>
  <c r="P1448" i="1"/>
  <c r="P949" i="1"/>
  <c r="P560" i="1"/>
  <c r="P1557" i="1"/>
  <c r="P132" i="1"/>
  <c r="P463" i="1"/>
  <c r="P1086" i="1"/>
  <c r="P1590" i="1"/>
  <c r="P617" i="1"/>
  <c r="P931" i="1"/>
  <c r="P1053" i="1"/>
  <c r="P1143" i="1"/>
  <c r="P1601" i="1"/>
  <c r="P441" i="1"/>
  <c r="P443" i="1"/>
  <c r="P583" i="1"/>
  <c r="P620" i="1"/>
  <c r="P1878" i="1"/>
  <c r="P609" i="1"/>
  <c r="P227" i="1"/>
  <c r="P2363" i="1"/>
  <c r="P2366" i="1"/>
  <c r="P1073" i="1"/>
  <c r="P1879" i="1"/>
  <c r="P1043" i="1"/>
  <c r="P1594" i="1"/>
  <c r="P1549" i="1"/>
  <c r="P2701" i="1"/>
  <c r="P2016" i="1"/>
  <c r="E8" i="12" l="1"/>
  <c r="F8" i="12" s="1"/>
  <c r="E7" i="12"/>
  <c r="F7" i="12" s="1"/>
  <c r="E13" i="12"/>
  <c r="F13" i="12" s="1"/>
  <c r="E12" i="12"/>
  <c r="F12" i="12" s="1"/>
  <c r="E11" i="12"/>
  <c r="F11" i="12" s="1"/>
  <c r="E9" i="12"/>
  <c r="F9" i="12" s="1"/>
  <c r="E5" i="12"/>
  <c r="F5" i="12" s="1"/>
  <c r="E4" i="12"/>
  <c r="G4" i="12" s="1"/>
  <c r="H8" i="12"/>
  <c r="G5" i="12"/>
  <c r="G6" i="12"/>
  <c r="F6" i="12"/>
  <c r="H6" i="12"/>
  <c r="E10" i="12"/>
  <c r="H10" i="12" s="1"/>
  <c r="G8" i="12"/>
  <c r="E2" i="12"/>
  <c r="H7" i="12"/>
  <c r="H5" i="12"/>
  <c r="H3" i="12"/>
  <c r="G7" i="12"/>
  <c r="G3" i="12"/>
  <c r="C7" i="8"/>
  <c r="G12" i="12" l="1"/>
  <c r="H12" i="12"/>
  <c r="G11" i="12"/>
  <c r="G13" i="12"/>
  <c r="H13" i="12"/>
  <c r="H11" i="12"/>
  <c r="G9" i="12"/>
  <c r="H9" i="12"/>
  <c r="F4" i="12"/>
  <c r="H4" i="12"/>
  <c r="G10" i="12"/>
  <c r="F10" i="12"/>
  <c r="H2" i="12"/>
  <c r="F2" i="12"/>
  <c r="G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FEA873-3FA6-4195-B51F-73BC0BA5A354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<sst xmlns="http://schemas.openxmlformats.org/spreadsheetml/2006/main" count="49332" uniqueCount="8421">
  <si>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</si>
  <si>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</si>
  <si>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</si>
  <si>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</si>
  <si>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</si>
  <si>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</si>
  <si>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</si>
  <si>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</si>
  <si>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</si>
  <si>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</si>
  <si>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</si>
  <si>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</si>
  <si>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</si>
  <si>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</si>
  <si>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</si>
  <si>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</si>
  <si>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</si>
  <si>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</si>
  <si>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</si>
  <si>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</si>
  <si>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</si>
  <si>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</si>
  <si>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</si>
  <si>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</si>
  <si>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</si>
  <si>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</si>
  <si>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</si>
  <si>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</si>
  <si>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</si>
  <si>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</si>
  <si>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</si>
  <si>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</si>
  <si>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</si>
  <si>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</si>
  <si>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</si>
  <si>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</si>
  <si>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</si>
  <si>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</si>
  <si>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</si>
  <si>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</si>
  <si>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</si>
  <si>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</si>
  <si>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</si>
  <si>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</si>
  <si>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</si>
  <si>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</si>
  <si>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</si>
  <si>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</si>
  <si>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</si>
  <si>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</si>
  <si>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</si>
  <si>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</si>
  <si>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</si>
  <si>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</si>
  <si>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</si>
  <si>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</si>
  <si>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</si>
  <si>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</si>
  <si>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</si>
  <si>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</si>
  <si>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</si>
  <si>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</si>
  <si>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</si>
  <si>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</si>
  <si>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</si>
  <si>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</si>
  <si>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</si>
  <si>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</si>
  <si>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</si>
  <si>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</si>
  <si>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</si>
  <si>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</si>
  <si>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</si>
  <si>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</si>
  <si>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</si>
  <si>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</si>
  <si>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</si>
  <si>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</si>
  <si>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</si>
  <si>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</si>
  <si>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</si>
  <si>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</si>
  <si>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</si>
  <si>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</si>
  <si>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</si>
  <si>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</si>
  <si>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</si>
  <si>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</si>
  <si>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</si>
  <si>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</si>
  <si>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</si>
  <si>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</si>
  <si>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</si>
  <si>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</si>
  <si>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</si>
  <si>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</si>
  <si>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</si>
  <si>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</si>
  <si>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</si>
  <si>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</si>
  <si>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</si>
  <si>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</si>
  <si>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</si>
  <si>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</si>
  <si>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</si>
  <si>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</si>
  <si>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</si>
  <si>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</si>
  <si>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</si>
  <si>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</si>
  <si>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</si>
  <si>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</si>
  <si>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</si>
  <si>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</si>
  <si>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</si>
  <si>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</si>
  <si>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</si>
  <si>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</si>
  <si>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</si>
  <si>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</si>
  <si>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</si>
  <si>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</si>
  <si>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</si>
  <si>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</si>
  <si>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</si>
  <si>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</si>
  <si>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</si>
  <si>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</si>
  <si>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</si>
  <si>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</si>
  <si>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</si>
  <si>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</si>
  <si>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</si>
  <si>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</si>
  <si>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</si>
  <si>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</si>
  <si>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</si>
  <si>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</si>
  <si>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</si>
  <si>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</si>
  <si>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</si>
  <si>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</si>
  <si>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</si>
  <si>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</si>
  <si>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</si>
  <si>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</si>
  <si>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</si>
  <si>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</si>
  <si>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</si>
  <si>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</si>
  <si>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</si>
  <si>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</si>
  <si>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</si>
  <si>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</si>
  <si>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</si>
  <si>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</si>
  <si>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</si>
  <si>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</si>
  <si>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</si>
  <si>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</si>
  <si>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</si>
  <si>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</si>
  <si>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</si>
  <si>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</si>
  <si>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</si>
  <si>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</si>
  <si>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</si>
  <si>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</si>
  <si>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</si>
  <si>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</si>
  <si>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</si>
  <si>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</si>
  <si>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</si>
  <si>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</si>
  <si>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</si>
  <si>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</si>
  <si>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</si>
  <si>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</si>
  <si>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</si>
  <si>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</si>
  <si>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</si>
  <si>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</si>
  <si>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</si>
  <si>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</si>
  <si>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</si>
  <si>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</si>
  <si>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</si>
  <si>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</si>
  <si>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</si>
  <si>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</si>
  <si>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</si>
  <si>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</si>
  <si>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</si>
  <si>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</si>
  <si>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</si>
  <si>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</si>
  <si>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</si>
  <si>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</si>
  <si>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</si>
  <si>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</si>
  <si>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</si>
  <si>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</si>
  <si>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</si>
  <si>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</si>
  <si>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</si>
  <si>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</si>
  <si>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</si>
  <si>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</si>
  <si>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</si>
  <si>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</si>
  <si>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</si>
  <si>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</si>
  <si>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</si>
  <si>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</si>
  <si>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</si>
  <si>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</si>
  <si>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</si>
  <si>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</si>
  <si>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</si>
  <si>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</si>
  <si>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</si>
  <si>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</si>
  <si>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</si>
  <si>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</si>
  <si>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</si>
  <si>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</si>
  <si>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</si>
  <si>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</si>
  <si>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</si>
  <si>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</si>
  <si>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</si>
  <si>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</si>
  <si>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</si>
  <si>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</si>
  <si>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</si>
  <si>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</si>
  <si>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</si>
  <si>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</si>
  <si>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</si>
  <si>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</si>
  <si>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</si>
  <si>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</si>
  <si>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</si>
  <si>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</si>
  <si>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</si>
  <si>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</si>
  <si>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</si>
  <si>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</si>
  <si>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</si>
  <si>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</si>
  <si>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</si>
  <si>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</si>
  <si>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</si>
  <si>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</si>
  <si>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</si>
  <si>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</si>
  <si>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</si>
  <si>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</si>
  <si>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</si>
  <si>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</si>
  <si>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</si>
  <si>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</si>
  <si>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</si>
  <si>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</si>
  <si>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</si>
  <si>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</si>
  <si>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</si>
  <si>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</si>
  <si>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</si>
  <si>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</si>
  <si>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</si>
  <si>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</si>
  <si>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</si>
  <si>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</si>
  <si>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</si>
  <si>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</si>
  <si>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</si>
  <si>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</si>
  <si>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</si>
  <si>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</si>
  <si>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</si>
  <si>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</si>
  <si>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</si>
  <si>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</si>
  <si>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</si>
  <si>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</si>
  <si>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</si>
  <si>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</si>
  <si>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</si>
  <si>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</si>
  <si>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</si>
  <si>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</si>
  <si>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</si>
  <si>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</si>
  <si>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</si>
  <si>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</si>
  <si>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</si>
  <si>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</si>
  <si>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</si>
  <si>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</si>
  <si>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</si>
  <si>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</si>
  <si>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</si>
  <si>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</si>
  <si>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</si>
  <si>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</si>
  <si>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</si>
  <si>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</si>
  <si>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</si>
  <si>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</si>
  <si>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</si>
  <si>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</si>
  <si>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</si>
  <si>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</si>
  <si>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</si>
  <si>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</si>
  <si>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</si>
  <si>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</si>
  <si>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</si>
  <si>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</si>
  <si>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</si>
  <si>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</si>
  <si>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</si>
  <si>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</si>
  <si>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</si>
  <si>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</si>
  <si>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</si>
  <si>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</si>
  <si>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</si>
  <si>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</si>
  <si>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</si>
  <si>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</si>
  <si>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</si>
  <si>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</si>
  <si>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</si>
  <si>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</si>
  <si>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</si>
  <si>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</si>
  <si>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</si>
  <si>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</si>
  <si>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</si>
  <si>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</si>
  <si>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</si>
  <si>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</si>
  <si>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</si>
  <si>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</si>
  <si>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</si>
  <si>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</si>
  <si>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</si>
  <si>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</si>
  <si>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</si>
  <si>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</si>
  <si>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</si>
  <si>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</si>
  <si>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</si>
  <si>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</si>
  <si>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</si>
  <si>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</si>
  <si>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</si>
  <si>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</si>
  <si>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</si>
  <si>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</si>
  <si>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</si>
  <si>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</si>
  <si>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</si>
  <si>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</si>
  <si>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</si>
  <si>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</si>
  <si>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</si>
  <si>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</si>
  <si>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</si>
  <si>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</si>
  <si>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</si>
  <si>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</si>
  <si>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</si>
  <si>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</si>
  <si>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</si>
  <si>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</si>
  <si>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</si>
  <si>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</si>
  <si>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</si>
  <si>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</si>
  <si>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</si>
  <si>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</si>
  <si>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</si>
  <si>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</si>
  <si>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</si>
  <si>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</si>
  <si>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</si>
  <si>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</si>
  <si>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</si>
  <si>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</si>
  <si>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</si>
  <si>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</si>
  <si>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</si>
  <si>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</si>
  <si>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</si>
  <si>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</si>
  <si>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</si>
  <si>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</si>
  <si>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</si>
  <si>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</si>
  <si>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</si>
  <si>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</si>
  <si>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</si>
  <si>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</si>
  <si>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</si>
  <si>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</si>
  <si>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</si>
  <si>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</si>
  <si>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</si>
  <si>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</si>
  <si>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</si>
  <si>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</si>
  <si>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</si>
  <si>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</si>
  <si>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</si>
  <si>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</si>
  <si>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</si>
  <si>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</si>
  <si>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</si>
  <si>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</si>
  <si>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</si>
  <si>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</si>
  <si>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</si>
  <si>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</si>
  <si>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</si>
  <si>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</si>
  <si>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</si>
  <si>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</si>
  <si>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</si>
  <si>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</si>
  <si>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</si>
  <si>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</si>
  <si>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</si>
  <si>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</si>
  <si>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</si>
  <si>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</si>
  <si>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</si>
  <si>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</si>
  <si>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</si>
  <si>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</si>
  <si>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</si>
  <si>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</si>
  <si>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</si>
  <si>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</si>
  <si>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</si>
  <si>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</si>
  <si>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</si>
  <si>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</si>
  <si>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</si>
  <si>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</si>
  <si>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</si>
  <si>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</si>
  <si>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</si>
  <si>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</si>
  <si>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</si>
  <si>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</si>
  <si>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</si>
  <si>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</si>
  <si>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</si>
  <si>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</si>
  <si>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</si>
  <si>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</si>
  <si>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</si>
  <si>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</si>
  <si>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</si>
  <si>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</si>
  <si>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</si>
  <si>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</si>
  <si>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</si>
  <si>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</si>
  <si>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</si>
  <si>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</si>
  <si>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</si>
  <si>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</si>
  <si>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</si>
  <si>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</si>
  <si>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</si>
  <si>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</si>
  <si>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</si>
  <si>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</si>
  <si>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</si>
  <si>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</si>
  <si>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</si>
  <si>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</si>
  <si>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</si>
  <si>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</si>
  <si>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</si>
  <si>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</si>
  <si>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</si>
  <si>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</si>
  <si>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</si>
  <si>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</si>
  <si>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</si>
  <si>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</si>
  <si>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</si>
  <si>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</si>
  <si>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</si>
  <si>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</si>
  <si>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</si>
  <si>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</si>
  <si>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</si>
  <si>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</si>
  <si>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</si>
  <si>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</si>
  <si>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</si>
  <si>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</si>
  <si>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</si>
  <si>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</si>
  <si>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</si>
  <si>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</si>
  <si>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</si>
  <si>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</si>
  <si>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</si>
  <si>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</si>
  <si>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</si>
  <si>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</si>
  <si>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</si>
  <si>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</si>
  <si>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</si>
  <si>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</si>
  <si>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</si>
  <si>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</si>
  <si>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</si>
  <si>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</si>
  <si>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</si>
  <si>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</si>
  <si>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</si>
  <si>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</si>
  <si>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</si>
  <si>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</si>
  <si>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</si>
  <si>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</si>
  <si>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</si>
  <si>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</si>
  <si>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</si>
  <si>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</si>
  <si>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</si>
  <si>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</si>
  <si>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</si>
  <si>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</si>
  <si>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</si>
  <si>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</si>
  <si>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</si>
  <si>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</si>
  <si>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</si>
  <si>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</si>
  <si>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</si>
  <si>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</si>
  <si>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</si>
  <si>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</si>
  <si>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</si>
  <si>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</si>
  <si>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</si>
  <si>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</si>
  <si>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</si>
  <si>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</si>
  <si>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</si>
  <si>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</si>
  <si>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</si>
  <si>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</si>
  <si>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</si>
  <si>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</si>
  <si>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</si>
  <si>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</si>
  <si>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</si>
  <si>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</si>
  <si>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</si>
  <si>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</si>
  <si>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</si>
  <si>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</si>
  <si>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</si>
  <si>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</si>
  <si>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</si>
  <si>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</si>
  <si>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</si>
  <si>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</si>
  <si>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</si>
  <si>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</si>
  <si>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</si>
  <si>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</si>
  <si>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</si>
  <si>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</si>
  <si>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</si>
  <si>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</si>
  <si>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</si>
  <si>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</si>
  <si>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</si>
  <si>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</si>
  <si>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</si>
  <si>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</si>
  <si>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</si>
  <si>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</si>
  <si>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</si>
  <si>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</si>
  <si>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</si>
  <si>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</si>
  <si>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</si>
  <si>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</si>
  <si>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</si>
  <si>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</si>
  <si>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</si>
  <si>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</si>
  <si>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</si>
  <si>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</si>
  <si>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</si>
  <si>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</si>
  <si>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</si>
  <si>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</si>
  <si>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</si>
  <si>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</si>
  <si>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</si>
  <si>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</si>
  <si>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</si>
  <si>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</si>
  <si>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</si>
  <si>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</si>
  <si>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</si>
  <si>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</si>
  <si>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</si>
  <si>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</si>
  <si>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</si>
  <si>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</si>
  <si>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</si>
  <si>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</si>
  <si>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</si>
  <si>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</si>
  <si>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</si>
  <si>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</si>
  <si>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</si>
  <si>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</si>
  <si>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</si>
  <si>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</si>
  <si>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</si>
  <si>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</si>
  <si>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</si>
  <si>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</si>
  <si>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</si>
  <si>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</si>
  <si>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</si>
  <si>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</si>
  <si>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</si>
  <si>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</si>
  <si>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</si>
  <si>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</si>
  <si>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</si>
  <si>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</si>
  <si>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</si>
  <si>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</si>
  <si>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</si>
  <si>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</si>
  <si>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</si>
  <si>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</si>
  <si>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</si>
  <si>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</si>
  <si>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</si>
  <si>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</si>
  <si>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</si>
  <si>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</si>
  <si>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</si>
  <si>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</si>
  <si>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</si>
  <si>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</si>
  <si>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</si>
  <si>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</si>
  <si>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</si>
  <si>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</si>
  <si>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</si>
  <si>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</si>
  <si>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</si>
  <si>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</si>
  <si>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</si>
  <si>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</si>
  <si>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</si>
  <si>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</si>
  <si>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</si>
  <si>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</si>
  <si>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</si>
  <si>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</si>
  <si>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</si>
  <si>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</si>
  <si>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</si>
  <si>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</si>
  <si>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</si>
  <si>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</si>
  <si>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</si>
  <si>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</si>
  <si>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</si>
  <si>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</si>
  <si>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</si>
  <si>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</si>
  <si>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</si>
  <si>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</si>
  <si>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</si>
  <si>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</si>
  <si>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</si>
  <si>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</si>
  <si>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</si>
  <si>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</si>
  <si>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</si>
  <si>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</si>
  <si>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</si>
  <si>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</si>
  <si>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</si>
  <si>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</si>
  <si>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</si>
  <si>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</si>
  <si>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</si>
  <si>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</si>
  <si>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</si>
  <si>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</si>
  <si>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</si>
  <si>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</si>
  <si>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</si>
  <si>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</si>
  <si>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</si>
  <si>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</si>
  <si>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</si>
  <si>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</si>
  <si>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</si>
  <si>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</si>
  <si>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</si>
  <si>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</si>
  <si>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</si>
  <si>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</si>
  <si>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</si>
  <si>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</si>
  <si>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</si>
  <si>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</si>
  <si>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</si>
  <si>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</si>
  <si>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</si>
  <si>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</si>
  <si>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</si>
  <si>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</si>
  <si>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</si>
  <si>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</si>
  <si>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</si>
  <si>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</si>
  <si>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</si>
  <si>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</si>
  <si>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</si>
  <si>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</si>
  <si>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</si>
  <si>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</si>
  <si>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</si>
  <si>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</si>
  <si>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</si>
  <si>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</si>
  <si>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</si>
  <si>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</si>
  <si>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</si>
  <si>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</si>
  <si>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</si>
  <si>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</si>
  <si>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</si>
  <si>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</si>
  <si>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</si>
  <si>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</si>
  <si>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</si>
  <si>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</si>
  <si>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</si>
  <si>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</si>
  <si>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</si>
  <si>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</si>
  <si>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</si>
  <si>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</si>
  <si>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</si>
  <si>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</si>
  <si>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</si>
  <si>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</si>
  <si>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</si>
  <si>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</si>
  <si>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</si>
  <si>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</si>
  <si>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</si>
  <si>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</si>
  <si>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</si>
  <si>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</si>
  <si>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</si>
  <si>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</si>
  <si>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</si>
  <si>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</si>
  <si>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</si>
  <si>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</si>
  <si>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</si>
  <si>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</si>
  <si>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</si>
  <si>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</si>
  <si>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</si>
  <si>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</si>
  <si>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</si>
  <si>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</si>
  <si>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</si>
  <si>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</si>
  <si>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</si>
  <si>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</si>
  <si>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</si>
  <si>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</si>
  <si>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</si>
  <si>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</si>
  <si>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</si>
  <si>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</si>
  <si>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</si>
  <si>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</si>
  <si>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</si>
  <si>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</si>
  <si>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</si>
  <si>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</si>
  <si>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</si>
  <si>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</si>
  <si>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</si>
  <si>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</si>
  <si>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</si>
  <si>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</si>
  <si>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</si>
  <si>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</si>
  <si>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</si>
  <si>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</si>
  <si>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</si>
  <si>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</si>
  <si>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</si>
  <si>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</si>
  <si>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</si>
  <si>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</si>
  <si>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</si>
  <si>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</si>
  <si>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</si>
  <si>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</si>
  <si>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</si>
  <si>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</si>
  <si>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</si>
  <si>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</si>
  <si>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</si>
  <si>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</si>
  <si>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</si>
  <si>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</si>
  <si>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</si>
  <si>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</si>
  <si>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</si>
  <si>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</si>
  <si>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</si>
  <si>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</si>
  <si>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</si>
  <si>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</si>
  <si>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</si>
  <si>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</si>
  <si>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</si>
  <si>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</si>
  <si>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</si>
  <si>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</si>
  <si>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</si>
  <si>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</si>
  <si>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</si>
  <si>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</si>
  <si>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</si>
  <si>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</si>
  <si>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</si>
  <si>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</si>
  <si>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</si>
  <si>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</si>
  <si>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</si>
  <si>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</si>
  <si>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</si>
  <si>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</si>
  <si>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</si>
  <si>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</si>
  <si>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</si>
  <si>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</si>
  <si>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</si>
  <si>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</si>
  <si>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</si>
  <si>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</si>
  <si>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</si>
  <si>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</si>
  <si>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</si>
  <si>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</si>
  <si>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</si>
  <si>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</si>
  <si>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</si>
  <si>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</si>
  <si>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</si>
  <si>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</si>
  <si>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</si>
  <si>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</si>
  <si>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</si>
  <si>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</si>
  <si>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</si>
  <si>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</si>
  <si>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</si>
  <si>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</si>
  <si>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</si>
  <si>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</si>
  <si>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</si>
  <si>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</si>
  <si>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</si>
  <si>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</si>
  <si>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</si>
  <si>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</si>
  <si>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</si>
  <si>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</si>
  <si>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</si>
  <si>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</si>
  <si>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</si>
  <si>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</si>
  <si>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</si>
  <si>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</si>
  <si>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</si>
  <si>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</si>
  <si>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</si>
  <si>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</si>
  <si>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</si>
  <si>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</si>
  <si>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</si>
  <si>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</si>
  <si>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</si>
  <si>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</si>
  <si>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</si>
  <si>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</si>
  <si>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</si>
  <si>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</si>
  <si>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</si>
  <si>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</si>
  <si>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</si>
  <si>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</si>
  <si>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</si>
  <si>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</si>
  <si>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</si>
  <si>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</si>
  <si>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</si>
  <si>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</si>
  <si>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</si>
  <si>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</si>
  <si>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</si>
  <si>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</si>
  <si>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</si>
  <si>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</si>
  <si>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</si>
  <si>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</si>
  <si>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</si>
  <si>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</si>
  <si>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</si>
  <si>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</si>
  <si>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</si>
  <si>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</si>
  <si>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</si>
  <si>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</si>
  <si>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</si>
  <si>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</si>
  <si>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</si>
  <si>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</si>
  <si>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</si>
  <si>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</si>
  <si>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</si>
  <si>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</si>
  <si>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</si>
  <si>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</si>
  <si>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</si>
  <si>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</si>
  <si>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</si>
  <si>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</si>
  <si>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</si>
  <si>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</si>
  <si>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</si>
  <si>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</si>
  <si>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</si>
  <si>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</si>
  <si>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</si>
  <si>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</si>
  <si>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</si>
  <si>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</si>
  <si>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</si>
  <si>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</si>
  <si>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</si>
  <si>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</si>
  <si>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</si>
  <si>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</si>
  <si>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</si>
  <si>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</si>
  <si>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</si>
  <si>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</si>
  <si>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</si>
  <si>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</si>
  <si>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</si>
  <si>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</si>
  <si>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</si>
  <si>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</si>
  <si>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</si>
  <si>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</si>
  <si>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</si>
  <si>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</si>
  <si>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</si>
  <si>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</si>
  <si>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</si>
  <si>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</si>
  <si>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</si>
  <si>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</si>
  <si>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</si>
  <si>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</si>
  <si>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</si>
  <si>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</si>
  <si>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</si>
  <si>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</si>
  <si>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</si>
  <si>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</si>
  <si>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</si>
  <si>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</si>
  <si>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</si>
  <si>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</si>
  <si>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</si>
  <si>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</si>
  <si>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</si>
  <si>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</si>
  <si>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</si>
  <si>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</si>
  <si>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</si>
  <si>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</si>
  <si>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</si>
  <si>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</si>
  <si>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</si>
  <si>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</si>
  <si>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</si>
  <si>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</si>
  <si>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</si>
  <si>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</si>
  <si>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</si>
  <si>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</si>
  <si>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</si>
  <si>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</si>
  <si>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</si>
  <si>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</si>
  <si>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</si>
  <si>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</si>
  <si>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</si>
  <si>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</si>
  <si>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</si>
  <si>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</si>
  <si>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</si>
  <si>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</si>
  <si>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</si>
  <si>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</si>
  <si>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</si>
  <si>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</si>
  <si>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</si>
  <si>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</si>
  <si>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</si>
  <si>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</si>
  <si>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</si>
  <si>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</si>
  <si>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</si>
  <si>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</si>
  <si>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</si>
  <si>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</si>
  <si>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</si>
  <si>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</si>
  <si>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</si>
  <si>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</si>
  <si>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</si>
  <si>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</si>
  <si>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</si>
  <si>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</si>
  <si>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</si>
  <si>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</si>
  <si>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</si>
  <si>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</si>
  <si>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</si>
  <si>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</si>
  <si>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</si>
  <si>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</si>
  <si>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</si>
  <si>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</si>
  <si>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</si>
  <si>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</si>
  <si>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</si>
  <si>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</si>
  <si>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</si>
  <si>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</si>
  <si>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</si>
  <si>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</si>
  <si>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</si>
  <si>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</si>
  <si>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</si>
  <si>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</si>
  <si>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</si>
  <si>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</si>
  <si>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</si>
  <si>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</si>
  <si>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</si>
  <si>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</si>
  <si>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</si>
  <si>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</si>
  <si>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</si>
  <si>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</si>
  <si>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</si>
  <si>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</si>
  <si>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</si>
  <si>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</si>
  <si>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</si>
  <si>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</si>
  <si>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</si>
  <si>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</si>
  <si>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</si>
  <si>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</si>
  <si>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</si>
  <si>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</si>
  <si>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</si>
  <si>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</si>
  <si>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</si>
  <si>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</si>
  <si>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</si>
  <si>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</si>
  <si>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</si>
  <si>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</si>
  <si>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</si>
  <si>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</si>
  <si>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</si>
  <si>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</si>
  <si>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</si>
  <si>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</si>
  <si>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</si>
  <si>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</si>
  <si>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</si>
  <si>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</si>
  <si>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</si>
  <si>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</si>
  <si>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</si>
  <si>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</si>
  <si>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</si>
  <si>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</si>
  <si>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</si>
  <si>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</si>
  <si>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</si>
  <si>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</si>
  <si>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</si>
  <si>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</si>
  <si>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</si>
  <si>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</si>
  <si>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</si>
  <si>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</si>
  <si>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</si>
  <si>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</si>
  <si>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</si>
  <si>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</si>
  <si>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</si>
  <si>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</si>
  <si>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</si>
  <si>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</si>
  <si>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</si>
  <si>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</si>
  <si>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</si>
  <si>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</si>
  <si>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</si>
  <si>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</si>
  <si>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</si>
  <si>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</si>
  <si>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</si>
  <si>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</si>
  <si>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</si>
  <si>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</si>
  <si>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</si>
  <si>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</si>
  <si>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</si>
  <si>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</si>
  <si>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</si>
  <si>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</si>
  <si>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</si>
  <si>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</si>
  <si>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</si>
  <si>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</si>
  <si>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</si>
  <si>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</si>
  <si>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</si>
  <si>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</si>
  <si>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</si>
  <si>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</si>
  <si>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</si>
  <si>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</si>
  <si>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</si>
  <si>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</si>
  <si>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</si>
  <si>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</si>
  <si>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</si>
  <si>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</si>
  <si>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</si>
  <si>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</si>
  <si>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</si>
  <si>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</si>
  <si>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</si>
  <si>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</si>
  <si>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</si>
  <si>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</si>
  <si>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</si>
  <si>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</si>
  <si>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</si>
  <si>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</si>
  <si>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</si>
  <si>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</si>
  <si>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</si>
  <si>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</si>
  <si>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</si>
  <si>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</si>
  <si>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</si>
  <si>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</si>
  <si>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</si>
  <si>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</si>
  <si>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</si>
  <si>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</si>
  <si>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</si>
  <si>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</si>
  <si>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</si>
  <si>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</si>
  <si>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</si>
  <si>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</si>
  <si>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</si>
  <si>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</si>
  <si>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</si>
  <si>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</si>
  <si>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</si>
  <si>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</si>
  <si>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</si>
  <si>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</si>
  <si>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</si>
  <si>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</si>
  <si>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</si>
  <si>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</si>
  <si>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</si>
  <si>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</si>
  <si>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</si>
  <si>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</si>
  <si>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</si>
  <si>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</si>
  <si>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</si>
  <si>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</si>
  <si>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</si>
  <si>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</si>
  <si>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</si>
  <si>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</si>
  <si>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</si>
  <si>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</si>
  <si>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</si>
  <si>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</si>
  <si>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</si>
  <si>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</si>
  <si>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</si>
  <si>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</si>
  <si>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</si>
  <si>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</si>
  <si>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</si>
  <si>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</si>
  <si>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</si>
  <si>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</si>
  <si>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</si>
  <si>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</si>
  <si>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</si>
  <si>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</si>
  <si>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</si>
  <si>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</si>
  <si>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</si>
  <si>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</si>
  <si>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</si>
  <si>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</si>
  <si>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</si>
  <si>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</si>
  <si>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</si>
  <si>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</si>
  <si>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</si>
  <si>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</si>
  <si>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</si>
  <si>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</si>
  <si>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</si>
  <si>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</si>
  <si>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</si>
  <si>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</si>
  <si>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</si>
  <si>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</si>
  <si>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</si>
  <si>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</si>
  <si>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</si>
  <si>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</si>
  <si>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</si>
  <si>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</si>
  <si>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</si>
  <si>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</si>
  <si>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</si>
  <si>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</si>
  <si>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</si>
  <si>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</si>
  <si>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</si>
  <si>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</si>
  <si>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</si>
  <si>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</si>
  <si>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</si>
  <si>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</si>
  <si>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</si>
  <si>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</si>
  <si>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</si>
  <si>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</si>
  <si>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</si>
  <si>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</si>
  <si>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</si>
  <si>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</si>
  <si>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</si>
  <si>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</si>
  <si>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</si>
  <si>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</si>
  <si>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</si>
  <si>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</si>
  <si>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</si>
  <si>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</si>
  <si>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</si>
  <si>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</si>
  <si>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</si>
  <si>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</si>
  <si>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</si>
  <si>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</si>
  <si>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</si>
  <si>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</si>
  <si>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</si>
  <si>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</si>
  <si>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</si>
  <si>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</si>
  <si>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</si>
  <si>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</si>
  <si>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</si>
  <si>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</si>
  <si>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</si>
  <si>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</si>
  <si>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</si>
  <si>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</si>
  <si>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</si>
  <si>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</si>
  <si>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</si>
  <si>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</si>
  <si>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</si>
  <si>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</si>
  <si>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</si>
  <si>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</si>
  <si>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</si>
  <si>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</si>
  <si>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</si>
  <si>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</si>
  <si>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</si>
  <si>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</si>
  <si>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</si>
  <si>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</si>
  <si>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</si>
  <si>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</si>
  <si>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</si>
  <si>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</si>
  <si>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</si>
  <si>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</si>
  <si>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</si>
  <si>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</si>
  <si>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</si>
  <si>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</si>
  <si>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</si>
  <si>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</si>
  <si>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</si>
  <si>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</si>
  <si>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</si>
  <si>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</si>
  <si>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</si>
  <si>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</si>
  <si>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</si>
  <si>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</si>
  <si>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</si>
  <si>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</si>
  <si>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</si>
  <si>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</si>
  <si>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</si>
  <si>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</si>
  <si>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</si>
  <si>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</si>
  <si>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</si>
  <si>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</si>
  <si>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</si>
  <si>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</si>
  <si>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</si>
  <si>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</si>
  <si>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</si>
  <si>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</si>
  <si>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</si>
  <si>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</si>
  <si>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</si>
  <si>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</si>
  <si>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</si>
  <si>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</si>
  <si>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</si>
  <si>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</si>
  <si>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</si>
  <si>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</si>
  <si>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</si>
  <si>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</si>
  <si>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</si>
  <si>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</si>
  <si>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</si>
  <si>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</si>
  <si>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</si>
  <si>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</si>
  <si>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</si>
  <si>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</si>
  <si>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</si>
  <si>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</si>
  <si>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</si>
  <si>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</si>
  <si>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</si>
  <si>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</si>
  <si>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</si>
  <si>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</si>
  <si>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</si>
  <si>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</si>
  <si>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</si>
  <si>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</si>
  <si>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</si>
  <si>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</si>
  <si>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</si>
  <si>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</si>
  <si>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</si>
  <si>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</si>
  <si>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</si>
  <si>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</si>
  <si>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</si>
  <si>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</si>
  <si>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</si>
  <si>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</si>
  <si>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</si>
  <si>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</si>
  <si>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</si>
  <si>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</si>
  <si>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</si>
  <si>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</si>
  <si>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</si>
  <si>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</si>
  <si>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</si>
  <si>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</si>
  <si>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</si>
  <si>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</si>
  <si>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</si>
  <si>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</si>
  <si>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</si>
  <si>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</si>
  <si>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</si>
  <si>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</si>
  <si>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</si>
  <si>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</si>
  <si>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</si>
  <si>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</si>
  <si>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</si>
  <si>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</si>
  <si>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</si>
  <si>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</si>
  <si>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</si>
  <si>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</si>
  <si>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</si>
  <si>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</si>
  <si>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</si>
  <si>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</si>
  <si>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</si>
  <si>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</si>
  <si>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</si>
  <si>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</si>
  <si>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</si>
  <si>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</si>
  <si>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</si>
  <si>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</si>
  <si>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</si>
  <si>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</si>
  <si>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</si>
  <si>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</si>
  <si>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</si>
  <si>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</si>
  <si>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</si>
  <si>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</si>
  <si>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</si>
  <si>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</si>
  <si>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</si>
  <si>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</si>
  <si>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</si>
  <si>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</si>
  <si>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</si>
  <si>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</si>
  <si>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</si>
  <si>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</si>
  <si>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</si>
  <si>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</si>
  <si>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</si>
  <si>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</si>
  <si>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</si>
  <si>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</si>
  <si>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</si>
  <si>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</si>
  <si>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</si>
  <si>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</si>
  <si>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</si>
  <si>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</si>
  <si>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</si>
  <si>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</si>
  <si>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</si>
  <si>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</si>
  <si>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</si>
  <si>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</si>
  <si>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</si>
  <si>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</si>
  <si>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</si>
  <si>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</si>
  <si>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</si>
  <si>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</si>
  <si>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</si>
  <si>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</si>
  <si>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</si>
  <si>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</si>
  <si>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</si>
  <si>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</si>
  <si>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</si>
  <si>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</si>
  <si>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</si>
  <si>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</si>
  <si>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</si>
  <si>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</si>
  <si>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</si>
  <si>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</si>
  <si>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</si>
  <si>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</si>
  <si>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</si>
  <si>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</si>
  <si>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</si>
  <si>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</si>
  <si>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</si>
  <si>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</si>
  <si>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</si>
  <si>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</si>
  <si>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</si>
  <si>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</si>
  <si>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</si>
  <si>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</si>
  <si>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</si>
  <si>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</si>
  <si>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</si>
  <si>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</si>
  <si>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</si>
  <si>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</si>
  <si>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</si>
  <si>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</si>
  <si>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</si>
  <si>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</si>
  <si>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</si>
  <si>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</si>
  <si>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</si>
  <si>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</si>
  <si>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</si>
  <si>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</si>
  <si>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</si>
  <si>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</si>
  <si>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</si>
  <si>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</si>
  <si>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</si>
  <si>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</si>
  <si>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</si>
  <si>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</si>
  <si>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</si>
  <si>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</si>
  <si>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</si>
  <si>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</si>
  <si>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</si>
  <si>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</si>
  <si>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</si>
  <si>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</si>
  <si>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</si>
  <si>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</si>
  <si>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</si>
  <si>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</si>
  <si>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</si>
  <si>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</si>
  <si>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</si>
  <si>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</si>
  <si>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</si>
  <si>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</si>
  <si>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</si>
  <si>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</si>
  <si>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</si>
  <si>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</si>
  <si>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</si>
  <si>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</si>
  <si>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</si>
  <si>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</si>
  <si>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</si>
  <si>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</si>
  <si>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</si>
  <si>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</si>
  <si>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</si>
  <si>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</si>
  <si>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</si>
  <si>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</si>
  <si>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</si>
  <si>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</si>
  <si>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</si>
  <si>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</si>
  <si>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</si>
  <si>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</si>
  <si>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</si>
  <si>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</si>
  <si>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</si>
  <si>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</si>
  <si>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</si>
  <si>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</si>
  <si>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</si>
  <si>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</si>
  <si>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</si>
  <si>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</si>
  <si>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</si>
  <si>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</si>
  <si>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</si>
  <si>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</si>
  <si>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</si>
  <si>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</si>
  <si>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</si>
  <si>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</si>
  <si>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</si>
  <si>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</si>
  <si>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</si>
  <si>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</si>
  <si>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</si>
  <si>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</si>
  <si>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</si>
  <si>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</si>
  <si>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</si>
  <si>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</si>
  <si>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</si>
  <si>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</si>
  <si>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</si>
  <si>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</si>
  <si>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</si>
  <si>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</si>
  <si>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</si>
  <si>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</si>
  <si>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</si>
  <si>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</si>
  <si>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</si>
  <si>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</si>
  <si>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</si>
  <si>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</si>
  <si>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</si>
  <si>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</si>
  <si>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</si>
  <si>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</si>
  <si>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</si>
  <si>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</si>
  <si>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</si>
  <si>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</si>
  <si>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</si>
  <si>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</si>
  <si>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</si>
  <si>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</si>
  <si>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</si>
  <si>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</si>
  <si>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</si>
  <si>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</si>
  <si>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</si>
  <si>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</si>
  <si>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</si>
  <si>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</si>
  <si>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</si>
  <si>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</si>
  <si>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</si>
  <si>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</si>
  <si>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</si>
  <si>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</si>
  <si>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</si>
  <si>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</si>
  <si>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</si>
  <si>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</si>
  <si>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</si>
  <si>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</si>
  <si>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</si>
  <si>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</si>
  <si>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</si>
  <si>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</si>
  <si>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</si>
  <si>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</si>
  <si>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</si>
  <si>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</si>
  <si>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</si>
  <si>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</si>
  <si>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</si>
  <si>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</si>
  <si>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</si>
  <si>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</si>
  <si>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</si>
  <si>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</si>
  <si>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</si>
  <si>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</si>
  <si>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</si>
  <si>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</si>
  <si>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</si>
  <si>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</si>
  <si>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</si>
  <si>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</si>
  <si>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</si>
  <si>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</si>
  <si>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</si>
  <si>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</si>
  <si>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</si>
  <si>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</si>
  <si>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</si>
  <si>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</si>
  <si>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</si>
  <si>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</si>
  <si>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</si>
  <si>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</si>
  <si>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</si>
  <si>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</si>
  <si>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</si>
  <si>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</si>
  <si>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</si>
  <si>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</si>
  <si>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</si>
  <si>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</si>
  <si>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</si>
  <si>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</si>
  <si>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</si>
  <si>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</si>
  <si>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</si>
  <si>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</si>
  <si>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</si>
  <si>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</si>
  <si>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</si>
  <si>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</si>
  <si>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</si>
  <si>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</si>
  <si>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</si>
  <si>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</si>
  <si>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</si>
  <si>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</si>
  <si>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</si>
  <si>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</si>
  <si>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</si>
  <si>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</si>
  <si>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</si>
  <si>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</si>
  <si>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</si>
  <si>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</si>
  <si>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</si>
  <si>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</si>
  <si>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</si>
  <si>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</si>
  <si>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</si>
  <si>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</si>
  <si>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</si>
  <si>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</si>
  <si>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</si>
  <si>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</si>
  <si>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</si>
  <si>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</si>
  <si>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</si>
  <si>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</si>
  <si>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</si>
  <si>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</si>
  <si>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</si>
  <si>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</si>
  <si>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</si>
  <si>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</si>
  <si>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</si>
  <si>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</si>
  <si>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</si>
  <si>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</si>
  <si>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</si>
  <si>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</si>
  <si>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</si>
  <si>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</si>
  <si>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</si>
  <si>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</si>
  <si>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</si>
  <si>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</si>
  <si>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</si>
  <si>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</si>
  <si>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</si>
  <si>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</si>
  <si>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</si>
  <si>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</si>
  <si>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</si>
  <si>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</si>
  <si>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</si>
  <si>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</si>
  <si>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</si>
  <si>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</si>
  <si>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</si>
  <si>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</si>
  <si>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</si>
  <si>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</si>
  <si>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</si>
  <si>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</si>
  <si>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</si>
  <si>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</si>
  <si>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</si>
  <si>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</si>
  <si>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</si>
  <si>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</si>
  <si>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</si>
  <si>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</si>
  <si>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</si>
  <si>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</si>
  <si>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</si>
  <si>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</si>
  <si>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</si>
  <si>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</si>
  <si>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</si>
  <si>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</si>
  <si>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</si>
  <si>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</si>
  <si>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</si>
  <si>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</si>
  <si>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</si>
  <si>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</si>
  <si>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</si>
  <si>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</si>
  <si>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</si>
  <si>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</si>
  <si>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</si>
  <si>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</si>
  <si>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</si>
  <si>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</si>
  <si>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</si>
  <si>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</si>
  <si>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</si>
  <si>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</si>
  <si>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</si>
  <si>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</si>
  <si>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</si>
  <si>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</si>
  <si>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</si>
  <si>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</si>
  <si>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</si>
  <si>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</si>
  <si>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</si>
  <si>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</si>
  <si>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</si>
  <si>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</si>
  <si>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</si>
  <si>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</si>
  <si>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</si>
  <si>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</si>
  <si>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</si>
  <si>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</si>
  <si>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</si>
  <si>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</si>
  <si>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</si>
  <si>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</si>
  <si>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</si>
  <si>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</si>
  <si>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</si>
  <si>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</si>
  <si>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</si>
  <si>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</si>
  <si>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</si>
  <si>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</si>
  <si>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</si>
  <si>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</si>
  <si>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</si>
  <si>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</si>
  <si>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</si>
  <si>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</si>
  <si>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</si>
  <si>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</si>
  <si>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</si>
  <si>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</si>
  <si>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</si>
  <si>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</si>
  <si>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</si>
  <si>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</si>
  <si>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</si>
  <si>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</si>
  <si>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</si>
  <si>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</si>
  <si>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</si>
  <si>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</si>
  <si>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</si>
  <si>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</si>
  <si>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</si>
  <si>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</si>
  <si>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</si>
  <si>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</si>
  <si>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</si>
  <si>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</si>
  <si>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</si>
  <si>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</si>
  <si>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</si>
  <si>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</si>
  <si>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</si>
  <si>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</si>
  <si>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</si>
  <si>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</si>
  <si>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</si>
  <si>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</si>
  <si>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</si>
  <si>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</si>
  <si>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</si>
  <si>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</si>
  <si>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</si>
  <si>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</si>
  <si>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</si>
  <si>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</si>
  <si>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</si>
  <si>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</si>
  <si>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</si>
  <si>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</si>
  <si>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</si>
  <si>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</si>
  <si>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</si>
  <si>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</si>
  <si>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</si>
  <si>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</si>
  <si>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</si>
  <si>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</si>
  <si>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</si>
  <si>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</si>
  <si>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</si>
  <si>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</si>
  <si>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</si>
  <si>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</si>
  <si>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</si>
  <si>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</si>
  <si>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</si>
  <si>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</si>
  <si>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</si>
  <si>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</si>
  <si>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</si>
  <si>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</si>
  <si>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</si>
  <si>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</si>
  <si>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</si>
  <si>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</si>
  <si>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</si>
  <si>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</si>
  <si>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</si>
  <si>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</si>
  <si>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</si>
  <si>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</si>
  <si>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</si>
  <si>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</si>
  <si>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</si>
  <si>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</si>
  <si>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</si>
  <si>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</si>
  <si>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</si>
  <si>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</si>
  <si>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</si>
  <si>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</si>
  <si>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</si>
  <si>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</si>
  <si>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</si>
  <si>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</si>
  <si>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</si>
  <si>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</si>
  <si>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</si>
  <si>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</si>
  <si>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</si>
  <si>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</si>
  <si>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</si>
  <si>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</si>
  <si>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</si>
  <si>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</si>
  <si>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</si>
  <si>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</si>
  <si>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</si>
  <si>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</si>
  <si>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</si>
  <si>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</si>
  <si>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</si>
  <si>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</si>
  <si>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</si>
  <si>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</si>
  <si>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</si>
  <si>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</si>
  <si>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</si>
  <si>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</si>
  <si>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</si>
  <si>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</si>
  <si>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</si>
  <si>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</si>
  <si>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</si>
  <si>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</si>
  <si>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</si>
  <si>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</si>
  <si>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</si>
  <si>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</si>
  <si>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</si>
  <si>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</si>
  <si>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</si>
  <si>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</si>
  <si>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</si>
  <si>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</si>
  <si>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</si>
  <si>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</si>
  <si>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</si>
  <si>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</si>
  <si>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</si>
  <si>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</si>
  <si>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</si>
  <si>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</si>
  <si>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</si>
  <si>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</si>
  <si>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</si>
  <si>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</si>
  <si>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</si>
  <si>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</si>
  <si>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</si>
  <si>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</si>
  <si>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</si>
  <si>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</si>
  <si>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</si>
  <si>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</si>
  <si>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</si>
  <si>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</si>
  <si>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</si>
  <si>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</si>
  <si>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</si>
  <si>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</si>
  <si>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</si>
  <si>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</si>
  <si>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</si>
  <si>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</si>
  <si>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</si>
  <si>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</si>
  <si>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</si>
  <si>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</si>
  <si>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</si>
  <si>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</si>
  <si>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</si>
  <si>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</si>
  <si>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</si>
  <si>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</si>
  <si>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</si>
  <si>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</si>
  <si>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</si>
  <si>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</si>
  <si>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</si>
  <si>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</si>
  <si>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</si>
  <si>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</si>
  <si>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</si>
  <si>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</si>
  <si>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</si>
  <si>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</si>
  <si>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</si>
  <si>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</si>
  <si>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</si>
  <si>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</si>
  <si>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</si>
  <si>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</si>
  <si>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</si>
  <si>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</si>
  <si>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</si>
  <si>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</si>
  <si>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</si>
  <si>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</si>
  <si>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</si>
  <si>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</si>
  <si>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</si>
  <si>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</si>
  <si>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</si>
  <si>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</si>
  <si>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</si>
  <si>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</si>
  <si>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</si>
  <si>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</si>
  <si>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</si>
  <si>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</si>
  <si>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</si>
  <si>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</si>
  <si>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</si>
  <si>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</si>
  <si>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</si>
  <si>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</si>
  <si>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</si>
  <si>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</si>
  <si>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</si>
  <si>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</si>
  <si>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</si>
  <si>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</si>
  <si>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</si>
  <si>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</si>
  <si>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</si>
  <si>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</si>
  <si>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</si>
  <si>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</si>
  <si>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</si>
  <si>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</si>
  <si>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</si>
  <si>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</si>
  <si>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</si>
  <si>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</si>
  <si>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</si>
  <si>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</si>
  <si>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</si>
  <si>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</si>
  <si>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</si>
  <si>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</si>
  <si>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</si>
  <si>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</si>
  <si>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</si>
  <si>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</si>
  <si>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</si>
  <si>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</si>
  <si>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</si>
  <si>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</si>
  <si>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</si>
  <si>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</si>
  <si>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</si>
  <si>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</si>
  <si>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</si>
  <si>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</si>
  <si>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</si>
  <si>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</si>
  <si>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</si>
  <si>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</si>
  <si>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</si>
  <si>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</si>
  <si>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</si>
  <si>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</si>
  <si>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</si>
  <si>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</si>
  <si>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</si>
  <si>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</si>
  <si>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</si>
  <si>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</si>
  <si>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</si>
  <si>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</si>
  <si>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</si>
  <si>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</si>
  <si>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</si>
  <si>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</si>
  <si>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</si>
  <si>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</si>
  <si>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</si>
  <si>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</si>
  <si>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</si>
  <si>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</si>
  <si>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</si>
  <si>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</si>
  <si>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</si>
  <si>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</si>
  <si>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</si>
  <si>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</si>
  <si>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</si>
  <si>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</si>
  <si>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</si>
  <si>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</si>
  <si>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</si>
  <si>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</si>
  <si>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</si>
  <si>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</si>
  <si>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</si>
  <si>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</si>
  <si>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</si>
  <si>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</si>
  <si>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</si>
  <si>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</si>
  <si>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</si>
  <si>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</si>
  <si>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</si>
  <si>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</si>
  <si>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</si>
  <si>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</si>
  <si>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</si>
  <si>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</si>
  <si>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</si>
  <si>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</si>
  <si>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</si>
  <si>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</si>
  <si>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</si>
  <si>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</si>
  <si>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</si>
  <si>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</si>
  <si>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</si>
  <si>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</si>
  <si>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</si>
  <si>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</si>
  <si>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</si>
  <si>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</si>
  <si>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</si>
  <si>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</si>
  <si>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</si>
  <si>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</si>
  <si>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</si>
  <si>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</si>
  <si>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</si>
  <si>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</si>
  <si>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</si>
  <si>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</si>
  <si>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</si>
  <si>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</si>
  <si>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</si>
  <si>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</si>
  <si>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</si>
  <si>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</si>
  <si>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</si>
  <si>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</si>
  <si>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</si>
  <si>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</si>
  <si>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</si>
  <si>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</si>
  <si>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</si>
  <si>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</si>
  <si>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</si>
  <si>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</si>
  <si>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</si>
  <si>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</si>
  <si>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</si>
  <si>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</si>
  <si>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</si>
  <si>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</si>
  <si>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</si>
  <si>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</si>
  <si>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</si>
  <si>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</si>
  <si>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</si>
  <si>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</si>
  <si>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</si>
  <si>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</si>
  <si>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</si>
  <si>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</si>
  <si>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</si>
  <si>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</si>
  <si>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</si>
  <si>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</si>
  <si>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</si>
  <si>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</si>
  <si>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</si>
  <si>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</si>
  <si>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</si>
  <si>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</si>
  <si>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</si>
  <si>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</si>
  <si>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</si>
  <si>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</si>
  <si>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</si>
  <si>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</si>
  <si>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</si>
  <si>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</si>
  <si>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</si>
  <si>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</si>
  <si>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</si>
  <si>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</si>
  <si>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</si>
  <si>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</si>
  <si>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</si>
  <si>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</si>
  <si>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</si>
  <si>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</si>
  <si>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</si>
  <si>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</si>
  <si>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</si>
  <si>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</si>
  <si>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</si>
  <si>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</si>
  <si>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</si>
  <si>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</si>
  <si>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</si>
  <si>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</si>
  <si>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</si>
  <si>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</si>
  <si>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</si>
  <si>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</si>
  <si>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</si>
  <si>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</si>
  <si>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</si>
  <si>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</si>
  <si>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</si>
  <si>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</si>
  <si>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</si>
  <si>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</si>
  <si>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</si>
  <si>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</si>
  <si>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</si>
  <si>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</si>
  <si>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</si>
  <si>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</si>
  <si>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</si>
  <si>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</si>
  <si>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</si>
  <si>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</si>
  <si>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</si>
  <si>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</si>
  <si>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</si>
  <si>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</si>
  <si>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</si>
  <si>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</si>
  <si>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</si>
  <si>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</si>
  <si>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</si>
  <si>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</si>
  <si>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</si>
  <si>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</si>
  <si>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</si>
  <si>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</si>
  <si>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</si>
  <si>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</si>
  <si>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</si>
  <si>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</si>
  <si>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</si>
  <si>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</si>
  <si>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</si>
  <si>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</si>
  <si>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</si>
  <si>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</si>
  <si>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</si>
  <si>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</si>
  <si>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</si>
  <si>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</si>
  <si>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</si>
  <si>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</si>
  <si>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</si>
  <si>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</si>
  <si>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</si>
  <si>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</si>
  <si>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</si>
  <si>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</si>
  <si>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</si>
  <si>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</si>
  <si>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</si>
  <si>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</si>
  <si>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</si>
  <si>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</si>
  <si>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</si>
  <si>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</si>
  <si>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</si>
  <si>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</si>
  <si>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</si>
  <si>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</si>
  <si>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</si>
  <si>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</si>
  <si>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</si>
  <si>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</si>
  <si>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</si>
  <si>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</si>
  <si>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</si>
  <si>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</si>
  <si>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</si>
  <si>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</si>
  <si>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</si>
  <si>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</si>
  <si>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</si>
  <si>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</si>
  <si>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</si>
  <si>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</si>
  <si>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</si>
  <si>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</si>
  <si>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</si>
  <si>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</si>
  <si>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</si>
  <si>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</si>
  <si>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</si>
  <si>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</si>
  <si>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</si>
  <si>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</si>
  <si>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</si>
  <si>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</si>
  <si>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</si>
  <si>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</si>
  <si>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</si>
  <si>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</si>
  <si>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</si>
  <si>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</si>
  <si>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</si>
  <si>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</si>
  <si>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</si>
  <si>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</si>
  <si>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</si>
  <si>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</si>
  <si>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</si>
  <si>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</si>
  <si>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</si>
  <si>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</si>
  <si>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</si>
  <si>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</si>
  <si>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</si>
  <si>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</si>
  <si>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</si>
  <si>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</si>
  <si>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</si>
  <si>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</si>
  <si>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</si>
  <si>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</si>
  <si>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</si>
  <si>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</si>
  <si>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</si>
  <si>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</si>
  <si>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</si>
  <si>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</si>
  <si>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</si>
  <si>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</si>
  <si>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</si>
  <si>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</si>
  <si>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</si>
  <si>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</si>
  <si>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</si>
  <si>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</si>
  <si>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</si>
  <si>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</si>
  <si>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</si>
  <si>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</si>
  <si>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</si>
  <si>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</si>
  <si>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</si>
  <si>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</si>
  <si>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</si>
  <si>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</si>
  <si>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</si>
  <si>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</si>
  <si>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</si>
  <si>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</si>
  <si>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</si>
  <si>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</si>
  <si>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</si>
  <si>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</si>
  <si>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</si>
  <si>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</si>
  <si>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</si>
  <si>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</si>
  <si>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</si>
  <si>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</si>
  <si>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</si>
  <si>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</si>
  <si>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</si>
  <si>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</si>
  <si>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</si>
  <si>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</si>
  <si>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</si>
  <si>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</si>
  <si>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</si>
  <si>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</si>
  <si>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</si>
  <si>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</si>
  <si>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</si>
  <si>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</si>
  <si>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</si>
  <si>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</si>
  <si>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</si>
  <si>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</si>
  <si>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</si>
  <si>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</si>
  <si>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</si>
  <si>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</si>
  <si>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</si>
  <si>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</si>
  <si>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</si>
  <si>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</si>
  <si>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</si>
  <si>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</si>
  <si>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</si>
  <si>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</si>
  <si>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</si>
  <si>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</si>
  <si>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</si>
  <si>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</si>
  <si>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</si>
  <si>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</si>
  <si>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</si>
  <si>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</si>
  <si>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</si>
  <si>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</si>
  <si>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</si>
  <si>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</si>
  <si>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</si>
  <si>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</si>
  <si>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</si>
  <si>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</si>
  <si>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</si>
  <si>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</si>
  <si>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</si>
  <si>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</si>
  <si>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</si>
  <si>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</si>
  <si>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</si>
  <si>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</si>
  <si>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</si>
  <si>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</si>
  <si>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</si>
  <si>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</si>
  <si>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</si>
  <si>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</si>
  <si>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</si>
  <si>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</si>
  <si>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</si>
  <si>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</si>
  <si>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</si>
  <si>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</si>
  <si>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</si>
  <si>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</si>
  <si>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</si>
  <si>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</si>
  <si>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</si>
  <si>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</si>
  <si>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</si>
  <si>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</si>
  <si>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</si>
  <si>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</si>
  <si>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</si>
  <si>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</si>
  <si>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</si>
  <si>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</si>
  <si>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</si>
  <si>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</si>
  <si>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</si>
  <si>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</si>
  <si>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</si>
  <si>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</si>
  <si>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</si>
  <si>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</si>
  <si>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</si>
  <si>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</si>
  <si>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</si>
  <si>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</si>
  <si>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</si>
  <si>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</si>
  <si>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</si>
  <si>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</si>
  <si>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</si>
  <si>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</si>
  <si>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</si>
  <si>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</si>
  <si>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</si>
  <si>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</si>
  <si>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</si>
  <si>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</si>
  <si>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</si>
  <si>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</si>
  <si>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</si>
  <si>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</si>
  <si>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</si>
  <si>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</si>
  <si>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</si>
  <si>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</si>
  <si>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</si>
  <si>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</si>
  <si>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</si>
  <si>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</si>
  <si>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</si>
  <si>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</si>
  <si>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</si>
  <si>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</si>
  <si>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</si>
  <si>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</si>
  <si>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</si>
  <si>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</si>
  <si>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</si>
  <si>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</si>
  <si>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</si>
  <si>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</si>
  <si>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</si>
  <si>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</si>
  <si>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</si>
  <si>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</si>
  <si>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</si>
  <si>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</si>
  <si>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</si>
  <si>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</si>
  <si>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</si>
  <si>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</si>
  <si>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</si>
  <si>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</si>
  <si>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</si>
  <si>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</si>
  <si>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</si>
  <si>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</si>
  <si>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</si>
  <si>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</si>
  <si>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</si>
  <si>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</si>
  <si>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</si>
  <si>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</si>
  <si>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</si>
  <si>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</si>
  <si>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</si>
  <si>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</si>
  <si>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</si>
  <si>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</si>
  <si>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</si>
  <si>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</si>
  <si>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</si>
  <si>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</si>
  <si>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</si>
  <si>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</si>
  <si>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</si>
  <si>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</si>
  <si>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</si>
  <si>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</si>
  <si>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</si>
  <si>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</si>
  <si>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</si>
  <si>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</si>
  <si>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</si>
  <si>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</si>
  <si>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</si>
  <si>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</si>
  <si>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</si>
  <si>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</si>
  <si>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</si>
  <si>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</si>
  <si>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</si>
  <si>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</si>
  <si>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</si>
  <si>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</si>
  <si>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</si>
  <si>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</si>
  <si>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</si>
  <si>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</si>
  <si>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</si>
  <si>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</si>
  <si>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</si>
  <si>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</si>
  <si>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</si>
  <si>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</si>
  <si>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</si>
  <si>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</si>
  <si>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</si>
  <si>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</si>
  <si>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</si>
  <si>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</si>
  <si>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</si>
  <si>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</si>
  <si>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</si>
  <si>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</si>
  <si>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</si>
  <si>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</si>
  <si>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</si>
  <si>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</si>
  <si>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</si>
  <si>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</si>
  <si>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</si>
  <si>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</si>
  <si>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</si>
  <si>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</si>
  <si>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</si>
  <si>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</si>
  <si>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</si>
  <si>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</si>
  <si>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</si>
  <si>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</si>
  <si>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</si>
  <si>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</si>
  <si>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</si>
  <si>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</si>
  <si>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</si>
  <si>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</si>
  <si>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</si>
  <si>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</si>
  <si>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</si>
  <si>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</si>
  <si>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</si>
  <si>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</si>
  <si>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</si>
  <si>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</si>
  <si>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</si>
  <si>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</si>
  <si>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</si>
  <si>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</si>
  <si>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</si>
  <si>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</si>
  <si>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</si>
  <si>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</si>
  <si>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</si>
  <si>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</si>
  <si>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</si>
  <si>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</si>
  <si>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</si>
  <si>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</si>
  <si>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</si>
  <si>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</si>
  <si>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</si>
  <si>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</si>
  <si>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</si>
  <si>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</si>
  <si>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</si>
  <si>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</si>
  <si>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</si>
  <si>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</si>
  <si>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</si>
  <si>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</si>
  <si>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</si>
  <si>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</si>
  <si>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</si>
  <si>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</si>
  <si>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</si>
  <si>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</si>
  <si>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</si>
  <si>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</si>
  <si>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</si>
  <si>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</si>
  <si>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</si>
  <si>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</si>
  <si>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</si>
  <si>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</si>
  <si>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</si>
  <si>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</si>
  <si>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</si>
  <si>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</si>
  <si>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</si>
  <si>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</si>
  <si>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</si>
  <si>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</si>
  <si>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</si>
  <si>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</si>
  <si>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</si>
  <si>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</si>
  <si>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</si>
  <si>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</si>
  <si>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</si>
  <si>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</si>
  <si>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</si>
  <si>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</si>
  <si>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</si>
  <si>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</si>
  <si>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</si>
  <si>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</si>
  <si>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</si>
  <si>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</si>
  <si>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</si>
  <si>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</si>
  <si>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</si>
  <si>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</si>
  <si>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</si>
  <si>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</si>
  <si>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</si>
  <si>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</si>
  <si>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</si>
  <si>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</si>
  <si>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</si>
  <si>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</si>
  <si>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</si>
  <si>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</si>
  <si>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</si>
  <si>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</si>
  <si>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</si>
  <si>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</si>
  <si>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</si>
  <si>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</si>
  <si>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</si>
  <si>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</si>
  <si>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</si>
  <si>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</si>
  <si>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</si>
  <si>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</si>
  <si>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</si>
  <si>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</si>
  <si>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</si>
  <si>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</si>
  <si>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</si>
  <si>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</si>
  <si>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</si>
  <si>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</si>
  <si>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</si>
  <si>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</si>
  <si>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</si>
  <si>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</si>
  <si>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</si>
  <si>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</si>
  <si>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</si>
  <si>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</si>
  <si>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</si>
  <si>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</si>
  <si>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</si>
  <si>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</si>
  <si>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</si>
  <si>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</si>
  <si>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</si>
  <si>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</si>
  <si>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</si>
  <si>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</si>
  <si>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</si>
  <si>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</si>
  <si>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</si>
  <si>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</si>
  <si>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</si>
  <si>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</si>
  <si>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</si>
  <si>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</si>
  <si>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</si>
  <si>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</si>
  <si>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</si>
  <si>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</si>
  <si>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</si>
  <si>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</si>
  <si>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</si>
  <si>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</si>
  <si>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</si>
  <si>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</si>
  <si>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</si>
  <si>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</si>
  <si>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</si>
  <si>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</si>
  <si>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</si>
  <si>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</si>
  <si>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</si>
  <si>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</si>
  <si>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</si>
  <si>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</si>
  <si>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</si>
  <si>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</si>
  <si>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</si>
  <si>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</si>
  <si>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</si>
  <si>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</si>
  <si>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</si>
  <si>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</si>
  <si>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</si>
  <si>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</si>
  <si>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</si>
  <si>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</si>
  <si>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</si>
  <si>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</si>
  <si>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</si>
  <si>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</si>
  <si>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</si>
  <si>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</si>
  <si>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</si>
  <si>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</si>
  <si>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</si>
  <si>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</si>
  <si>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</si>
  <si>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</si>
  <si>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</si>
  <si>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</si>
  <si>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</si>
  <si>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</si>
  <si>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</si>
  <si>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</si>
  <si>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</si>
  <si>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</si>
  <si>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</si>
  <si>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</si>
  <si>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</si>
  <si>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</si>
  <si>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</si>
  <si>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</si>
  <si>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</si>
  <si>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</si>
  <si>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</si>
  <si>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</si>
  <si>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</si>
  <si>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</si>
  <si>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</si>
  <si>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</si>
  <si>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</si>
  <si>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</si>
  <si>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</si>
  <si>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</si>
  <si>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</si>
  <si>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</si>
  <si>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</si>
  <si>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</si>
  <si>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</si>
  <si>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</si>
  <si>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</si>
  <si>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</si>
  <si>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</si>
  <si>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</si>
  <si>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</si>
  <si>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</si>
  <si>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</si>
  <si>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</si>
  <si>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</si>
  <si>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</si>
  <si>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</si>
  <si>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</si>
  <si>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</si>
  <si>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</si>
  <si>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</si>
  <si>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</si>
  <si>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</si>
  <si>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</si>
  <si>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</si>
  <si>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</si>
  <si>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</si>
  <si>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</si>
  <si>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</si>
  <si>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</si>
  <si>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</si>
  <si>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</si>
  <si>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</si>
  <si>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</si>
  <si>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</si>
  <si>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</si>
  <si>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</si>
  <si>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</si>
  <si>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</si>
  <si>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</si>
  <si>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</si>
  <si>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</si>
  <si>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</si>
  <si>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</si>
  <si>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</si>
  <si>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</si>
  <si>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</si>
  <si>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</si>
  <si>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</si>
  <si>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</si>
  <si>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</si>
  <si>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</si>
  <si>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</si>
  <si>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</si>
  <si>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</si>
  <si>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</si>
  <si>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</si>
  <si>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</si>
  <si>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</si>
  <si>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</si>
  <si>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</si>
  <si>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</si>
  <si>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</si>
  <si>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</si>
  <si>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</si>
  <si>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</si>
  <si>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</si>
  <si>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</si>
  <si>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</si>
  <si>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</si>
  <si>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</si>
  <si>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</si>
  <si>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</si>
  <si>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</si>
  <si>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</si>
  <si>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</si>
  <si>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</si>
  <si>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</si>
  <si>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</si>
  <si>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</si>
  <si>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</si>
  <si>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</si>
  <si>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</si>
  <si>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</si>
  <si>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</si>
  <si>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</si>
  <si>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</si>
  <si>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</si>
  <si>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</si>
  <si>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</si>
  <si>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</si>
  <si>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</si>
  <si>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</si>
  <si>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</si>
  <si>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</si>
  <si>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</si>
  <si>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</si>
  <si>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</si>
  <si>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</si>
  <si>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</si>
  <si>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</si>
  <si>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</si>
  <si>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</si>
  <si>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</si>
  <si>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</si>
  <si>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</si>
  <si>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</si>
  <si>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</si>
  <si>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</si>
  <si>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</si>
  <si>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</si>
  <si>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</si>
  <si>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</si>
  <si>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</si>
  <si>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</si>
  <si>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</si>
  <si>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</si>
  <si>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</si>
  <si>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</si>
  <si>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</si>
  <si>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</si>
  <si>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</si>
  <si>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</si>
  <si>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</si>
  <si>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</si>
  <si>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</si>
  <si>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</si>
  <si>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</si>
  <si>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</si>
  <si>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</si>
  <si>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</si>
  <si>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</si>
  <si>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</si>
  <si>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</si>
  <si>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</si>
  <si>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</si>
  <si>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</si>
  <si>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</si>
  <si>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</si>
  <si>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</si>
  <si>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</si>
  <si>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</si>
  <si>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</si>
  <si>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</si>
  <si>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</si>
  <si>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</si>
  <si>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</si>
  <si>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</si>
  <si>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</si>
  <si>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</si>
  <si>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</si>
  <si>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</si>
  <si>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</si>
  <si>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</si>
  <si>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</si>
  <si>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</si>
  <si>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</si>
  <si>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</si>
  <si>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</si>
  <si>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</si>
  <si>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</si>
  <si>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</si>
  <si>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</si>
  <si>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</si>
  <si>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</si>
  <si>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</si>
  <si>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</si>
  <si>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</si>
  <si>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</si>
  <si>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</si>
  <si>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</si>
  <si>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</si>
  <si>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</si>
  <si>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</si>
  <si>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</si>
  <si>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</si>
  <si>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</si>
  <si>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</si>
  <si>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</si>
  <si>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</si>
  <si>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</si>
  <si>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</si>
  <si>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</si>
  <si>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</si>
  <si>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</si>
  <si>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</si>
  <si>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</si>
  <si>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</si>
  <si>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</si>
  <si>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</si>
  <si>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</si>
  <si>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</si>
  <si>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</si>
  <si>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</si>
  <si>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</si>
  <si>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</si>
  <si>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</si>
  <si>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</si>
  <si>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</si>
  <si>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</si>
  <si>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</si>
  <si>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</si>
  <si>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</si>
  <si>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</si>
  <si>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</si>
  <si>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</si>
  <si>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</si>
  <si>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</si>
  <si>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</si>
  <si>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</si>
  <si>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</si>
  <si>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</si>
  <si>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</si>
  <si>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</si>
  <si>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</si>
  <si>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</si>
  <si>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</si>
  <si>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</si>
  <si>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</si>
  <si>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</si>
  <si>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</si>
  <si>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</si>
  <si>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</si>
  <si>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</si>
  <si>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</si>
  <si>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</si>
  <si>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</si>
  <si>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</si>
  <si>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</si>
  <si>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</si>
  <si>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</si>
  <si>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</si>
  <si>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</si>
  <si>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</si>
  <si>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</si>
  <si>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</si>
  <si>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</si>
  <si>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</si>
  <si>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</si>
  <si>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</si>
  <si>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</si>
  <si>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</si>
  <si>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</si>
  <si>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</si>
  <si>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</si>
  <si>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</si>
  <si>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</si>
  <si>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</si>
  <si>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</si>
  <si>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</si>
  <si>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</si>
  <si>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</si>
  <si>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</si>
  <si>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</si>
  <si>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</si>
  <si>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</si>
  <si>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</si>
  <si>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</si>
  <si>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</si>
  <si>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</si>
  <si>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</si>
  <si>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</si>
  <si>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</si>
  <si>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</si>
  <si>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</si>
  <si>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</si>
  <si>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</si>
  <si>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</si>
  <si>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</si>
  <si>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</si>
  <si>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</si>
  <si>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</si>
  <si>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</si>
  <si>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</si>
  <si>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</si>
  <si>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</si>
  <si>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</si>
  <si>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</si>
  <si>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</si>
  <si>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</si>
  <si>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</si>
  <si>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</si>
  <si>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</si>
  <si>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</si>
  <si>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</si>
  <si>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</si>
  <si>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</si>
  <si>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</si>
  <si>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</si>
  <si>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</si>
  <si>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</si>
  <si>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</si>
  <si>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</si>
  <si>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</si>
  <si>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</si>
  <si>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</si>
  <si>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</si>
  <si>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</si>
  <si>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</si>
  <si>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</si>
  <si>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</si>
  <si>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</si>
  <si>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</si>
  <si>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</si>
  <si>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</si>
  <si>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</si>
  <si>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</si>
  <si>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</si>
  <si>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</si>
  <si>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</si>
  <si>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</si>
  <si>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</si>
  <si>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</si>
  <si>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</si>
  <si>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</si>
  <si>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</si>
  <si>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</si>
  <si>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</si>
  <si>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</si>
  <si>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</si>
  <si>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</si>
  <si>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</si>
  <si>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</si>
  <si>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</si>
  <si>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</si>
  <si>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</si>
  <si>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</si>
  <si>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</si>
  <si>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</si>
  <si>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</si>
  <si>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</si>
  <si>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</si>
  <si>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</si>
  <si>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</si>
  <si>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</si>
  <si>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</si>
  <si>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</si>
  <si>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</si>
  <si>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</si>
  <si>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</si>
  <si>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</si>
  <si>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</si>
  <si>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</si>
  <si>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</si>
  <si>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</si>
  <si>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</si>
  <si>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</si>
  <si>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</si>
  <si>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</si>
  <si>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</si>
  <si>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</si>
  <si>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</si>
  <si>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</si>
  <si>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</si>
  <si>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</si>
  <si>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</si>
  <si>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</si>
  <si>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</si>
  <si>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</si>
  <si>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</si>
  <si>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</si>
  <si>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</si>
  <si>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</si>
  <si>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</si>
  <si>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</si>
  <si>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</si>
  <si>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</si>
  <si>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</si>
  <si>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</si>
  <si>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</si>
  <si>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</si>
  <si>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</si>
  <si>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</si>
  <si>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</si>
  <si>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</si>
  <si>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</si>
  <si>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</si>
  <si>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</si>
  <si>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</si>
  <si>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</si>
  <si>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</si>
  <si>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</si>
  <si>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</si>
  <si>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</si>
  <si>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</si>
  <si>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</si>
  <si>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</si>
  <si>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</si>
  <si>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</si>
  <si>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</si>
  <si>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</si>
  <si>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</si>
  <si>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</si>
  <si>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</si>
  <si>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</si>
  <si>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</si>
  <si>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</si>
  <si>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</si>
  <si>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</si>
  <si>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</si>
  <si>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</si>
  <si>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</si>
  <si>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</si>
  <si>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</si>
  <si>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</si>
  <si>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</si>
  <si>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</si>
  <si>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</si>
  <si>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</si>
  <si>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</si>
  <si>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</si>
  <si>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</si>
  <si>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</si>
  <si>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</si>
  <si>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</si>
  <si>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</si>
  <si>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</si>
  <si>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</si>
  <si>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</si>
  <si>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</si>
  <si>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</si>
  <si>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</si>
  <si>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</si>
  <si>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</si>
  <si>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</si>
  <si>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</si>
  <si>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</si>
  <si>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</si>
  <si>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</si>
  <si>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</si>
  <si>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</si>
  <si>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</si>
  <si>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</si>
  <si>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</si>
  <si>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</si>
  <si>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</si>
  <si>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</si>
  <si>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</si>
  <si>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</si>
  <si>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</si>
  <si>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</si>
  <si>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</si>
  <si>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</si>
  <si>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</si>
  <si>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</si>
  <si>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</si>
  <si>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</si>
  <si>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</si>
  <si>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</si>
  <si>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</si>
  <si>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</si>
  <si>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</si>
  <si>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</si>
  <si>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</si>
  <si>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</si>
  <si>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</si>
  <si>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</si>
  <si>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</si>
  <si>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</si>
  <si>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</si>
  <si>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</si>
  <si>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</si>
  <si>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</si>
  <si>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</si>
  <si>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</si>
  <si>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</si>
  <si>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</si>
  <si>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</si>
  <si>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</si>
  <si>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</si>
  <si>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</si>
  <si>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</si>
  <si>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</si>
  <si>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</si>
  <si>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</si>
  <si>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</si>
  <si>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</si>
  <si>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</si>
  <si>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</si>
  <si>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</si>
  <si>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</si>
  <si>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</si>
  <si>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</si>
  <si>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</si>
  <si>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</si>
  <si>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</si>
  <si>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</si>
  <si>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</si>
  <si>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</si>
  <si>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</si>
  <si>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</si>
  <si>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</si>
  <si>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</si>
  <si>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</si>
  <si>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</si>
  <si>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</si>
  <si>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</si>
  <si>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</si>
  <si>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</si>
  <si>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</si>
  <si>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</si>
  <si>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</si>
  <si>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</si>
  <si>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</si>
  <si>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</si>
  <si>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</si>
  <si>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</si>
  <si>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</si>
  <si>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</si>
  <si>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</si>
  <si>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</si>
  <si>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</si>
  <si>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</si>
  <si>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</si>
  <si>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</si>
  <si>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</si>
  <si>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</si>
  <si>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</si>
  <si>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</si>
  <si>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</si>
  <si>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</si>
  <si>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</si>
  <si>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</si>
  <si>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</si>
  <si>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</si>
  <si>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</si>
  <si>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</si>
  <si>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</si>
  <si>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</si>
  <si>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</si>
  <si>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</si>
  <si>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</si>
  <si>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</si>
  <si>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</si>
  <si>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</si>
  <si>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</si>
  <si>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</si>
  <si>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</si>
  <si>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</si>
  <si>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</si>
  <si>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</si>
  <si>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</si>
  <si>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</si>
  <si>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</si>
  <si>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</si>
  <si>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</si>
  <si>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</si>
  <si>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</si>
  <si>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</si>
  <si>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</si>
  <si>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</si>
  <si>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</si>
  <si>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</si>
  <si>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</si>
  <si>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</si>
  <si>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</si>
  <si>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</si>
  <si>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</si>
  <si>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</si>
  <si>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</si>
  <si>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</si>
  <si>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</si>
  <si>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</si>
  <si>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</si>
  <si>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</si>
  <si>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</si>
  <si>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</si>
  <si>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</si>
  <si>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</si>
  <si>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</si>
  <si>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</si>
  <si>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</si>
  <si>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</si>
  <si>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</si>
  <si>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</si>
  <si>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</si>
  <si>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</si>
  <si>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</si>
  <si>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</si>
  <si>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</si>
  <si>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</si>
  <si>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</si>
  <si>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</si>
  <si>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</si>
  <si>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</si>
  <si>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</si>
  <si>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</si>
  <si>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</si>
  <si>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</si>
  <si>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</si>
  <si>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</si>
  <si>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</si>
  <si>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</si>
  <si>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</si>
  <si>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</si>
  <si>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</si>
  <si>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</si>
  <si>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</si>
  <si>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</si>
  <si>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</si>
  <si>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</si>
  <si>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</si>
  <si>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</si>
  <si>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</si>
  <si>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</si>
  <si>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</si>
  <si>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</si>
  <si>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</si>
  <si>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</si>
  <si>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</si>
  <si>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</si>
  <si>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</si>
  <si>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</si>
  <si>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</si>
  <si>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</si>
  <si>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</si>
  <si>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</si>
  <si>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</si>
  <si>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</si>
  <si>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</si>
  <si>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</si>
  <si>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</si>
  <si>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</si>
  <si>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</si>
  <si>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</si>
  <si>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</si>
  <si>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</si>
  <si>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</si>
  <si>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</si>
  <si>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</si>
  <si>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</si>
  <si>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</si>
  <si>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</si>
  <si>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</si>
  <si>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</si>
  <si>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</si>
  <si>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</si>
  <si>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</si>
  <si>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</si>
  <si>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</si>
  <si>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</si>
  <si>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</si>
  <si>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</si>
  <si>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</si>
  <si>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</si>
  <si>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</si>
  <si>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</si>
  <si>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</si>
  <si>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</si>
  <si>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</si>
  <si>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</si>
  <si>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</si>
  <si>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</si>
  <si>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</si>
  <si>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</si>
  <si>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</si>
  <si>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</si>
  <si>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</si>
  <si>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</si>
  <si>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</si>
  <si>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</si>
  <si>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</si>
  <si>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</si>
  <si>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</si>
  <si>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</si>
  <si>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</si>
  <si>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</si>
  <si>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</si>
  <si>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</si>
  <si>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</si>
  <si>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</si>
  <si>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</si>
  <si>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</si>
  <si>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</si>
  <si>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</si>
  <si>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</si>
  <si>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</si>
  <si>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</si>
  <si>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</si>
  <si>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</si>
  <si>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</si>
  <si>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</si>
  <si>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</si>
  <si>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</si>
  <si>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</si>
  <si>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</si>
  <si>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</si>
  <si>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</si>
  <si>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</si>
  <si>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</si>
  <si>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</si>
  <si>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</si>
  <si>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</si>
  <si>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</si>
  <si>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</si>
  <si>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</si>
  <si>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</si>
  <si>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</si>
  <si>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</si>
  <si>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</si>
  <si>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</si>
  <si>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</si>
  <si>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</si>
  <si>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</si>
  <si>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</si>
  <si>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</si>
  <si>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</si>
  <si>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</si>
  <si>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</si>
  <si>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</si>
  <si>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</si>
  <si>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</si>
  <si>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</si>
  <si>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</si>
  <si>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</si>
  <si>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</si>
  <si>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</si>
  <si>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</si>
  <si>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</si>
  <si>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</si>
  <si>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</si>
  <si>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</si>
  <si>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</si>
  <si>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</si>
  <si>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</si>
  <si>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</si>
  <si>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</si>
  <si>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</si>
  <si>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</si>
  <si>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</si>
  <si>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</si>
  <si>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</si>
  <si>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</si>
  <si>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</si>
  <si>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</si>
  <si>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</si>
  <si>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</si>
  <si>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</si>
  <si>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</si>
  <si>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</si>
  <si>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</si>
  <si>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</si>
  <si>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</si>
  <si>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</si>
  <si>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</si>
  <si>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</si>
  <si>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</si>
  <si>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</si>
  <si>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</si>
  <si>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</si>
  <si>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</si>
  <si>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</si>
  <si>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</si>
  <si>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</si>
  <si>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</si>
  <si>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</si>
  <si>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</si>
  <si>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</si>
  <si>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</si>
  <si>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</si>
  <si>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</si>
  <si>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</si>
  <si>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</si>
  <si>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</si>
  <si>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</si>
  <si>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</si>
  <si>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</si>
  <si>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</si>
  <si>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</si>
  <si>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</si>
  <si>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</si>
  <si>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</si>
  <si>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</si>
  <si>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</si>
  <si>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</si>
  <si>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</si>
  <si>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</si>
  <si>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</si>
  <si>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</si>
  <si>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</si>
  <si>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</si>
  <si>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</si>
  <si>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</si>
  <si>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</si>
  <si>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</si>
  <si>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</si>
  <si>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</si>
  <si>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</si>
  <si>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</si>
  <si>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</si>
  <si>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</si>
  <si>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</si>
  <si>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</si>
  <si>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</si>
  <si>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</si>
  <si>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</si>
  <si>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</si>
  <si>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</si>
  <si>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</si>
  <si>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</si>
  <si>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</si>
  <si>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</si>
  <si>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</si>
  <si>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</si>
  <si>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</si>
  <si>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</si>
  <si>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</si>
  <si>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</si>
  <si>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</si>
  <si>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</si>
  <si>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</si>
  <si>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</si>
  <si>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</si>
  <si>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</si>
  <si>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</si>
  <si>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</si>
  <si>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</si>
  <si>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</si>
  <si>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</si>
  <si>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</si>
  <si>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</si>
  <si>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</si>
  <si>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</si>
  <si>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</si>
  <si>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</si>
  <si>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</si>
  <si>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</si>
  <si>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</si>
  <si>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</si>
  <si>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</si>
  <si>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</si>
  <si>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</si>
  <si>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</si>
  <si>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</si>
  <si>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</si>
  <si>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</si>
  <si>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</si>
  <si>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</si>
  <si>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</si>
  <si>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</si>
  <si>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</si>
  <si>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</si>
  <si>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</si>
  <si>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</si>
  <si>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</si>
  <si>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</si>
  <si>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</si>
  <si>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</si>
  <si>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</si>
  <si>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</si>
  <si>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</si>
  <si>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</si>
  <si>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</si>
  <si>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</si>
  <si>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</si>
  <si>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</si>
  <si>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</si>
  <si>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</si>
  <si>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</si>
  <si>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</si>
  <si>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</si>
  <si>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</si>
  <si>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</si>
  <si>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</si>
  <si>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</si>
  <si>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</si>
  <si>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</si>
  <si>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</si>
  <si>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</si>
  <si>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</si>
  <si>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</si>
  <si>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</si>
  <si>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</si>
  <si>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</si>
  <si>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</si>
  <si>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</si>
  <si>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</si>
  <si>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</si>
  <si>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</si>
  <si>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</si>
  <si>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</si>
  <si>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</si>
  <si>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</si>
  <si>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</si>
  <si>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</si>
  <si>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</si>
  <si>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</si>
  <si>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</si>
  <si>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</si>
  <si>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</si>
  <si>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</si>
  <si>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</si>
  <si>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</si>
  <si>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</si>
  <si>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</si>
  <si>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</si>
  <si>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</si>
  <si>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</si>
  <si>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</si>
  <si>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</si>
  <si>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</si>
  <si>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</si>
  <si>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</si>
  <si>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</si>
  <si>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</si>
  <si>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</si>
  <si>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</si>
  <si>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</si>
  <si>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</si>
  <si>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</si>
  <si>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</si>
  <si>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</si>
  <si>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</si>
  <si>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</si>
  <si>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</si>
  <si>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</si>
  <si>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</si>
  <si>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</si>
  <si>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</si>
  <si>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</si>
  <si>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</si>
  <si>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</si>
  <si>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</si>
  <si>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</si>
  <si>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</si>
  <si>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</si>
  <si>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</si>
  <si>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</si>
  <si>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</si>
  <si>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</si>
  <si>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</si>
  <si>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</si>
  <si>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</si>
  <si>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</si>
  <si>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</si>
  <si>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</si>
  <si>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</si>
  <si>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</si>
  <si>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</si>
  <si>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</si>
  <si>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</si>
  <si>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</si>
  <si>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</si>
  <si>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</si>
  <si>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</si>
  <si>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</si>
  <si>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</si>
  <si>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</si>
  <si>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</si>
  <si>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</si>
  <si>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</si>
  <si>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</si>
  <si>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</si>
  <si>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</si>
  <si>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</si>
  <si>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</si>
  <si>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</si>
  <si>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</si>
  <si>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</si>
  <si>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</si>
  <si>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</si>
  <si>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</si>
  <si>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</si>
  <si>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</si>
  <si>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</si>
  <si>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</si>
  <si>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</si>
  <si>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</si>
  <si>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</si>
  <si>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</si>
  <si>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</si>
  <si>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</si>
  <si>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</si>
  <si>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</si>
  <si>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</si>
  <si>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</si>
  <si>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</si>
  <si>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</si>
  <si>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</si>
  <si>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</si>
  <si>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</si>
  <si>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</si>
  <si>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</si>
  <si>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</si>
  <si>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</si>
  <si>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</si>
  <si>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</si>
  <si>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</si>
  <si>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</si>
  <si>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</si>
  <si>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</si>
  <si>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</si>
  <si>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</si>
  <si>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</si>
  <si>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</si>
  <si>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</si>
  <si>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</si>
  <si>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</si>
  <si>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</si>
  <si>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</si>
  <si>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</si>
  <si>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</si>
  <si>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</si>
  <si>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</si>
  <si>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</si>
  <si>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</si>
  <si>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</si>
  <si>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</si>
  <si>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</si>
  <si>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</si>
  <si>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</si>
  <si>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</si>
  <si>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</si>
  <si>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</si>
  <si>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</si>
  <si>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</si>
  <si>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</si>
  <si>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</si>
  <si>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</si>
  <si>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</si>
  <si>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</si>
  <si>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</si>
  <si>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</si>
  <si>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</si>
  <si>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</si>
  <si>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</si>
  <si>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</si>
  <si>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</si>
  <si>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</si>
  <si>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</si>
  <si>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</si>
  <si>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</si>
  <si>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</si>
  <si>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</si>
  <si>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</si>
  <si>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</si>
  <si>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</si>
  <si>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</si>
  <si>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</si>
  <si>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</si>
  <si>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</si>
  <si>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</si>
  <si>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</si>
  <si>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</si>
  <si>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</si>
  <si>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</si>
  <si>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</si>
  <si>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</si>
  <si>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</si>
  <si>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</si>
  <si>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</si>
  <si>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</si>
  <si>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</si>
  <si>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</si>
  <si>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</si>
  <si>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</si>
  <si>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</si>
  <si>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</si>
  <si>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</si>
  <si>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</si>
  <si>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</si>
  <si>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</si>
  <si>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</si>
  <si>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</si>
  <si>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</si>
  <si>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</si>
  <si>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</si>
  <si>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</si>
  <si>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</si>
  <si>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</si>
  <si>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</si>
  <si>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</si>
  <si>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</si>
  <si>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</si>
  <si>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</si>
  <si>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</si>
  <si>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</si>
  <si>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</si>
  <si>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</si>
  <si>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</si>
  <si>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</si>
  <si>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</si>
  <si>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</si>
  <si>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</si>
  <si>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</si>
  <si>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</si>
  <si>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</si>
  <si>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</si>
  <si>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</si>
  <si>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</si>
  <si>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</si>
  <si>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</si>
  <si>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</si>
  <si>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</si>
  <si>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</si>
  <si>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</si>
  <si>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</si>
  <si>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</si>
  <si>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</si>
  <si>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</si>
  <si>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</si>
  <si>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</si>
  <si>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</si>
  <si>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</si>
  <si>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</si>
  <si>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</si>
  <si>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</si>
  <si>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</si>
  <si>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</si>
  <si>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</si>
  <si>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</si>
  <si>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</si>
  <si>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</si>
  <si>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</si>
  <si>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</si>
  <si>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</si>
  <si>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</si>
  <si>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</si>
  <si>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</si>
  <si>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</si>
  <si>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</si>
  <si>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</si>
  <si>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</si>
  <si>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</si>
  <si>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</si>
  <si>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</si>
  <si>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</si>
  <si>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</si>
  <si>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</si>
  <si>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</si>
  <si>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</si>
  <si>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</si>
  <si>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</si>
  <si>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</si>
  <si>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</si>
  <si>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</si>
  <si>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</si>
  <si>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</si>
  <si>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</si>
  <si>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</si>
  <si>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</si>
  <si>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</si>
  <si>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</si>
  <si>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</si>
  <si>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</si>
  <si>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</si>
  <si>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</si>
  <si>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</si>
  <si>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</si>
  <si>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</si>
  <si>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</si>
  <si>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</si>
  <si>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</si>
  <si>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</si>
  <si>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</si>
  <si>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</si>
  <si>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</si>
  <si>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</si>
  <si>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</si>
  <si>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</si>
  <si>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</si>
  <si>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</si>
  <si>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</si>
  <si>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</si>
  <si>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</si>
  <si>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</si>
  <si>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</si>
  <si>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</si>
  <si>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</si>
  <si>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</si>
  <si>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</si>
  <si>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</si>
  <si>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</si>
  <si>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</si>
  <si>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</si>
  <si>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</si>
  <si>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</si>
  <si>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</si>
  <si>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</si>
  <si>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</si>
  <si>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</si>
  <si>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</si>
  <si>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</si>
  <si>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</si>
  <si>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</si>
  <si>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</si>
  <si>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</si>
  <si>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</si>
  <si>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</si>
  <si>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</si>
  <si>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</si>
  <si>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</si>
  <si>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</si>
  <si>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</si>
  <si>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</si>
  <si>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</si>
  <si>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</si>
  <si>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</si>
  <si>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</si>
  <si>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</si>
  <si>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</si>
  <si>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</si>
  <si>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</si>
  <si>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</si>
  <si>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</si>
  <si>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</si>
  <si>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</si>
  <si>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</si>
  <si>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</si>
  <si>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</si>
  <si>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</si>
  <si>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</si>
  <si>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</si>
  <si>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</si>
  <si>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</si>
  <si>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</si>
  <si>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</si>
  <si>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</si>
  <si>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</si>
  <si>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</si>
  <si>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</si>
  <si>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</si>
  <si>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</si>
  <si>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</si>
  <si>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</si>
  <si>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</si>
  <si>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</si>
  <si>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</si>
  <si>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</si>
  <si>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</si>
  <si>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</si>
  <si>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</si>
  <si>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</si>
  <si>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</si>
  <si>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</si>
  <si>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</si>
  <si>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</si>
  <si>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</si>
  <si>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</si>
  <si>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</si>
  <si>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</si>
  <si>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</si>
  <si>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</si>
  <si>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</si>
  <si>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</si>
  <si>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</si>
  <si>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</si>
  <si>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</si>
  <si>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</si>
  <si>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</si>
  <si>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</si>
  <si>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</si>
  <si>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</si>
  <si>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</si>
  <si>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</si>
  <si>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</si>
  <si>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</si>
  <si>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</si>
  <si>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</si>
  <si>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</si>
  <si>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</si>
  <si>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</si>
  <si>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</si>
  <si>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</si>
  <si>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</si>
  <si>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</si>
  <si>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</si>
  <si>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</si>
  <si>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</si>
  <si>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</si>
  <si>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</si>
  <si>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</si>
  <si>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</si>
  <si>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</si>
  <si>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</si>
  <si>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</si>
  <si>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</si>
  <si>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</si>
  <si>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</si>
  <si>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</si>
  <si>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</si>
  <si>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</si>
  <si>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</si>
  <si>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</si>
  <si>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</si>
  <si>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</si>
  <si>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</si>
  <si>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</si>
  <si>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</si>
  <si>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</si>
  <si>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</si>
  <si>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</si>
  <si>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</si>
  <si>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</si>
  <si>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</si>
  <si>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</si>
  <si>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</si>
  <si>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</si>
  <si>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</si>
  <si>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</si>
  <si>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</si>
  <si>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</si>
  <si>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</si>
  <si>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</si>
  <si>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</si>
  <si>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</si>
  <si>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</si>
  <si>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</si>
  <si>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</si>
  <si>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</si>
  <si>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</si>
  <si>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</si>
  <si>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</si>
  <si>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</si>
  <si>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</si>
  <si>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</si>
  <si>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</si>
  <si>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</si>
  <si>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</si>
  <si>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</si>
  <si>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</si>
  <si>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</si>
  <si>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</si>
  <si>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</si>
  <si>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</si>
  <si>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</si>
  <si>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</si>
  <si>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</si>
  <si>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</si>
  <si>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</si>
  <si>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</si>
  <si>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</si>
  <si>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</si>
  <si>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</si>
  <si>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</si>
  <si>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</si>
  <si>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</si>
  <si>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</si>
  <si>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</si>
  <si>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</si>
  <si>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</si>
  <si>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</si>
  <si>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</si>
  <si>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</si>
  <si>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</si>
  <si>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</si>
  <si>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</si>
  <si>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</si>
  <si>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</si>
  <si>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</si>
  <si>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</si>
  <si>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</si>
  <si>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</si>
  <si>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</si>
  <si>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</si>
  <si>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</si>
  <si>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</si>
  <si>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</si>
  <si>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</si>
  <si>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</si>
  <si>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</si>
  <si>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</si>
  <si>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</si>
  <si>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</si>
  <si>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</si>
  <si>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</si>
  <si>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</si>
  <si>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</si>
  <si>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</si>
  <si>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</si>
  <si>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</si>
  <si>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</si>
  <si>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</si>
  <si>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</si>
  <si>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</si>
  <si>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</si>
  <si>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</si>
  <si>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</si>
  <si>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</si>
  <si>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</si>
  <si>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</si>
  <si>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</si>
  <si>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</si>
  <si>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</si>
  <si>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</si>
  <si>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</si>
  <si>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</si>
  <si>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</si>
  <si>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</si>
  <si>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</si>
  <si>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</si>
  <si>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</si>
  <si>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</si>
  <si>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</si>
  <si>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</si>
  <si>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</si>
  <si>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</si>
  <si>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</si>
  <si>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</si>
  <si>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</si>
  <si>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</si>
  <si>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</si>
  <si>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</si>
  <si>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</si>
  <si>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</si>
  <si>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</si>
  <si>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</si>
  <si>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</si>
  <si>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</si>
  <si>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</si>
  <si>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</si>
  <si>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</si>
  <si>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</si>
  <si>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</si>
  <si>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</si>
  <si>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</si>
  <si>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</si>
  <si>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</si>
  <si>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</si>
  <si>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</si>
  <si>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</si>
  <si>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</si>
  <si>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</si>
  <si>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</si>
  <si>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</si>
  <si>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</si>
  <si>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</si>
  <si>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</si>
  <si>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</si>
  <si>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</si>
  <si>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</si>
  <si>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</si>
  <si>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</si>
  <si>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</si>
  <si>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</si>
  <si>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</si>
  <si>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</si>
  <si>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</si>
  <si>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</si>
  <si>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</si>
  <si>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</si>
  <si>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</si>
  <si>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</si>
  <si>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</si>
  <si>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</si>
  <si>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</si>
  <si>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</si>
  <si>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</si>
  <si>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</si>
  <si>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</si>
  <si>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</si>
  <si>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</si>
  <si>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</si>
  <si>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</si>
  <si>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</si>
  <si>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</si>
  <si>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</si>
  <si>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</si>
  <si>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</si>
  <si>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</si>
  <si>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</si>
  <si>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</si>
  <si>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</si>
  <si>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</si>
  <si>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</si>
  <si>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</si>
  <si>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</si>
  <si>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</si>
  <si>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</si>
  <si>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</si>
  <si>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</si>
  <si>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</si>
  <si>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</si>
  <si>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</si>
  <si>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</si>
  <si>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</si>
  <si>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</si>
  <si>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</si>
  <si>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</si>
  <si>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</si>
  <si>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</si>
  <si>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</si>
  <si>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</si>
  <si>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</si>
  <si>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</si>
  <si>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</si>
  <si>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</si>
  <si>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</si>
  <si>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</si>
  <si>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</si>
  <si>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</si>
  <si>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</si>
  <si>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</si>
  <si>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</si>
  <si>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</si>
  <si>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</si>
  <si>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</si>
  <si>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</si>
  <si>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</si>
  <si>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</si>
  <si>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</si>
  <si>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</si>
  <si>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</si>
  <si>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</si>
  <si>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</si>
  <si>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</si>
  <si>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</si>
  <si>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</si>
  <si>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</si>
  <si>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</si>
  <si>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</si>
  <si>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</si>
  <si>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</si>
  <si>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</si>
  <si>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</si>
  <si>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</si>
  <si>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</si>
  <si>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</si>
  <si>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</si>
  <si>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</si>
  <si>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</si>
  <si>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</si>
  <si>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</si>
  <si>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</si>
  <si>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</si>
  <si>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</si>
  <si>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</si>
  <si>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</si>
  <si>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</si>
  <si>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</si>
  <si>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</si>
  <si>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</si>
  <si>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</si>
  <si>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</si>
  <si>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</si>
  <si>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</si>
  <si>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</si>
  <si>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</si>
  <si>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</si>
  <si>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</si>
  <si>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</si>
  <si>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</si>
  <si>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</si>
  <si>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</si>
  <si>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</si>
  <si>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</si>
  <si>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</si>
  <si>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</si>
  <si>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</si>
  <si>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</si>
  <si>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</si>
  <si>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</si>
  <si>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</si>
  <si>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</si>
  <si>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</si>
  <si>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</si>
  <si>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</si>
  <si>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</si>
  <si>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</si>
  <si>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</si>
  <si>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</si>
  <si>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</si>
  <si>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</si>
  <si>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</si>
  <si>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</si>
  <si>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</si>
  <si>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</si>
  <si>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</si>
  <si>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</si>
  <si>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</si>
  <si>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</si>
  <si>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</si>
  <si>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</si>
  <si>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</si>
  <si>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</si>
  <si>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</si>
  <si>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</si>
  <si>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</si>
  <si>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</si>
  <si>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</si>
  <si>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</si>
  <si>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</si>
  <si>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</si>
  <si>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</si>
  <si>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</si>
  <si>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</si>
  <si>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</si>
  <si>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</si>
  <si>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</si>
  <si>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</si>
  <si>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</si>
  <si>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</si>
  <si>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</si>
  <si>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</si>
  <si>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</si>
  <si>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</si>
  <si>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</si>
  <si>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</si>
  <si>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</si>
  <si>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</si>
  <si>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</si>
  <si>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</si>
  <si>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</si>
  <si>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</si>
  <si>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</si>
  <si>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</si>
  <si>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</si>
  <si>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</si>
  <si>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</si>
  <si>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</si>
  <si>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</si>
  <si>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</si>
  <si>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</si>
  <si>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</si>
  <si>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</si>
  <si>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</si>
  <si>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</si>
  <si>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</si>
  <si>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</si>
  <si>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</si>
  <si>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</si>
  <si>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</si>
  <si>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</si>
  <si>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</si>
  <si>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</si>
  <si>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</si>
  <si>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</si>
  <si>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</si>
  <si>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</si>
  <si>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</si>
  <si>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</si>
  <si>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</si>
  <si>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</si>
  <si>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</si>
  <si>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</si>
  <si>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</si>
  <si>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</si>
  <si>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</si>
  <si>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</si>
  <si>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</si>
  <si>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</si>
  <si>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</si>
  <si>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</si>
  <si>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</si>
  <si>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</si>
  <si>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</si>
  <si>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</si>
  <si>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</si>
  <si>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</si>
  <si>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</si>
  <si>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</si>
  <si>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</si>
  <si>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</si>
  <si>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</si>
  <si>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</si>
  <si>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</si>
  <si>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</si>
  <si>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</si>
  <si>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</si>
  <si>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</si>
  <si>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</si>
  <si>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</si>
  <si>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</si>
  <si>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</si>
  <si>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</si>
  <si>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</si>
  <si>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</si>
  <si>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</si>
  <si>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</si>
  <si>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</si>
  <si>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</si>
  <si>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</si>
  <si>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</si>
  <si>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</si>
  <si>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</si>
  <si>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</si>
  <si>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</si>
  <si>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</si>
  <si>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</si>
  <si>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</si>
  <si>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</si>
  <si>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</si>
  <si>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</si>
  <si>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</si>
  <si>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</si>
  <si>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</si>
  <si>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</si>
  <si>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</si>
  <si>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</si>
  <si>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</si>
  <si>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</si>
  <si>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</si>
  <si>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</si>
  <si>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</si>
  <si>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</si>
  <si>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</si>
  <si>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</si>
  <si>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</si>
  <si>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</si>
  <si>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</si>
  <si>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</si>
  <si>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</si>
  <si>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</si>
  <si>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</si>
  <si>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</si>
  <si>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</si>
  <si>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</si>
  <si>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</si>
  <si>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</si>
  <si>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</si>
  <si>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</si>
  <si>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</si>
  <si>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</si>
  <si>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</si>
  <si>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</si>
  <si>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</si>
  <si>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</si>
  <si>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</si>
  <si>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</si>
  <si>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</si>
  <si>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</si>
  <si>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</si>
  <si>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</si>
  <si>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</si>
  <si>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</si>
  <si>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</si>
  <si>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</si>
  <si>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</si>
  <si>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</si>
  <si>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</si>
  <si>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</si>
  <si>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</si>
  <si>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</si>
  <si>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</si>
  <si>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</si>
  <si>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</si>
  <si>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</si>
  <si>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</si>
  <si>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</si>
  <si>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</si>
  <si>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</si>
  <si>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</si>
  <si>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</si>
  <si>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</si>
  <si>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</si>
  <si>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</si>
  <si>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</si>
  <si>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</si>
  <si>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</si>
  <si>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</si>
  <si>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</si>
  <si>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</si>
  <si>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</si>
  <si>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</si>
  <si>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</si>
  <si>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</si>
  <si>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</si>
  <si>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</si>
  <si>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</si>
  <si>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</si>
  <si>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</si>
  <si>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</si>
  <si>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</si>
  <si>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</si>
  <si>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</si>
  <si>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</si>
  <si>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</si>
  <si>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</si>
  <si>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</si>
  <si>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</si>
  <si>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</si>
  <si>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</si>
  <si>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</si>
  <si>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</si>
  <si>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</si>
  <si>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</si>
  <si>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</si>
  <si>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</si>
  <si>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</si>
  <si>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</si>
  <si>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</si>
  <si>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</si>
  <si>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</si>
  <si>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</si>
  <si>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</si>
  <si>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</si>
  <si>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</si>
  <si>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</si>
  <si>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</si>
  <si>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</si>
  <si>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</si>
  <si>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</si>
  <si>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</si>
  <si>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</si>
  <si>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</si>
  <si>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</si>
  <si>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</si>
  <si>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</si>
  <si>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</si>
  <si>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</si>
  <si>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</si>
  <si>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</si>
  <si>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</si>
  <si>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</si>
  <si>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</si>
  <si>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</si>
  <si>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</si>
  <si>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</si>
  <si>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</si>
  <si>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</si>
  <si>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</si>
  <si>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</si>
  <si>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</si>
  <si>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</si>
  <si>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</si>
  <si>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</si>
  <si>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</si>
  <si>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</si>
  <si>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</si>
  <si>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</si>
  <si>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</si>
  <si>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</si>
  <si>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</si>
  <si>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</si>
  <si>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</si>
  <si>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</si>
  <si>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</si>
  <si>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</si>
  <si>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</si>
  <si>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</si>
  <si>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</si>
  <si>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</si>
  <si>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</si>
  <si>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</si>
  <si>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</si>
  <si>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</si>
  <si>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</si>
  <si>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</si>
  <si>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</si>
  <si>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</si>
  <si>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</si>
  <si>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</si>
  <si>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</si>
  <si>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</si>
  <si>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</si>
  <si>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</si>
  <si>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</si>
  <si>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</si>
  <si>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</si>
  <si>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</si>
  <si>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</si>
  <si>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</si>
  <si>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</si>
  <si>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</si>
  <si>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</si>
  <si>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</si>
  <si>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</si>
  <si>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</si>
  <si>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</si>
  <si>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</si>
  <si>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</si>
  <si>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</si>
  <si>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</si>
  <si>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</si>
  <si>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</si>
  <si>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</si>
  <si>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</si>
  <si>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</si>
  <si>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</si>
  <si>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</si>
  <si>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</si>
  <si>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</si>
  <si>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</si>
  <si>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</si>
  <si>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</si>
  <si>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</si>
  <si>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</si>
  <si>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</si>
  <si>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</si>
  <si>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</si>
  <si>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</si>
  <si>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</si>
  <si>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</si>
  <si>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</si>
  <si>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</si>
  <si>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</si>
  <si>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</si>
  <si>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</si>
  <si>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</si>
  <si>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</si>
  <si>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</si>
  <si>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</si>
  <si>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</si>
  <si>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</si>
  <si>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</si>
  <si>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</si>
  <si>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</si>
  <si>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</si>
  <si>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</si>
  <si>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</si>
  <si>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</si>
  <si>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</si>
  <si>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</si>
  <si>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</si>
  <si>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</si>
  <si>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</si>
  <si>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</si>
  <si>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</si>
  <si>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</si>
  <si>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</si>
  <si>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</si>
  <si>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</si>
  <si>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</si>
  <si>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</si>
  <si>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</si>
  <si>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</si>
  <si>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</si>
  <si>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</si>
  <si>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</si>
  <si>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</si>
  <si>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</si>
  <si>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</si>
  <si>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</si>
  <si>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</si>
  <si>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</si>
  <si>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</si>
  <si>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</si>
  <si>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</si>
  <si>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</si>
  <si>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</si>
  <si>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</si>
  <si>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</si>
  <si>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</si>
  <si>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</si>
  <si>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</si>
  <si>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</si>
  <si>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</si>
  <si>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</si>
  <si>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</si>
  <si>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</si>
  <si>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</si>
  <si>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</si>
  <si>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</si>
  <si>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</si>
  <si>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</si>
  <si>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</si>
  <si>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</si>
  <si>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</si>
  <si>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</si>
  <si>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</si>
  <si>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</si>
  <si>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</si>
  <si>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</si>
  <si>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</si>
  <si>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</si>
  <si>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</si>
  <si>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</si>
  <si>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</si>
  <si>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</si>
  <si>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</si>
  <si>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</si>
  <si>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</si>
  <si>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</si>
  <si>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</si>
  <si>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</si>
  <si>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</si>
  <si>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</si>
  <si>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</si>
  <si>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</si>
  <si>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</si>
  <si>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</si>
  <si>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</si>
  <si>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</si>
  <si>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</si>
  <si>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</si>
  <si>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</si>
  <si>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</si>
  <si>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</si>
  <si>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</si>
  <si>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</si>
  <si>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</si>
  <si>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</si>
  <si>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</si>
  <si>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</si>
  <si>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</si>
  <si>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</si>
  <si>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</si>
  <si>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</si>
  <si>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</si>
  <si>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</si>
  <si>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</si>
  <si>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</si>
  <si>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</si>
  <si>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</si>
  <si>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</si>
  <si>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</si>
  <si>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</si>
  <si>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</si>
  <si>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</si>
  <si>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</si>
  <si>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</si>
  <si>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</si>
  <si>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</si>
  <si>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</si>
  <si>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</si>
  <si>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</si>
  <si>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</si>
  <si>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</si>
  <si>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</si>
  <si>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</si>
  <si>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</si>
  <si>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</si>
  <si>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</si>
  <si>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</si>
  <si>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</si>
  <si>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</si>
  <si>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</si>
  <si>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</si>
  <si>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</si>
  <si>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</si>
  <si>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</si>
  <si>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</si>
  <si>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</si>
  <si>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</si>
  <si>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</si>
  <si>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</si>
  <si>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</si>
  <si>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</si>
  <si>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</si>
  <si>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</si>
  <si>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</si>
  <si>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</si>
  <si>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</si>
  <si>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</si>
  <si>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</si>
  <si>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</si>
  <si>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</si>
  <si>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</si>
  <si>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</si>
  <si>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</si>
  <si>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</si>
  <si>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</si>
  <si>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</si>
  <si>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</si>
  <si>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</si>
  <si>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</si>
  <si>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</si>
  <si>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</si>
  <si>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</si>
  <si>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</si>
  <si>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</si>
  <si>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</si>
  <si>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</si>
  <si>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</si>
  <si>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</si>
  <si>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</si>
  <si>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</si>
  <si>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</si>
  <si>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</si>
  <si>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</si>
  <si>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</si>
  <si>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</si>
  <si>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</si>
  <si>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</si>
  <si>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</si>
  <si>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</si>
  <si>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</si>
  <si>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</si>
  <si>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</si>
  <si>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</si>
  <si>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</si>
  <si>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</si>
  <si>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</si>
  <si>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</si>
  <si>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</si>
  <si>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</si>
  <si>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</si>
  <si>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</si>
  <si>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</si>
  <si>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</si>
  <si>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</si>
  <si>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</si>
  <si>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</si>
  <si>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</si>
  <si>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</si>
  <si>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</si>
  <si>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</si>
  <si>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</si>
  <si>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</si>
  <si>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</si>
  <si>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</si>
  <si>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</si>
  <si>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</si>
  <si>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</si>
  <si>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</si>
  <si>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</si>
  <si>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</si>
  <si>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</si>
  <si>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</si>
  <si>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</si>
  <si>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</si>
  <si>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</si>
  <si>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</si>
  <si>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</si>
  <si>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</si>
  <si>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</si>
  <si>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</si>
  <si>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</si>
  <si>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</si>
  <si>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</si>
  <si>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</si>
  <si>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</si>
  <si>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</si>
  <si>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</si>
  <si>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</si>
  <si>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</si>
  <si>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</si>
  <si>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</si>
  <si>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</si>
  <si>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</si>
  <si>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</si>
  <si>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</si>
  <si>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</si>
  <si>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</si>
  <si>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</si>
  <si>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</si>
  <si>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</si>
  <si>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</si>
  <si>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</si>
  <si>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</si>
  <si>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</si>
  <si>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</si>
  <si>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</si>
  <si>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</si>
  <si>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</si>
  <si>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</si>
  <si>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</si>
  <si>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</si>
  <si>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</si>
  <si>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</si>
  <si>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</si>
  <si>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</si>
  <si>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</si>
  <si>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</si>
  <si>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</si>
  <si>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</si>
  <si>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</si>
  <si>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</si>
  <si>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</si>
  <si>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</si>
  <si>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</si>
  <si>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</si>
  <si>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</si>
  <si>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</si>
  <si>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</si>
  <si>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</si>
  <si>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</si>
  <si>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</si>
  <si>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</si>
  <si>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</si>
  <si>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</si>
  <si>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</si>
  <si>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</si>
  <si>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</si>
  <si>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</si>
  <si>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</si>
  <si>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</si>
  <si>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</si>
  <si>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</si>
  <si>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</si>
  <si>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</si>
  <si>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</si>
  <si>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</si>
  <si>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</si>
  <si>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</si>
  <si>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</si>
  <si>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</si>
  <si>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</si>
  <si>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</si>
  <si>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</si>
  <si>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</si>
  <si>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</si>
  <si>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</si>
  <si>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</si>
  <si>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</si>
  <si>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</si>
  <si>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</si>
  <si>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</si>
  <si>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</si>
  <si>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</si>
  <si>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</si>
  <si>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</si>
  <si>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</si>
  <si>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</si>
  <si>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</si>
  <si>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</si>
  <si>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</si>
  <si>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</si>
  <si>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</si>
  <si>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</si>
  <si>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</si>
  <si>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</si>
  <si>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</si>
  <si>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</si>
  <si>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</si>
  <si>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</si>
  <si>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</si>
  <si>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</si>
  <si>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</si>
  <si>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</si>
  <si>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</si>
  <si>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</si>
  <si>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</si>
  <si>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</si>
  <si>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</si>
  <si>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</si>
  <si>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</si>
  <si>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</si>
  <si>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</si>
  <si>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</si>
  <si>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</si>
  <si>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</si>
  <si>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</si>
  <si>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</si>
  <si>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</si>
  <si>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</si>
  <si>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</si>
  <si>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</si>
  <si>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</si>
  <si>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</si>
  <si>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</si>
  <si>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</si>
  <si>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</si>
  <si>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</si>
  <si>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</si>
  <si>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</si>
  <si>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</si>
  <si>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</si>
  <si>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</si>
  <si>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</si>
  <si>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</si>
  <si>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</si>
  <si>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</si>
  <si>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</si>
  <si>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</si>
  <si>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</si>
  <si>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</si>
  <si>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</si>
  <si>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</si>
  <si>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</si>
  <si>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</si>
  <si>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</si>
  <si>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</si>
  <si>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</si>
  <si>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</si>
  <si>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</si>
  <si>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</si>
  <si>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</si>
  <si>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</si>
  <si>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</si>
  <si>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</si>
  <si>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</si>
  <si>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</si>
  <si>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</si>
  <si>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</si>
  <si>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</si>
  <si>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</si>
  <si>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</si>
  <si>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</si>
  <si>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</si>
  <si>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</si>
  <si>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</si>
  <si>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</si>
  <si>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</si>
  <si>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</si>
  <si>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</si>
  <si>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</si>
  <si>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</si>
  <si>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</si>
  <si>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</si>
  <si>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</si>
  <si>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</si>
  <si>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</si>
  <si>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</si>
  <si>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</si>
  <si>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</si>
  <si>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</si>
  <si>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</si>
  <si>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</si>
  <si>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</si>
  <si>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</si>
  <si>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</si>
  <si>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</si>
  <si>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</si>
  <si>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</si>
  <si>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</si>
  <si>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</si>
  <si>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</si>
  <si>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</si>
  <si>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</si>
  <si>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</si>
  <si>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</si>
  <si>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</si>
  <si>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</si>
  <si>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</si>
  <si>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</si>
  <si>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</si>
  <si>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</si>
  <si>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</si>
  <si>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</si>
  <si>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</si>
  <si>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</si>
  <si>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</si>
  <si>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</si>
  <si>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</si>
  <si>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</si>
  <si>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</si>
  <si>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</si>
  <si>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</si>
  <si>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</si>
  <si>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</si>
  <si>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</si>
  <si>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</si>
  <si>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</si>
  <si>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</si>
  <si>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</si>
  <si>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</si>
  <si>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</si>
  <si>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</si>
  <si>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</si>
  <si>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</si>
  <si>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</si>
  <si>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</si>
  <si>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</si>
  <si>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</si>
  <si>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</si>
  <si>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</si>
  <si>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</si>
  <si>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</si>
  <si>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</si>
  <si>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</si>
  <si>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</si>
  <si>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</si>
  <si>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</si>
  <si>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</si>
  <si>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</si>
  <si>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</si>
  <si>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</si>
  <si>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</si>
  <si>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</si>
  <si>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</si>
  <si>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</si>
  <si>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</si>
  <si>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</si>
  <si>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</si>
  <si>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</si>
  <si>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</si>
  <si>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</si>
  <si>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</si>
  <si>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</si>
  <si>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</si>
  <si>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</si>
  <si>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</si>
  <si>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</si>
  <si>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</si>
  <si>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</si>
  <si>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</si>
  <si>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</si>
  <si>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</si>
  <si>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</si>
  <si>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</si>
  <si>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</si>
  <si>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</si>
  <si>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</si>
  <si>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</si>
  <si>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</si>
  <si>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</si>
  <si>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</si>
  <si>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</si>
  <si>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</si>
  <si>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</si>
  <si>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</si>
  <si>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</si>
  <si>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</si>
  <si>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</si>
  <si>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</si>
  <si>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</si>
  <si>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</si>
  <si>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</si>
  <si>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</si>
  <si>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</si>
  <si>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</si>
  <si>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</si>
  <si>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</si>
  <si>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</si>
  <si>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</si>
  <si>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</si>
  <si>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</si>
  <si>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</si>
  <si>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</si>
  <si>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</si>
  <si>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</si>
  <si>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</si>
  <si>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</si>
  <si>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</si>
  <si>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</si>
  <si>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</si>
  <si>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</si>
  <si>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</si>
  <si>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</si>
  <si>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</si>
  <si>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</si>
  <si>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</si>
  <si>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</si>
  <si>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</si>
  <si>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</si>
  <si>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</si>
  <si>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</si>
  <si>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</si>
  <si>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</si>
  <si>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</si>
  <si>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</si>
  <si>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</si>
  <si>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</si>
  <si>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</si>
  <si>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</si>
  <si>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</si>
  <si>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</si>
  <si>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</si>
  <si>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</si>
  <si>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</si>
  <si>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</si>
  <si>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</si>
  <si>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</si>
  <si>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</si>
  <si>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</si>
  <si>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</si>
  <si>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</si>
  <si>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</si>
  <si>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</si>
  <si>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</si>
  <si>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</si>
  <si>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</si>
  <si>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</si>
  <si>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</si>
  <si>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</si>
  <si>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</si>
  <si>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</si>
  <si>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</si>
  <si>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</si>
  <si>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</si>
  <si>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</si>
  <si>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</si>
  <si>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</si>
  <si>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</si>
  <si>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</si>
  <si>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</si>
  <si>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</si>
  <si>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</si>
  <si>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</si>
  <si>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</si>
  <si>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</si>
  <si>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</si>
  <si>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</si>
  <si>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</si>
  <si>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</si>
  <si>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</si>
  <si>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</si>
  <si>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</si>
  <si>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</si>
  <si>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</si>
  <si>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</si>
  <si>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</si>
  <si>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</si>
  <si>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</si>
  <si>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</si>
  <si>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</si>
  <si>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</si>
  <si>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</si>
  <si>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</si>
  <si>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</si>
  <si>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</si>
  <si>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</si>
  <si>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</si>
  <si>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</si>
  <si>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</si>
  <si>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</si>
  <si>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</si>
  <si>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</si>
  <si>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</si>
  <si>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</si>
  <si>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</si>
  <si>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</si>
  <si>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</si>
  <si>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</si>
  <si>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</si>
  <si>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</si>
  <si>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</si>
  <si>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</si>
  <si>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</si>
  <si>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</si>
  <si>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</si>
  <si>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</si>
  <si>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</si>
  <si>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</si>
  <si>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</si>
  <si>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</si>
  <si>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</si>
  <si>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</si>
  <si>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</si>
  <si>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</si>
  <si>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</si>
  <si>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</si>
  <si>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</si>
  <si>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</si>
  <si>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</si>
  <si>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</si>
  <si>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</si>
  <si>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</si>
  <si>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</si>
  <si>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</si>
  <si>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</si>
  <si>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</si>
  <si>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</si>
  <si>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</si>
  <si>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</si>
  <si>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</si>
  <si>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</si>
  <si>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</si>
  <si>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</si>
  <si>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</si>
  <si>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</si>
  <si>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</si>
  <si>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</si>
  <si>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</si>
  <si>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</si>
  <si>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</si>
  <si>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</si>
  <si>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</si>
  <si>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</si>
  <si>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</si>
  <si>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</si>
  <si>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</si>
  <si>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</si>
  <si>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</si>
  <si>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</si>
  <si>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</si>
  <si>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</si>
  <si>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</si>
  <si>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</si>
  <si>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</si>
  <si>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</si>
  <si>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</si>
  <si>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</si>
  <si>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</si>
  <si>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</si>
  <si>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</si>
  <si>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</si>
  <si>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</si>
  <si>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</si>
  <si>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</si>
  <si>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</si>
  <si>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</si>
  <si>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</si>
  <si>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</si>
  <si>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</si>
  <si>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</si>
  <si>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</si>
  <si>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</si>
  <si>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</si>
  <si>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</si>
  <si>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</si>
  <si>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</si>
  <si>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</si>
  <si>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</si>
  <si>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</si>
  <si>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</si>
  <si>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</si>
  <si>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</si>
  <si>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</si>
  <si>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</si>
  <si>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</si>
  <si>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</si>
  <si>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</si>
  <si>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</si>
  <si>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</si>
  <si>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</si>
  <si>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</si>
  <si>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</si>
  <si>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</si>
  <si>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</si>
  <si>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</si>
  <si>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</si>
  <si>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</si>
  <si>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</si>
  <si>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</si>
  <si>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</si>
  <si>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</si>
  <si>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</si>
  <si>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</si>
  <si>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</si>
  <si>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</si>
  <si>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</si>
  <si>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</si>
  <si>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</si>
  <si>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</si>
  <si>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</si>
  <si>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</si>
  <si>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</si>
  <si>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</si>
  <si>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</si>
  <si>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</si>
  <si>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</si>
  <si>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</si>
  <si>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</si>
  <si>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</si>
  <si>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</si>
  <si>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</si>
  <si>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</si>
  <si>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</si>
  <si>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</si>
  <si>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</si>
  <si>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</si>
  <si>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</si>
  <si>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</si>
  <si>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</si>
  <si>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</si>
  <si>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</si>
  <si>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</si>
  <si>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</si>
  <si>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</si>
  <si>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</si>
  <si>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</si>
  <si>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</si>
  <si>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</si>
  <si>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</si>
  <si>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</si>
  <si>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</si>
  <si>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</si>
  <si>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</si>
  <si>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</si>
  <si>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</si>
  <si>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</si>
  <si>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</si>
  <si>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</si>
  <si>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</si>
  <si>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</si>
  <si>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</si>
  <si>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</si>
  <si>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</si>
  <si>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</si>
  <si>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</si>
  <si>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</si>
  <si>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</si>
  <si>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</si>
  <si>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</si>
  <si>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</si>
  <si>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</si>
  <si>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</si>
  <si>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</si>
  <si>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</si>
  <si>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</si>
  <si>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</si>
  <si>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</si>
  <si>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</si>
  <si>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</si>
  <si>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</si>
  <si>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</si>
  <si>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</si>
  <si>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</si>
  <si>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</si>
  <si>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</si>
  <si>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</si>
  <si>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</si>
  <si>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</si>
  <si>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</si>
  <si>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</si>
  <si>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</si>
  <si>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</si>
  <si>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</si>
  <si>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</si>
  <si>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</si>
  <si>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</si>
  <si>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</si>
  <si>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</si>
  <si>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</si>
  <si>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</si>
  <si>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</si>
  <si>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</si>
  <si>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</si>
  <si>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</si>
  <si>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</si>
  <si>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</si>
  <si>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</si>
  <si>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</si>
  <si>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</si>
  <si>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</si>
  <si>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</si>
  <si>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</si>
  <si>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</si>
  <si>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</si>
  <si>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</si>
  <si>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</si>
  <si>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</si>
  <si>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</si>
  <si>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</si>
  <si>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</si>
  <si>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</si>
  <si>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</si>
  <si>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</si>
  <si>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</si>
  <si>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</si>
  <si>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</si>
  <si>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</si>
  <si>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</si>
  <si>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</si>
  <si>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</si>
  <si>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</si>
  <si>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</si>
  <si>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</si>
  <si>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</si>
  <si>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</si>
  <si>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</si>
  <si>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</si>
  <si>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</si>
  <si>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</si>
  <si>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</si>
  <si>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</si>
  <si>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</si>
  <si>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</si>
  <si>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</si>
  <si>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</si>
  <si>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</si>
  <si>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</si>
  <si>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</si>
  <si>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</si>
  <si>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</si>
  <si>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</si>
  <si>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</si>
  <si>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</si>
  <si>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</si>
  <si>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</si>
  <si>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</si>
  <si>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</si>
  <si>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</si>
  <si>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</si>
  <si>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</si>
  <si>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</si>
  <si>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</si>
  <si>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</si>
  <si>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</si>
  <si>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</si>
  <si>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</si>
  <si>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</si>
  <si>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</si>
  <si>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</si>
  <si>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</si>
  <si>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</si>
  <si>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</si>
  <si>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</si>
  <si>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</si>
  <si>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</si>
  <si>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</si>
  <si>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</si>
  <si>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</si>
  <si>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</si>
  <si>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</si>
  <si>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</si>
  <si>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</si>
  <si>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</si>
  <si>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</si>
  <si>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</si>
  <si>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</si>
  <si>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</si>
  <si>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</si>
  <si>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</si>
  <si>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</si>
  <si>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</si>
  <si>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</si>
  <si>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</si>
  <si>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</si>
  <si>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</si>
  <si>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</si>
  <si>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</si>
  <si>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</si>
  <si>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</si>
  <si>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</si>
  <si>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</si>
  <si>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</si>
  <si>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</si>
  <si>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</si>
  <si>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</si>
  <si>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</si>
  <si>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</si>
  <si>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</si>
  <si>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</si>
  <si>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</si>
  <si>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</si>
  <si>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</si>
  <si>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</si>
  <si>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</si>
  <si>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</si>
  <si>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</si>
  <si>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</si>
  <si>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</si>
  <si>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</si>
  <si>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</si>
  <si>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</si>
  <si>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</si>
  <si>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</si>
  <si>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</si>
  <si>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</si>
  <si>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</si>
  <si>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</si>
  <si>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</si>
  <si>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</si>
  <si>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</si>
  <si>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</si>
  <si>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</si>
  <si>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</si>
  <si>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</si>
  <si>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</si>
  <si>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</si>
  <si>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</si>
  <si>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</si>
  <si>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</si>
  <si>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</si>
  <si>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</si>
  <si>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</si>
  <si>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</si>
  <si>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</si>
  <si>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</si>
  <si>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</si>
  <si>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</si>
  <si>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</si>
  <si>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</si>
  <si>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</si>
  <si>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</si>
  <si>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</si>
  <si>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</si>
  <si>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</si>
  <si>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</si>
  <si>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</si>
  <si>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</si>
  <si>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</si>
  <si>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</si>
  <si>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</si>
  <si>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</si>
  <si>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</si>
  <si>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</si>
  <si>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</si>
  <si>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</si>
  <si>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</si>
  <si>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</si>
  <si>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</si>
  <si>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</si>
  <si>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</si>
  <si>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</si>
  <si>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</si>
  <si>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</si>
  <si>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</si>
  <si>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</si>
  <si>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</si>
  <si>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</si>
  <si>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</si>
  <si>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</si>
  <si>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</si>
  <si>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</si>
  <si>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</si>
  <si>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</si>
  <si>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</si>
  <si>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</si>
  <si>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</si>
  <si>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</si>
  <si>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</si>
  <si>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</si>
  <si>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</si>
  <si>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</si>
  <si>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</si>
  <si>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</si>
  <si>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</si>
  <si>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</si>
  <si>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</si>
  <si>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</si>
  <si>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</si>
  <si>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</si>
  <si>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</si>
  <si>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</si>
  <si>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</si>
  <si>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</si>
  <si>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</si>
  <si>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</si>
  <si>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</si>
  <si>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</si>
  <si>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</si>
  <si>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</si>
  <si>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</si>
  <si>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</si>
  <si>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</si>
  <si>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</si>
  <si>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</si>
  <si>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</si>
  <si>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</si>
  <si>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</si>
  <si>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</si>
  <si>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</si>
  <si>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</si>
  <si>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</si>
  <si>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</si>
  <si>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</si>
  <si>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</si>
  <si>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</si>
  <si>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</si>
  <si>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</si>
  <si>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</si>
  <si>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</si>
  <si>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</si>
  <si>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</si>
  <si>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</si>
  <si>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</si>
  <si>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</si>
  <si>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</si>
  <si>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</si>
  <si>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</si>
  <si>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</si>
  <si>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</si>
  <si>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</si>
  <si>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</si>
  <si>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</si>
  <si>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</si>
  <si>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</si>
  <si>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</si>
  <si>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</si>
  <si>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</si>
  <si>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</si>
  <si>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</si>
  <si>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</si>
  <si>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</si>
  <si>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</si>
  <si>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</si>
  <si>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</si>
  <si>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</si>
  <si>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</si>
  <si>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</si>
  <si>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</si>
  <si>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</si>
  <si>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</si>
  <si>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</si>
  <si>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</si>
  <si>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</si>
  <si>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</si>
  <si>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</si>
  <si>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</si>
  <si>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</si>
  <si>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</si>
  <si>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</si>
  <si>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</si>
  <si>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</si>
  <si>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</si>
  <si>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</si>
  <si>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</si>
  <si>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</si>
  <si>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</si>
  <si>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</si>
  <si>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</si>
  <si>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</si>
  <si>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</si>
  <si>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</si>
  <si>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</si>
  <si>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</si>
  <si>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</si>
  <si>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</si>
  <si>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</si>
  <si>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</si>
  <si>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</si>
  <si>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</si>
  <si>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</si>
  <si>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</si>
  <si>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</si>
  <si>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</si>
  <si>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</si>
  <si>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</si>
  <si>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</si>
  <si>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</si>
  <si>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</si>
  <si>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</si>
  <si>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</si>
  <si>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</si>
  <si>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</si>
  <si>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</si>
  <si>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</si>
  <si>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</si>
  <si>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</si>
  <si>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</si>
  <si>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</si>
  <si>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</si>
  <si>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</si>
  <si>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</si>
  <si>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</si>
  <si>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</si>
  <si>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</si>
  <si>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</si>
  <si>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</si>
  <si>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</si>
  <si>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</si>
  <si>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</si>
  <si>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</si>
  <si>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</si>
  <si>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</si>
  <si>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</si>
  <si>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</si>
  <si>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</si>
  <si>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</si>
  <si>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</si>
  <si>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</si>
  <si>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</si>
  <si>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</si>
  <si>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</si>
  <si>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</si>
  <si>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</si>
  <si>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</si>
  <si>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</si>
  <si>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</si>
  <si>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</si>
  <si>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</si>
  <si>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</si>
  <si>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</si>
  <si>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</si>
  <si>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</si>
  <si>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</si>
  <si>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</si>
  <si>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</si>
  <si>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</si>
  <si>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</si>
  <si>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</si>
  <si>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</si>
  <si>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</si>
  <si>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</si>
  <si>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</si>
  <si>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</si>
  <si>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</si>
  <si>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</si>
  <si>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</si>
  <si>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</si>
  <si>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</si>
  <si>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</si>
  <si>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</si>
  <si>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</si>
  <si>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</si>
  <si>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</si>
  <si>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</si>
  <si>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</si>
  <si>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</si>
  <si>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</si>
  <si>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</si>
  <si>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</si>
  <si>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</si>
  <si>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</si>
  <si>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</si>
  <si>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</si>
  <si>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</si>
  <si>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</si>
  <si>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</si>
  <si>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</si>
  <si>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</si>
  <si>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</si>
  <si>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</si>
  <si>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</si>
  <si>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</si>
  <si>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</si>
  <si>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</si>
  <si>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</si>
  <si>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</si>
  <si>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</si>
  <si>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</si>
  <si>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</si>
  <si>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</si>
  <si>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</si>
  <si>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</si>
  <si>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</si>
  <si>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</si>
  <si>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</si>
  <si>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</si>
  <si>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</si>
  <si>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</si>
  <si>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</si>
  <si>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</si>
  <si>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</si>
  <si>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</si>
  <si>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</si>
  <si>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</si>
  <si>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</si>
  <si>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</si>
  <si>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</si>
  <si>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</si>
  <si>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</si>
  <si>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</si>
  <si>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</si>
  <si>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</si>
  <si>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</si>
  <si>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</si>
  <si>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</si>
  <si>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</si>
  <si>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</si>
  <si>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</si>
  <si>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</si>
  <si>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</si>
  <si>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</si>
  <si>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</si>
  <si>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</si>
  <si>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</si>
  <si>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</si>
  <si>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</si>
  <si>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</si>
  <si>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</si>
  <si>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</si>
  <si>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</si>
  <si>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</si>
  <si>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</si>
  <si>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</si>
  <si>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</si>
  <si>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</si>
  <si>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</si>
  <si>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</si>
  <si>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</si>
  <si>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</si>
  <si>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</si>
  <si>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</si>
  <si>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</si>
  <si>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</si>
  <si>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</si>
  <si>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</si>
  <si>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</si>
  <si>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</si>
  <si>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</si>
  <si>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</si>
  <si>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</si>
  <si>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</si>
  <si>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</si>
  <si>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</si>
  <si>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</si>
  <si>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</si>
  <si>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</si>
  <si>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</si>
  <si>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</si>
  <si>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</si>
  <si>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</si>
  <si>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</si>
  <si>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</si>
  <si>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</si>
  <si>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</si>
  <si>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</si>
  <si>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</si>
  <si>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</si>
  <si>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</si>
  <si>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</si>
  <si>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</si>
  <si>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</si>
  <si>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</si>
  <si>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</si>
  <si>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</si>
  <si>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</si>
  <si>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</si>
  <si>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</si>
  <si>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</si>
  <si>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</si>
  <si>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</si>
  <si>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</si>
  <si>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</si>
  <si>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</si>
  <si>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</si>
  <si>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</si>
  <si>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</si>
  <si>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</si>
  <si>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</si>
  <si>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</si>
  <si>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</si>
  <si>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</si>
  <si>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</si>
  <si>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</si>
  <si>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</si>
  <si>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</si>
  <si>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</si>
  <si>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</si>
  <si>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</si>
  <si>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</si>
  <si>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</si>
  <si>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</si>
  <si>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</si>
  <si>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</si>
  <si>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</si>
  <si>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</si>
  <si>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</si>
  <si>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</si>
  <si>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</si>
  <si>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</si>
  <si>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</si>
  <si>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</si>
  <si>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</si>
  <si>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</si>
  <si>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</si>
  <si>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</si>
  <si>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</si>
  <si>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</si>
  <si>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</si>
  <si>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</si>
  <si>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</si>
  <si>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</si>
  <si>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</si>
  <si>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</si>
  <si>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</si>
  <si>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</si>
  <si>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</si>
  <si>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</si>
  <si>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</si>
  <si>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</si>
  <si>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</si>
  <si>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</si>
  <si>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</si>
  <si>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</si>
  <si>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</si>
  <si>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</si>
  <si>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</si>
  <si>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</si>
  <si>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</si>
  <si>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</si>
  <si>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</si>
  <si>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</si>
  <si>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</si>
  <si>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</si>
  <si>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</si>
  <si>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</si>
  <si>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</si>
  <si>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</si>
  <si>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</si>
  <si>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</si>
  <si>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</si>
  <si>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</si>
  <si>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</si>
  <si>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</si>
  <si>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</si>
  <si>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</si>
  <si>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</si>
  <si>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</si>
  <si>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</si>
  <si>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</si>
  <si>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</si>
  <si>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</si>
  <si>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</si>
  <si>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</si>
  <si>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</si>
  <si>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</si>
  <si>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</si>
  <si>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</si>
  <si>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</si>
  <si>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</si>
  <si>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</si>
  <si>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</si>
  <si>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</si>
  <si>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</si>
  <si>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</si>
  <si>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</si>
  <si>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</si>
  <si>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</si>
  <si>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</si>
  <si>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</si>
  <si>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</si>
  <si>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</si>
  <si>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</si>
  <si>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</si>
  <si>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</si>
  <si>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</si>
  <si>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</si>
  <si>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</si>
  <si>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</si>
  <si>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</si>
  <si>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</si>
  <si>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</si>
  <si>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</si>
  <si>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</si>
  <si>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</si>
  <si>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</si>
  <si>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</si>
  <si>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</si>
  <si>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</si>
  <si>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</si>
  <si>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</si>
  <si>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</si>
  <si>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</si>
  <si>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</si>
  <si>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</si>
  <si>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</si>
  <si>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</si>
  <si>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</si>
  <si>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</si>
  <si>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</si>
  <si>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</si>
  <si>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</si>
  <si>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</si>
  <si>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</si>
  <si>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</si>
  <si>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</si>
  <si>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</si>
  <si>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</si>
  <si>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</si>
  <si>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</si>
  <si>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</si>
  <si>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</si>
  <si>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</si>
  <si>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</si>
  <si>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</si>
  <si>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</si>
  <si>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</si>
  <si>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</si>
  <si>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</si>
  <si>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</si>
  <si>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</si>
  <si>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</si>
  <si>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</si>
  <si>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</si>
  <si>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</si>
  <si>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</si>
  <si>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</si>
  <si>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</si>
  <si>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</si>
  <si>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</si>
  <si>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</si>
  <si>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</si>
  <si>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</si>
  <si>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</si>
  <si>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</si>
  <si>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</si>
  <si>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</si>
  <si>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</si>
  <si>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</si>
  <si>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</si>
  <si>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</si>
  <si>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</si>
  <si>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</si>
  <si>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</si>
  <si>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</si>
  <si>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</si>
  <si>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</si>
  <si>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</si>
  <si>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</si>
  <si>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</si>
  <si>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</si>
  <si>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</si>
  <si>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</si>
  <si>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</si>
  <si>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</si>
  <si>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</si>
  <si>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</si>
  <si>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</si>
  <si>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</si>
  <si>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</si>
  <si>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</si>
  <si>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</si>
  <si>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</si>
  <si>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</si>
  <si>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</si>
  <si>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</si>
  <si>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</si>
  <si>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</si>
  <si>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</si>
  <si>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</si>
  <si>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</si>
  <si>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</si>
  <si>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</si>
  <si>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</si>
  <si>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</si>
  <si>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</si>
  <si>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</si>
  <si>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</si>
  <si>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</si>
  <si>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</si>
  <si>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</si>
  <si>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</si>
  <si>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</si>
  <si>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</si>
  <si>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</si>
  <si>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</si>
  <si>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</si>
  <si>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</si>
  <si>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</si>
  <si>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</si>
  <si>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</si>
  <si>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</si>
  <si>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</si>
  <si>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</si>
  <si>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</si>
  <si>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</si>
  <si>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</si>
  <si>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</si>
  <si>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</si>
  <si>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</si>
  <si>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</si>
  <si>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</si>
  <si>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</si>
  <si>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</si>
  <si>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</si>
  <si>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</si>
  <si>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</si>
  <si>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</si>
  <si>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</si>
  <si>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</si>
  <si>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</si>
  <si>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</si>
  <si>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</si>
  <si>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</si>
  <si>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</si>
  <si>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</si>
  <si>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</si>
  <si>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</si>
  <si>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</si>
  <si>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</si>
  <si>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</si>
  <si>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</si>
  <si>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</si>
  <si>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</si>
  <si>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</si>
  <si>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</si>
  <si>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</si>
  <si>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</si>
  <si>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</si>
  <si>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</si>
  <si>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</si>
  <si>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</si>
  <si>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</si>
  <si>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</si>
  <si>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</si>
  <si>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</si>
  <si>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</si>
  <si>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</si>
  <si>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</si>
  <si>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</si>
  <si>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</si>
  <si>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</si>
  <si>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</si>
  <si>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</si>
  <si>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</si>
  <si>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</si>
  <si>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</si>
  <si>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</si>
  <si>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</si>
  <si>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</si>
  <si>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</si>
  <si>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</si>
  <si>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</si>
  <si>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</si>
  <si>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</si>
  <si>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</si>
  <si>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</si>
  <si>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</si>
  <si>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</si>
  <si>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</si>
  <si>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</si>
  <si>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</si>
  <si>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</si>
  <si>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</si>
  <si>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</si>
  <si>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</si>
  <si>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</si>
  <si>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</si>
  <si>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</si>
  <si>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</si>
  <si>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</si>
  <si>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</si>
  <si>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</si>
  <si>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</si>
  <si>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</si>
  <si>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</si>
  <si>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</si>
  <si>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</si>
  <si>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</si>
  <si>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</si>
  <si>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</si>
  <si>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</si>
  <si>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</si>
  <si>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</si>
  <si>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</si>
  <si>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</si>
  <si>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</si>
  <si>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</si>
  <si>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</si>
  <si>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</si>
  <si>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</si>
  <si>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</si>
  <si>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</si>
  <si>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</si>
  <si>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</si>
  <si>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</si>
  <si>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</si>
  <si>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</si>
  <si>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</si>
  <si>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</si>
  <si>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</si>
  <si>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</si>
  <si>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</si>
  <si>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</si>
  <si>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</si>
  <si>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</si>
  <si>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</si>
  <si>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</si>
  <si>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</si>
  <si>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</si>
  <si>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</si>
  <si>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</si>
  <si>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</si>
  <si>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</si>
  <si>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</si>
  <si>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</si>
  <si>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</si>
  <si>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</si>
  <si>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</si>
  <si>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</si>
  <si>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</si>
  <si>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</si>
  <si>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</si>
  <si>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</si>
  <si>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</si>
  <si>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</si>
  <si>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</si>
  <si>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</si>
  <si>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</si>
  <si>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</si>
  <si>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</si>
  <si>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</si>
  <si>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</si>
  <si>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</si>
  <si>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</si>
  <si>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</si>
  <si>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</si>
  <si>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</si>
  <si>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</si>
  <si>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</si>
  <si>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</si>
  <si>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</si>
  <si>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</si>
  <si>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</si>
  <si>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</si>
  <si>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</si>
  <si>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</si>
  <si>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</si>
  <si>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</si>
  <si>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</si>
  <si>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</si>
  <si>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</si>
  <si>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</si>
  <si>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</si>
  <si>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</si>
  <si>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</si>
  <si>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</si>
  <si>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</si>
  <si>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</si>
  <si>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</si>
  <si>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</si>
  <si>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</si>
  <si>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</si>
  <si>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</si>
  <si>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</si>
  <si>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</si>
  <si>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</si>
  <si>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</si>
  <si>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</si>
  <si>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</si>
  <si>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</si>
  <si>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</si>
  <si>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</si>
  <si>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</si>
  <si>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</si>
  <si>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</si>
  <si>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</si>
  <si>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</si>
  <si>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</si>
  <si>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</si>
  <si>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</si>
  <si>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</si>
  <si>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</si>
  <si>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</si>
  <si>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</si>
  <si>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</si>
  <si>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</si>
  <si>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</si>
  <si>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</si>
  <si>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</si>
  <si>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</si>
  <si>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</si>
  <si>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</si>
  <si>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</si>
  <si>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</si>
  <si>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</si>
  <si>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</si>
  <si>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</si>
  <si>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</si>
  <si>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</si>
  <si>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</si>
  <si>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</si>
  <si>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</si>
  <si>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</si>
  <si>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</si>
  <si>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</si>
  <si>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</si>
  <si>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</si>
  <si>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</si>
  <si>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</si>
  <si>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</si>
  <si>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</si>
  <si>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</si>
  <si>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</si>
  <si>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</si>
  <si>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</si>
  <si>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</si>
  <si>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</si>
  <si>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</si>
  <si>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</si>
  <si>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</si>
  <si>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</si>
  <si>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</si>
  <si>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</si>
  <si>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</si>
  <si>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</si>
  <si>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</si>
  <si>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</si>
  <si>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</si>
  <si>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</si>
  <si>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</si>
  <si>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</si>
  <si>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</si>
  <si>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</si>
  <si>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</si>
  <si>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</si>
  <si>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</si>
  <si>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</si>
  <si>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</si>
  <si>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</si>
  <si>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</si>
  <si>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</si>
  <si>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</si>
  <si>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</si>
  <si>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</si>
  <si>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</si>
  <si>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</si>
  <si>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</si>
  <si>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</si>
  <si>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</si>
  <si>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</si>
  <si>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</si>
  <si>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</si>
  <si>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</si>
  <si>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</si>
  <si>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</si>
  <si>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</si>
  <si>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</si>
  <si>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</si>
  <si>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</si>
  <si>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</si>
  <si>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</si>
  <si>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</si>
  <si>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</si>
  <si>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</si>
  <si>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</si>
  <si>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</si>
  <si>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</si>
  <si>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</si>
  <si>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</si>
  <si>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</si>
  <si>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</si>
  <si>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</si>
  <si>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</si>
  <si>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</si>
  <si>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</si>
  <si>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</si>
  <si>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</si>
  <si>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</si>
  <si>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</si>
  <si>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</si>
  <si>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</si>
  <si>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</si>
  <si>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</si>
  <si>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</si>
  <si>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</si>
  <si>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</si>
  <si>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</si>
  <si>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</si>
  <si>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</si>
  <si>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</si>
  <si>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</si>
  <si>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</si>
  <si>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</si>
  <si>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</si>
  <si>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</si>
  <si>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</si>
  <si>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</si>
  <si>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</si>
  <si>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</si>
  <si>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</si>
  <si>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</si>
  <si>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</si>
  <si>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</si>
  <si>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</si>
  <si>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</si>
  <si>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</si>
  <si>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</si>
  <si>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</si>
  <si>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</si>
  <si>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</si>
  <si>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</si>
  <si>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</si>
  <si>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</si>
  <si>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</si>
  <si>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</si>
  <si>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</si>
  <si>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</si>
  <si>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</si>
  <si>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</si>
  <si>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</si>
  <si>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</si>
  <si>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</si>
  <si>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</si>
  <si>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</si>
  <si>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</si>
  <si>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</si>
  <si>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</si>
  <si>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</si>
  <si>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</si>
  <si>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</si>
  <si>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</si>
  <si>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</si>
  <si>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</si>
  <si>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</si>
  <si>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</si>
  <si>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</si>
  <si>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</si>
  <si>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</si>
  <si>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</si>
  <si>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</si>
  <si>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</si>
  <si>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</si>
  <si>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</si>
  <si>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</si>
  <si>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</si>
  <si>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</si>
  <si>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</si>
  <si>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</si>
  <si>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</si>
  <si>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</si>
  <si>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</si>
  <si>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</si>
  <si>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</si>
  <si>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</si>
  <si>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</si>
  <si>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</si>
  <si>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</si>
  <si>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</si>
  <si>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</si>
  <si>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</si>
  <si>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</si>
  <si>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</si>
  <si>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</si>
  <si>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</si>
  <si>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</si>
  <si>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</si>
  <si>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</si>
  <si>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</si>
  <si>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</si>
  <si>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</si>
  <si>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</si>
  <si>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</si>
  <si>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</si>
  <si>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</si>
  <si>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</si>
  <si>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</si>
  <si>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</si>
  <si>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</si>
  <si>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</si>
  <si>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</si>
  <si>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</si>
  <si>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</si>
  <si>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</si>
  <si>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</si>
  <si>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</si>
  <si>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</si>
  <si>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</si>
  <si>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</si>
  <si>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</si>
  <si>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</si>
  <si>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</si>
  <si>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</si>
  <si>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</si>
  <si>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</si>
  <si>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</si>
  <si>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</si>
  <si>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</si>
  <si>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</si>
  <si>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</si>
  <si>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</si>
  <si>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</si>
  <si>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</si>
  <si>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</si>
  <si>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</si>
  <si>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</si>
  <si>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</si>
  <si>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</si>
  <si>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</si>
  <si>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</si>
  <si>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</si>
  <si>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</si>
  <si>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</si>
  <si>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</si>
  <si>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</si>
  <si>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</si>
  <si>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</si>
  <si>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</si>
  <si>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</si>
  <si>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</si>
  <si>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</si>
  <si>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</si>
  <si>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</si>
  <si>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</si>
  <si>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</si>
  <si>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</si>
  <si>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</si>
  <si>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</si>
  <si>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</si>
  <si>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</si>
  <si>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</si>
  <si>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</si>
  <si>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</si>
  <si>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</si>
  <si>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</si>
  <si>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</si>
  <si>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</si>
  <si>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</si>
  <si>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</si>
  <si>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</si>
  <si>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</si>
  <si>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</si>
  <si>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</si>
  <si>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</si>
  <si>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</si>
  <si>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</si>
  <si>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</si>
  <si>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</si>
  <si>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</si>
  <si>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</si>
  <si>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</si>
  <si>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</si>
  <si>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</si>
  <si>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</si>
  <si>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</si>
  <si>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</si>
  <si>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</si>
  <si>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</si>
  <si>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</si>
  <si>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</si>
  <si>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</si>
  <si>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</si>
  <si>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</si>
  <si>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</si>
  <si>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</si>
  <si>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</si>
  <si>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</si>
  <si>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</si>
  <si>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</si>
  <si>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</si>
  <si>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</si>
  <si>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</si>
  <si>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</si>
  <si>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</si>
  <si>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</si>
  <si>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</si>
  <si>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</si>
  <si>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</si>
  <si>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</si>
  <si>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</si>
  <si>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</si>
  <si>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</si>
  <si>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</si>
  <si>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</si>
  <si>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</si>
  <si>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</si>
  <si>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</si>
  <si>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</si>
  <si>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</si>
  <si>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</si>
  <si>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</si>
  <si>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</si>
  <si>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</si>
  <si>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</si>
  <si>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</si>
  <si>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</si>
  <si>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</si>
  <si>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</si>
  <si>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</si>
  <si>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</si>
  <si>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</si>
  <si>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</si>
  <si>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</si>
  <si>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</si>
  <si>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</si>
  <si>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</si>
  <si>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</si>
  <si>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</si>
  <si>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</si>
  <si>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</si>
  <si>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</si>
  <si>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</si>
  <si>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</si>
  <si>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</si>
  <si>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</si>
  <si>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</si>
  <si>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</si>
  <si>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</si>
  <si>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</si>
  <si>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</si>
  <si>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</si>
  <si>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</si>
  <si>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</si>
  <si>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</si>
  <si>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</si>
  <si>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</si>
  <si>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</si>
  <si>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</si>
  <si>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</si>
  <si>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</si>
  <si>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</si>
  <si>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</si>
  <si>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</si>
  <si>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</si>
  <si>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</si>
  <si>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</si>
  <si>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</si>
  <si>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</si>
  <si>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</si>
  <si>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</si>
  <si>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</si>
  <si>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</si>
  <si>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</si>
  <si>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</si>
  <si>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</si>
  <si>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</si>
  <si>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</si>
  <si>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</si>
  <si>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</si>
  <si>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</si>
  <si>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</si>
  <si>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</si>
  <si>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</si>
  <si>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</si>
  <si>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</si>
  <si>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</si>
  <si>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</si>
  <si>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</si>
  <si>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</si>
  <si>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</si>
  <si>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</si>
  <si>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</si>
  <si>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</si>
  <si>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</si>
  <si>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</si>
  <si>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</si>
  <si>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</si>
  <si>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</si>
  <si>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</si>
  <si>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</si>
  <si>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</si>
  <si>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</si>
  <si>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</si>
  <si>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</si>
  <si>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</si>
  <si>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</si>
  <si>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</si>
  <si>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</si>
  <si>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</si>
  <si>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</si>
  <si>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</si>
  <si>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</si>
  <si>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</si>
  <si>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</si>
  <si>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</si>
  <si>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</si>
  <si>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</si>
  <si>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</si>
  <si>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</si>
  <si>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</si>
  <si>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</si>
  <si>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</si>
  <si>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</si>
  <si>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</si>
  <si>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</si>
  <si>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</si>
  <si>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</si>
  <si>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</si>
  <si>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</si>
  <si>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</si>
  <si>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</si>
  <si>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</si>
  <si>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</si>
  <si>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</si>
  <si>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</si>
  <si>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</si>
  <si>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</si>
  <si>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</si>
  <si>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</si>
  <si>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</si>
  <si>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</si>
  <si>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</si>
  <si>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</si>
  <si>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</si>
  <si>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</si>
  <si>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</si>
  <si>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</si>
  <si>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</si>
  <si>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</si>
  <si>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</si>
  <si>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</si>
  <si>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</si>
  <si>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</si>
  <si>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</si>
  <si>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</si>
  <si>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</si>
  <si>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</si>
  <si>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</si>
  <si>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</si>
  <si>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</si>
  <si>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</si>
  <si>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</si>
  <si>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</si>
  <si>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</si>
  <si>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</si>
  <si>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</si>
  <si>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</si>
  <si>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</si>
  <si>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</si>
  <si>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</si>
  <si>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</si>
  <si>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</si>
  <si>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</si>
  <si>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</si>
  <si>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</si>
  <si>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</si>
  <si>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</si>
  <si>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</si>
  <si>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</si>
  <si>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</si>
  <si>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</si>
  <si>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</si>
  <si>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</si>
  <si>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</si>
  <si>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</si>
  <si>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</si>
  <si>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</si>
  <si>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</si>
  <si>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</si>
  <si>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</si>
  <si>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</si>
  <si>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</si>
  <si>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</si>
  <si>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</si>
  <si>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</si>
  <si>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</si>
  <si>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</si>
  <si>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</si>
  <si>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</si>
  <si>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</si>
  <si>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</si>
  <si>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</si>
  <si>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</si>
  <si>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</si>
  <si>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</si>
  <si>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</si>
  <si>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</si>
  <si>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</si>
  <si>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</si>
  <si>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</si>
  <si>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</si>
  <si>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</si>
  <si>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</si>
  <si>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</si>
  <si>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</si>
  <si>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</si>
  <si>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</si>
  <si>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</si>
  <si>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</si>
  <si>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</si>
  <si>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</si>
  <si>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</si>
  <si>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</si>
  <si>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</si>
  <si>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</si>
  <si>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</si>
  <si>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</si>
  <si>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</si>
  <si>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</si>
  <si>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</si>
  <si>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</si>
  <si>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</si>
  <si>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</si>
  <si>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</si>
  <si>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</si>
  <si>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</si>
  <si>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</si>
  <si>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</si>
  <si>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</si>
  <si>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</si>
  <si>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</si>
  <si>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</si>
  <si>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</si>
  <si>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</si>
  <si>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</si>
  <si>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</si>
  <si>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</si>
  <si>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</si>
  <si>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</si>
  <si>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</si>
  <si>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</si>
  <si>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</si>
  <si>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</si>
  <si>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</si>
  <si>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</si>
  <si>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</si>
  <si>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</si>
  <si>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</si>
  <si>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</si>
  <si>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</si>
  <si>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</si>
  <si>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</si>
  <si>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</si>
  <si>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</si>
  <si>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</si>
  <si>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</si>
  <si>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</si>
  <si>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</si>
  <si>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</si>
  <si>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</si>
  <si>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</si>
  <si>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</si>
  <si>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</si>
  <si>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</si>
  <si>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</si>
  <si>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</si>
  <si>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</si>
  <si>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</si>
  <si>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</si>
  <si>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</si>
  <si>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</si>
  <si>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</si>
  <si>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</si>
  <si>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</si>
  <si>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</si>
  <si>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</si>
  <si>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</si>
  <si>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</si>
  <si>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</si>
  <si>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</si>
  <si>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</si>
  <si>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</si>
  <si>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</si>
  <si>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</si>
  <si>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</si>
  <si>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</si>
  <si>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</si>
  <si>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</si>
  <si>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</si>
  <si>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</si>
  <si>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</si>
  <si>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</si>
  <si>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</si>
  <si>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</si>
  <si>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</si>
  <si>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</si>
  <si>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</si>
  <si>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</si>
  <si>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</si>
  <si>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</si>
  <si>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</si>
  <si>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</si>
  <si>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</si>
  <si>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</si>
  <si>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</si>
  <si>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</si>
  <si>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</si>
  <si>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</si>
  <si>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</si>
  <si>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</si>
  <si>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</si>
  <si>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</si>
  <si>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</si>
  <si>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</si>
  <si>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</si>
  <si>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</si>
  <si>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</si>
  <si>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</si>
  <si>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</si>
  <si>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</si>
  <si>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</si>
  <si>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</si>
  <si>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</si>
  <si>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</si>
  <si>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</si>
  <si>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</si>
  <si>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</si>
  <si>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</si>
  <si>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</si>
  <si>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</si>
  <si>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</si>
  <si>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</si>
  <si>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</si>
  <si>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</si>
  <si>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</si>
  <si>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</si>
  <si>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</si>
  <si>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</si>
  <si>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</si>
  <si>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</si>
  <si>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</si>
  <si>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</si>
  <si>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</si>
  <si>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</si>
  <si>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</si>
  <si>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</si>
  <si>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</si>
  <si>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</si>
  <si>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</si>
  <si>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</si>
  <si>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</si>
  <si>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</si>
  <si>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</si>
  <si>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</si>
  <si>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</si>
  <si>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</si>
  <si>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</si>
  <si>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</si>
  <si>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</si>
  <si>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</si>
  <si>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</si>
  <si>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</si>
  <si>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</si>
  <si>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</si>
  <si>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</si>
  <si>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</si>
  <si>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</si>
  <si>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</si>
  <si>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</si>
  <si>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</si>
  <si>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</si>
  <si>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</si>
  <si>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</si>
  <si>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</si>
  <si>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</si>
  <si>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</si>
  <si>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</si>
  <si>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</si>
  <si>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</si>
  <si>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</si>
  <si>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</si>
  <si>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</si>
  <si>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</si>
  <si>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</si>
  <si>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</si>
  <si>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</si>
  <si>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</si>
  <si>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</si>
  <si>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</si>
  <si>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</si>
  <si>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</si>
  <si>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</si>
  <si>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</si>
  <si>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</si>
  <si>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</si>
  <si>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</si>
  <si>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</si>
  <si>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</si>
  <si>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</si>
  <si>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</si>
  <si>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</si>
  <si>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</si>
  <si>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</si>
  <si>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</si>
  <si>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</si>
  <si>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</si>
  <si>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</si>
  <si>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</si>
  <si>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</si>
  <si>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</si>
  <si>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</si>
  <si>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</si>
  <si>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</si>
  <si>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</si>
  <si>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</si>
  <si>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</si>
  <si>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</si>
  <si>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</si>
  <si>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</si>
  <si>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</si>
  <si>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</si>
  <si>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</si>
  <si>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</si>
  <si>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</si>
  <si>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</si>
  <si>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</si>
  <si>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</si>
  <si>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</si>
  <si>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</si>
  <si>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</si>
  <si>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</si>
  <si>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</si>
  <si>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</si>
  <si>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</si>
  <si>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</si>
  <si>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</si>
  <si>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</si>
  <si>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</si>
  <si>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</si>
  <si>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</si>
  <si>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</si>
  <si>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</si>
  <si>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</si>
  <si>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</si>
  <si>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</si>
  <si>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</si>
  <si>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</si>
  <si>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</si>
  <si>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</si>
  <si>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</si>
  <si>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</si>
  <si>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</si>
  <si>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</si>
  <si>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</si>
  <si>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</si>
  <si>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</si>
  <si>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</si>
  <si>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</si>
  <si>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</si>
  <si>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</si>
  <si>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</si>
  <si>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</si>
  <si>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</si>
  <si>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</si>
  <si>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</si>
  <si>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</si>
  <si>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</si>
  <si>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</si>
  <si>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</si>
  <si>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</si>
  <si>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</si>
  <si>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</si>
  <si>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</si>
  <si>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</si>
  <si>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</si>
  <si>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</si>
  <si>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</si>
  <si>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</si>
  <si>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</si>
  <si>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</si>
  <si>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</si>
  <si>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</si>
  <si>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</si>
  <si>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</si>
  <si>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</si>
  <si>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</si>
  <si>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</si>
  <si>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</si>
  <si>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</si>
  <si>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</si>
  <si>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</si>
  <si>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</si>
  <si>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</si>
  <si>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</si>
  <si>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</si>
  <si>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</si>
  <si>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</si>
  <si>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</si>
  <si>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</si>
  <si>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</si>
  <si>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</si>
  <si>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</si>
  <si>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</si>
  <si>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</si>
  <si>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</si>
  <si>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</si>
  <si>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</si>
  <si>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</si>
  <si>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</si>
  <si>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</si>
  <si>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</si>
  <si>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</si>
  <si>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</si>
  <si>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</si>
  <si>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</si>
  <si>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</si>
  <si>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</si>
  <si>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</si>
  <si>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</si>
  <si>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</si>
  <si>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</si>
  <si>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</si>
  <si>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</si>
  <si>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</si>
  <si>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</si>
  <si>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</si>
  <si>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</si>
  <si>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</si>
  <si>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</si>
  <si>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</si>
  <si>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</si>
  <si>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</si>
  <si>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</si>
  <si>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</si>
  <si>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</si>
  <si>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</si>
  <si>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</si>
  <si>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</si>
  <si>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</si>
  <si>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</si>
  <si>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</si>
  <si>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</si>
  <si>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</si>
  <si>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</si>
  <si>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</si>
  <si>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</si>
  <si>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</si>
  <si>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</si>
  <si>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</si>
  <si>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</si>
  <si>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</si>
  <si>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</si>
  <si>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</si>
  <si>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</si>
  <si>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</si>
  <si>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</si>
  <si>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</si>
  <si>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</si>
  <si>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</si>
  <si>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</si>
  <si>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</si>
  <si>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</si>
  <si>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</si>
  <si>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</si>
  <si>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</si>
  <si>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</si>
  <si>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</si>
  <si>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</si>
  <si>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</si>
  <si>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</si>
  <si>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</si>
  <si>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</si>
  <si>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</si>
  <si>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</si>
  <si>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</si>
  <si>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</si>
  <si>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</si>
  <si>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</si>
  <si>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</si>
  <si>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</si>
  <si>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</si>
  <si>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</si>
  <si>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</si>
  <si>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</si>
  <si>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</si>
  <si>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</si>
  <si>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</si>
  <si>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</si>
  <si>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</si>
  <si>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</si>
  <si>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</si>
  <si>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</si>
  <si>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</si>
  <si>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</si>
  <si>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</si>
  <si>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</si>
  <si>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</si>
  <si>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</si>
  <si>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</si>
  <si>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</si>
  <si>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</si>
  <si>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</si>
  <si>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</si>
  <si>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</si>
  <si>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</si>
  <si>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</si>
  <si>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</si>
  <si>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</si>
  <si>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</si>
  <si>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</si>
  <si>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</si>
  <si>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</si>
  <si>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</si>
  <si>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</si>
  <si>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</si>
  <si>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</si>
  <si>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</si>
  <si>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</si>
  <si>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</si>
  <si>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</si>
  <si>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</si>
  <si>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</si>
  <si>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</si>
  <si>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</si>
  <si>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</si>
  <si>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</si>
  <si>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</si>
  <si>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</si>
  <si>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</si>
  <si>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</si>
  <si>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</si>
  <si>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</si>
  <si>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</si>
  <si>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</si>
  <si>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</si>
  <si>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</si>
  <si>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</si>
  <si>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</si>
  <si>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</si>
  <si>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</si>
  <si>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</si>
  <si>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</si>
  <si>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</si>
  <si>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</si>
  <si>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</si>
  <si>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</si>
  <si>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</si>
  <si>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</si>
  <si>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</si>
  <si>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</si>
  <si>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</si>
  <si>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</si>
  <si>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</si>
  <si>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</si>
  <si>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</si>
  <si>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</si>
  <si>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</si>
  <si>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</si>
  <si>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</si>
  <si>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</si>
  <si>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</si>
  <si>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</si>
  <si>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</si>
  <si>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</si>
  <si>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</si>
  <si>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</si>
  <si>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</si>
  <si>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</si>
  <si>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</si>
  <si>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</si>
  <si>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</si>
  <si>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</si>
  <si>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</si>
  <si>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</si>
  <si>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</si>
  <si>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</si>
  <si>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</si>
  <si>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</si>
  <si>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</si>
  <si>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</si>
  <si>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</si>
  <si>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</si>
  <si>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</si>
  <si>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</si>
  <si>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</si>
  <si>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</si>
  <si>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</si>
  <si>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</si>
  <si>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</si>
  <si>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</si>
  <si>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</si>
  <si>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</si>
  <si>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</si>
  <si>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</si>
  <si>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</si>
  <si>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</si>
  <si>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</si>
  <si>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</si>
  <si>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</si>
  <si>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</si>
  <si>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</si>
  <si>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</si>
  <si>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</si>
  <si>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</si>
  <si>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</si>
  <si>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</si>
  <si>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</si>
  <si>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</si>
  <si>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</si>
  <si>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</si>
  <si>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</si>
  <si>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</si>
  <si>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</si>
  <si>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</si>
  <si>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</si>
  <si>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</si>
  <si>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</si>
  <si>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</si>
  <si>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</si>
  <si>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</si>
  <si>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</si>
  <si>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</si>
  <si>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</si>
  <si>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</si>
  <si>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</si>
  <si>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</si>
  <si>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</si>
  <si>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</si>
  <si>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</si>
  <si>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</si>
  <si>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</si>
  <si>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</si>
  <si>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</si>
  <si>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</si>
  <si>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</si>
  <si>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</si>
  <si>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</si>
  <si>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</si>
  <si>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</si>
  <si>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</si>
  <si>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</si>
  <si>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</si>
  <si>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</si>
  <si>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</si>
  <si>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</si>
  <si>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</si>
  <si>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</si>
  <si>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</si>
  <si>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</si>
  <si>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</si>
  <si>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</si>
  <si>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</si>
  <si>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</si>
  <si>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</si>
  <si>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</si>
  <si>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</si>
  <si>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</si>
  <si>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</si>
  <si>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</si>
  <si>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</si>
  <si>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</si>
  <si>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</si>
  <si>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</si>
  <si>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</si>
  <si>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</si>
  <si>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</si>
  <si>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</si>
  <si>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</si>
  <si>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</si>
  <si>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</si>
  <si>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</si>
  <si>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</si>
  <si>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</si>
  <si>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</si>
  <si>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</si>
  <si>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</si>
  <si>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</si>
  <si>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</si>
  <si>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</si>
  <si>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</si>
  <si>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</si>
  <si>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</si>
  <si>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</si>
  <si>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</si>
  <si>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</si>
  <si>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</si>
  <si>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</si>
  <si>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</si>
  <si>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</si>
  <si>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</si>
  <si>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</si>
  <si>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</si>
  <si>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</si>
  <si>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</si>
  <si>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</si>
  <si>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</si>
  <si>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</si>
  <si>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</si>
  <si>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</si>
  <si>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</si>
  <si>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</si>
  <si>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</si>
  <si>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</si>
  <si>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</si>
  <si>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</si>
  <si>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</si>
  <si>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</si>
  <si>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</si>
  <si>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</si>
  <si>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</si>
  <si>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</si>
  <si>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</si>
  <si>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</si>
  <si>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</si>
  <si>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</si>
  <si>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</si>
  <si>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</si>
  <si>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</si>
  <si>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</si>
  <si>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</si>
  <si>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</si>
  <si>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</si>
  <si>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</si>
  <si>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</si>
  <si>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</si>
  <si>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</si>
  <si>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</si>
  <si>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</si>
  <si>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</si>
  <si>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</si>
  <si>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</si>
  <si>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</si>
  <si>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</si>
  <si>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</si>
  <si>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</si>
  <si>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</si>
  <si>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</si>
  <si>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</si>
  <si>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</si>
  <si>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</si>
  <si>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</si>
  <si>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</si>
  <si>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</si>
  <si>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</si>
  <si>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</si>
  <si>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</si>
  <si>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</si>
  <si>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</si>
  <si>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</si>
  <si>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</si>
  <si>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</si>
  <si>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</si>
  <si>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</si>
  <si>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</si>
  <si>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</si>
  <si>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</si>
  <si>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</si>
  <si>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</si>
  <si>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</si>
  <si>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</si>
  <si>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</si>
  <si>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</si>
  <si>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</si>
  <si>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</si>
  <si>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</si>
  <si>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</si>
  <si>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</si>
  <si>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</si>
  <si>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</si>
  <si>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</si>
  <si>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</si>
  <si>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</si>
  <si>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</si>
  <si>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</si>
  <si>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</si>
  <si>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</si>
  <si>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</si>
  <si>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</si>
  <si>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</si>
  <si>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</si>
  <si>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</si>
  <si>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</si>
  <si>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</si>
  <si>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</si>
  <si>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</si>
  <si>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</si>
  <si>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</si>
  <si>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</si>
  <si>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</si>
  <si>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</si>
  <si>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</si>
  <si>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</si>
  <si>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</si>
  <si>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</si>
  <si>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</si>
  <si>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</si>
  <si>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</si>
  <si>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</si>
  <si>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</si>
  <si>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</si>
  <si>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</si>
  <si>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</si>
  <si>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</si>
  <si>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</si>
  <si>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</si>
  <si>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</si>
  <si>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</si>
  <si>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</si>
  <si>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</si>
  <si>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</si>
  <si>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</si>
  <si>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</si>
  <si>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</si>
  <si>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</si>
  <si>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</si>
  <si>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</si>
  <si>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</si>
  <si>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</si>
  <si>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</si>
  <si>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</si>
  <si>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</si>
  <si>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</si>
  <si>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</si>
  <si>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</si>
  <si>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</si>
  <si>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</si>
  <si>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</si>
  <si>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</si>
  <si>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</si>
  <si>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</si>
  <si>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</si>
  <si>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</si>
  <si>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</si>
  <si>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</si>
  <si>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</si>
  <si>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</si>
  <si>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</si>
  <si>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</si>
  <si>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</si>
  <si>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</si>
  <si>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</si>
  <si>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</si>
  <si>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</si>
  <si>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</si>
  <si>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</si>
  <si>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</si>
  <si>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</si>
  <si>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</si>
  <si>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</si>
  <si>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</si>
  <si>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</si>
  <si>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</si>
  <si>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</si>
  <si>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</si>
  <si>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</si>
  <si>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</si>
  <si>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</si>
  <si>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</si>
  <si>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</si>
  <si>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</si>
  <si>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</si>
  <si>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</si>
  <si>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</si>
  <si>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</si>
  <si>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</si>
  <si>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</si>
  <si>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</si>
  <si>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</si>
  <si>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</si>
  <si>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</si>
  <si>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</si>
  <si>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</si>
  <si>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</si>
  <si>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</si>
  <si>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</si>
  <si>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</si>
  <si>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</si>
  <si>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</si>
  <si>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</si>
  <si>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</si>
  <si>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</si>
  <si>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</si>
  <si>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</si>
  <si>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</si>
  <si>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</si>
  <si>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</si>
  <si>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</si>
  <si>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</si>
  <si>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</si>
  <si>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</si>
  <si>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</si>
  <si>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</si>
  <si>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</si>
  <si>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</si>
  <si>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</si>
  <si>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</si>
  <si>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</si>
  <si>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</si>
  <si>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</si>
  <si>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</si>
  <si>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</si>
  <si>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</si>
  <si>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</si>
  <si>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</si>
  <si>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</si>
  <si>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</si>
  <si>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</si>
  <si>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</si>
  <si>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</si>
  <si>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</si>
  <si>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</si>
  <si>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</si>
  <si>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</si>
  <si>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</si>
  <si>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</si>
  <si>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</si>
  <si>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</si>
  <si>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</si>
  <si>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</si>
  <si>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</si>
  <si>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</si>
  <si>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</si>
  <si>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</si>
  <si>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</si>
  <si>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</si>
  <si>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</si>
  <si>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</si>
  <si>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</si>
  <si>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</si>
  <si>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</si>
  <si>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</si>
  <si>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</si>
  <si>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</si>
  <si>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</si>
  <si>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</si>
  <si>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</si>
  <si>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</si>
  <si>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</si>
  <si>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</si>
  <si>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</si>
  <si>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</si>
  <si>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</si>
  <si>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</si>
  <si>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</si>
  <si>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</si>
  <si>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</si>
  <si>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</si>
  <si>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</si>
  <si>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</si>
  <si>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</si>
  <si>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</si>
  <si>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</si>
  <si>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</si>
  <si>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</si>
  <si>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</si>
  <si>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</si>
  <si>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</si>
  <si>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</si>
  <si>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</si>
  <si>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</si>
  <si>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</si>
  <si>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</si>
  <si>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</si>
  <si>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</si>
  <si>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</si>
  <si>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</si>
  <si>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</si>
  <si>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</si>
  <si>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</si>
  <si>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</si>
  <si>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</si>
  <si>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</si>
  <si>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</si>
  <si>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</si>
  <si>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</si>
  <si>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</si>
  <si>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</si>
  <si>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</si>
  <si>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</si>
  <si>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</si>
  <si>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</si>
  <si>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</si>
  <si>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</si>
  <si>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</si>
  <si>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</si>
  <si>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</si>
  <si>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</si>
  <si>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</si>
  <si>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</si>
  <si>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</si>
  <si>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</si>
  <si>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</si>
  <si>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</si>
  <si>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</si>
  <si>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</si>
  <si>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</si>
  <si>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</si>
  <si>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</si>
  <si>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</si>
  <si>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</si>
  <si>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</si>
  <si>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</si>
  <si>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</si>
  <si>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</si>
  <si>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</si>
  <si>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</si>
  <si>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</si>
  <si>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</si>
  <si>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</si>
  <si>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</si>
  <si>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</si>
  <si>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</si>
  <si>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</si>
  <si>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</si>
  <si>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</si>
  <si>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</si>
  <si>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</si>
  <si>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</si>
  <si>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</si>
  <si>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</si>
  <si>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</si>
  <si>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</si>
  <si>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</si>
  <si>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</si>
  <si>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</si>
  <si>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</si>
  <si>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</si>
  <si>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</si>
  <si>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</si>
  <si>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</si>
  <si>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</si>
  <si>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</si>
  <si>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</si>
  <si>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</si>
  <si>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</si>
  <si>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</si>
  <si>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</si>
  <si>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</si>
  <si>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</si>
  <si>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</si>
  <si>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</si>
  <si>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</si>
  <si>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</si>
  <si>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</si>
  <si>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</si>
  <si>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</si>
  <si>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</si>
  <si>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</si>
  <si>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</si>
  <si>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</si>
  <si>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</si>
  <si>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</si>
  <si>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</si>
  <si>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</si>
  <si>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</si>
  <si>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</si>
  <si>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</si>
  <si>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</si>
  <si>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</si>
  <si>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</si>
  <si>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</si>
  <si>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</si>
  <si>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</si>
  <si>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</si>
  <si>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</si>
  <si>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</si>
  <si>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</si>
  <si>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</si>
  <si>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</si>
  <si>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</si>
  <si>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</si>
  <si>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</si>
  <si>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</si>
  <si>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</si>
  <si>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</si>
  <si>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</si>
  <si>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</si>
  <si>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</si>
  <si>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</si>
  <si>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</si>
  <si>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</si>
  <si>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</si>
  <si>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</si>
  <si>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</si>
  <si>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</si>
  <si>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</si>
  <si>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</si>
  <si>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</si>
  <si>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</si>
  <si>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</si>
  <si>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</si>
  <si>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</si>
  <si>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</si>
  <si>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</si>
  <si>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</si>
  <si>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</si>
  <si>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</si>
  <si>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</si>
  <si>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</si>
  <si>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</si>
  <si>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</si>
  <si>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</si>
  <si>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</si>
  <si>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</si>
  <si>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</si>
  <si>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</si>
  <si>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</si>
  <si>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</si>
  <si>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</si>
  <si>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</si>
  <si>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</si>
  <si>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</si>
  <si>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</si>
  <si>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</si>
  <si>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</si>
  <si>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</si>
  <si>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</si>
  <si>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</si>
  <si>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</si>
  <si>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</si>
  <si>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</si>
  <si>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</si>
  <si>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</si>
  <si>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</si>
  <si>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</si>
  <si>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</si>
  <si>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</si>
  <si>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</si>
  <si>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</si>
  <si>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</si>
  <si>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</si>
  <si>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</si>
  <si>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</si>
  <si>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</si>
  <si>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</si>
  <si>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</si>
  <si>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</si>
  <si>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</si>
  <si>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</si>
  <si>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</si>
  <si>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</si>
  <si>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</si>
  <si>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</si>
  <si>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</si>
  <si>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</si>
  <si>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</si>
  <si>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</si>
  <si>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</si>
  <si>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</si>
  <si>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</si>
  <si>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</si>
  <si>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</si>
  <si>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</si>
  <si>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</si>
  <si>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</si>
  <si>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</si>
  <si>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</si>
  <si>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</si>
  <si>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</si>
  <si>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</si>
  <si>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</si>
  <si>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</si>
  <si>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</si>
  <si>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</si>
  <si>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</si>
  <si>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</si>
  <si>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</si>
  <si>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</si>
  <si>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</si>
  <si>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</si>
  <si>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</si>
  <si>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</si>
  <si>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</si>
  <si>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</si>
  <si>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</si>
  <si>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</si>
  <si>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</si>
  <si>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</si>
  <si>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</si>
  <si>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</si>
  <si>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</si>
  <si>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</si>
  <si>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</si>
  <si>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</si>
  <si>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</si>
  <si>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</si>
  <si>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</si>
  <si>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</si>
  <si>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</si>
  <si>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</si>
  <si>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</si>
  <si>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</si>
  <si>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</si>
  <si>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</si>
  <si>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</si>
  <si>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</si>
  <si>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</si>
  <si>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</si>
  <si>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</si>
  <si>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</si>
  <si>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</si>
  <si>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</si>
  <si>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</si>
  <si>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</si>
  <si>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</si>
  <si>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</si>
  <si>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</si>
  <si>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</si>
  <si>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</si>
  <si>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</si>
  <si>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</si>
  <si>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</si>
  <si>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</si>
  <si>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</si>
  <si>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</si>
  <si>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</si>
  <si>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</si>
  <si>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</si>
  <si>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</si>
  <si>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</si>
  <si>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</si>
  <si>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</si>
  <si>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</si>
  <si>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</si>
  <si>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</si>
  <si>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</si>
  <si>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</si>
  <si>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</si>
  <si>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</si>
  <si>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</si>
  <si>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</si>
  <si>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</si>
  <si>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</si>
  <si>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</si>
  <si>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</si>
  <si>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</si>
  <si>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</si>
  <si>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</si>
  <si>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</si>
  <si>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</si>
  <si>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</si>
  <si>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</si>
  <si>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</si>
  <si>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</si>
  <si>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</si>
  <si>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</si>
  <si>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</si>
  <si>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</si>
  <si>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</si>
  <si>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</si>
  <si>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</si>
  <si>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</si>
  <si>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</si>
  <si>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</si>
  <si>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</si>
  <si>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</si>
  <si>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</si>
  <si>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</si>
  <si>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</si>
  <si>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</si>
  <si>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</si>
  <si>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</si>
  <si>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</si>
  <si>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</si>
  <si>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</si>
  <si>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</si>
  <si>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</si>
  <si>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</si>
  <si>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</si>
  <si>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</si>
  <si>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</si>
  <si>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</si>
  <si>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</si>
  <si>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</si>
  <si>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</si>
  <si>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</si>
  <si>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</si>
  <si>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</si>
  <si>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</si>
  <si>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</si>
  <si>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</si>
  <si>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</si>
  <si>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</si>
  <si>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</si>
  <si>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</si>
  <si>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</si>
  <si>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</si>
  <si>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</si>
  <si>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</si>
  <si>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</si>
  <si>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</si>
  <si>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</si>
  <si>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</si>
  <si>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</si>
  <si>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</si>
  <si>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</si>
  <si>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</si>
  <si>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</si>
  <si>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</si>
  <si>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</si>
  <si>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</si>
  <si>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</si>
  <si>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</si>
  <si>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</si>
  <si>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</si>
  <si>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</si>
  <si>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</si>
  <si>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</si>
  <si>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</si>
  <si>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</si>
  <si>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</si>
  <si>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</si>
  <si>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</si>
  <si>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</si>
  <si>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</si>
  <si>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</si>
  <si>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</si>
  <si>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</si>
  <si>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</si>
  <si>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</si>
  <si>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</si>
  <si>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</si>
  <si>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</si>
  <si>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</si>
  <si>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</si>
  <si>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</si>
  <si>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</si>
  <si>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</si>
  <si>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</si>
  <si>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</si>
  <si>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</si>
  <si>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</si>
  <si>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</si>
  <si>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</si>
  <si>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</si>
  <si>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</si>
  <si>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</si>
  <si>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</si>
  <si>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</si>
  <si>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</si>
  <si>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</si>
  <si>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</si>
  <si>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</si>
  <si>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</si>
  <si>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</si>
  <si>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</si>
  <si>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</si>
  <si>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</si>
  <si>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</si>
  <si>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</si>
  <si>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</si>
  <si>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</si>
  <si>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</si>
  <si>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</si>
  <si>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</si>
  <si>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</si>
  <si>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</si>
  <si>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</si>
  <si>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</si>
  <si>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</si>
  <si>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</si>
  <si>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</si>
  <si>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</si>
  <si>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</si>
  <si>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</si>
  <si>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</si>
  <si>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</si>
  <si>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</si>
  <si>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</si>
  <si>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</si>
  <si>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</si>
  <si>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</si>
  <si>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</si>
  <si>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</si>
  <si>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</si>
  <si>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</si>
  <si>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</si>
  <si>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</si>
  <si>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</si>
  <si>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</si>
  <si>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</si>
  <si>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</si>
  <si>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</si>
  <si>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</si>
  <si>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</si>
  <si>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</si>
  <si>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</si>
  <si>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</si>
  <si>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</si>
  <si>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</si>
  <si>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</si>
  <si>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</si>
  <si>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</si>
  <si>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</si>
  <si>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</si>
  <si>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</si>
  <si>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</si>
  <si>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</si>
  <si>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</si>
  <si>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</si>
  <si>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</si>
  <si>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</si>
  <si>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</si>
  <si>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</si>
  <si>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</si>
  <si>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</si>
  <si>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</si>
  <si>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</si>
  <si>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</si>
  <si>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</si>
  <si>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</si>
  <si>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</si>
  <si>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</si>
  <si>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</si>
  <si>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</si>
  <si>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</si>
  <si>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</si>
  <si>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</si>
  <si>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</si>
  <si>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</si>
  <si>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</si>
  <si>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</si>
  <si>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</si>
  <si>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</si>
  <si>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</si>
  <si>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</si>
  <si>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</si>
  <si>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</si>
  <si>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</si>
  <si>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</si>
  <si>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</si>
  <si>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</si>
  <si>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</si>
  <si>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</si>
  <si>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</si>
  <si>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</si>
  <si>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</si>
  <si>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</si>
  <si>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</si>
  <si>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</si>
  <si>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</si>
  <si>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</si>
  <si>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</si>
  <si>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</si>
  <si>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</si>
  <si>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</si>
  <si>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</si>
  <si>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</si>
  <si>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</si>
  <si>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</si>
  <si>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</si>
  <si>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</si>
  <si>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</si>
  <si>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</si>
  <si>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</si>
  <si>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</si>
  <si>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</si>
  <si>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</si>
  <si>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</si>
  <si>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</si>
  <si>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</si>
  <si>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</si>
  <si>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</si>
  <si>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</si>
  <si>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</si>
  <si>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</si>
  <si>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</si>
  <si>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</si>
  <si>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</si>
  <si>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</si>
  <si>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</si>
  <si>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</si>
  <si>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</si>
  <si>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</si>
  <si>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</si>
  <si>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</si>
  <si>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</si>
  <si>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</si>
  <si>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</si>
  <si>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</si>
  <si>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</si>
  <si>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</si>
  <si>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</si>
  <si>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</si>
  <si>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</si>
  <si>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</si>
  <si>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</si>
  <si>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</si>
  <si>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</si>
  <si>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</si>
  <si>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</si>
  <si>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</si>
  <si>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</si>
  <si>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</si>
  <si>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</si>
  <si>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</si>
  <si>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</si>
  <si>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</si>
  <si>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</si>
  <si>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</si>
  <si>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</si>
  <si>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</si>
  <si>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</si>
  <si>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</si>
  <si>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</si>
  <si>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</si>
  <si>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</si>
  <si>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</si>
  <si>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</si>
  <si>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</si>
  <si>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</si>
  <si>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</si>
  <si>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</si>
  <si>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</si>
  <si>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</si>
  <si>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</si>
  <si>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</si>
  <si>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</si>
  <si>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</si>
  <si>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</si>
  <si>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</si>
  <si>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</si>
  <si>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</si>
  <si>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</si>
  <si>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</si>
  <si>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</si>
  <si>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</si>
  <si>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</si>
  <si>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</si>
  <si>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</si>
  <si>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</si>
  <si>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</si>
  <si>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</si>
  <si>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</si>
  <si>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</si>
  <si>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Subcategory</t>
  </si>
  <si>
    <t>Row Labels</t>
  </si>
  <si>
    <t>Grand Total</t>
  </si>
  <si>
    <t>Column Labels</t>
  </si>
  <si>
    <t>Count of outcomes</t>
  </si>
  <si>
    <t>(All)</t>
  </si>
  <si>
    <t>Date Created Conversion</t>
  </si>
  <si>
    <t>Date Ended Conversion</t>
  </si>
  <si>
    <t>Oct</t>
  </si>
  <si>
    <t>Dec</t>
  </si>
  <si>
    <t>Mar</t>
  </si>
  <si>
    <t>Apr</t>
  </si>
  <si>
    <t>Jan</t>
  </si>
  <si>
    <t>Nov</t>
  </si>
  <si>
    <t>Jun</t>
  </si>
  <si>
    <t>Jul</t>
  </si>
  <si>
    <t>Aug</t>
  </si>
  <si>
    <t>May</t>
  </si>
  <si>
    <t>Sep</t>
  </si>
  <si>
    <t>Feb</t>
  </si>
  <si>
    <t>Years</t>
  </si>
  <si>
    <t>Name</t>
  </si>
  <si>
    <t>Blurb</t>
  </si>
  <si>
    <t>Goal</t>
  </si>
  <si>
    <t>Pledged</t>
  </si>
  <si>
    <t>Backers</t>
  </si>
  <si>
    <t>Avg Donation</t>
  </si>
  <si>
    <t>Successful</t>
  </si>
  <si>
    <t>Failed</t>
  </si>
  <si>
    <t>Mean Goal</t>
  </si>
  <si>
    <t>Median Goal</t>
  </si>
  <si>
    <t>Mean Pledged</t>
  </si>
  <si>
    <t>Median Pledged</t>
  </si>
  <si>
    <t>Upper Quartile of Goal</t>
  </si>
  <si>
    <t>Lower Quartile of Goal</t>
  </si>
  <si>
    <t>IQR of Goal</t>
  </si>
  <si>
    <t>Standard Deviation of Goal</t>
  </si>
  <si>
    <t>Standard Deviation of Pledged</t>
  </si>
  <si>
    <t>Upper Quartile of Pledged</t>
  </si>
  <si>
    <t>Lower Quartile of Pledged</t>
  </si>
  <si>
    <t>IQR of Pledged</t>
  </si>
  <si>
    <t>Year Created</t>
  </si>
  <si>
    <t>NumberSuccessful</t>
  </si>
  <si>
    <t>Number Failed</t>
  </si>
  <si>
    <t>Number Canceled</t>
  </si>
  <si>
    <t>Total Projects</t>
  </si>
  <si>
    <t>Percentage Successful</t>
  </si>
  <si>
    <t xml:space="preserve">Percentage Failed 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</si>
  <si>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</si>
  <si>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</si>
  <si>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</si>
  <si>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</si>
  <si>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</si>
  <si>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</si>
  <si>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</si>
  <si>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</si>
  <si>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</si>
  <si>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</si>
  <si>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</si>
  <si>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1</t>
  </si>
  <si>
    <t>35000 to 39999</t>
  </si>
  <si>
    <t>50000 or Greater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</si>
</sst>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onsolas"/>
      <family val="3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FFFF00"/>
        <bgColor theme="9"/>
      </patternFill>
    </fill>
    <fill>
      <patternFill patternType="solid">
        <fgColor rgb="FFFFFF00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165" fontId="2" fillId="0" borderId="0" xfId="0" applyNumberFormat="1" applyFont="1"/>
    <xf numFmtId="0" fontId="1" fillId="0" borderId="0" xfId="0" applyFont="1"/>
    <xf numFmtId="165" fontId="1" fillId="0" borderId="0" xfId="0" applyNumberFormat="1" applyFont="1"/>
    <xf numFmtId="6" fontId="0" fillId="0" borderId="0" xfId="0" applyNumberFormat="1"/>
    <xf numFmtId="0" fontId="1" fillId="0" borderId="0" xfId="0" applyFont="1" applyAlignment="1">
      <alignment horizontal="center" vertical="center"/>
    </xf>
    <xf numFmtId="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/>
    <xf numFmtId="166" fontId="0" fillId="0" borderId="0" xfId="1" applyNumberFormat="1" applyFont="1" applyFill="1"/>
    <xf numFmtId="166" fontId="0" fillId="0" borderId="0" xfId="0" applyNumberFormat="1" applyFill="1"/>
    <xf numFmtId="0" fontId="2" fillId="0" borderId="0" xfId="0" applyNumberFormat="1" applyFont="1"/>
    <xf numFmtId="0" fontId="0" fillId="0" borderId="0" xfId="0" applyNumberFormat="1" applyFont="1"/>
    <xf numFmtId="165" fontId="0" fillId="0" borderId="0" xfId="0" applyNumberFormat="1" applyFont="1"/>
    <xf numFmtId="0" fontId="1" fillId="2" borderId="0" xfId="0" applyNumberFormat="1" applyFont="1" applyFill="1" applyAlignment="1">
      <alignment horizontal="center"/>
    </xf>
    <xf numFmtId="0" fontId="0" fillId="2" borderId="0" xfId="0" applyFill="1"/>
    <xf numFmtId="0" fontId="1" fillId="0" borderId="1" xfId="0" applyFont="1" applyBorder="1"/>
    <xf numFmtId="0" fontId="0" fillId="0" borderId="0" xfId="0" applyFill="1"/>
    <xf numFmtId="9" fontId="1" fillId="0" borderId="1" xfId="0" applyNumberFormat="1" applyFont="1" applyBorder="1"/>
    <xf numFmtId="9" fontId="0" fillId="0" borderId="0" xfId="0" applyNumberFormat="1"/>
    <xf numFmtId="9" fontId="0" fillId="0" borderId="0" xfId="0" applyNumberFormat="1" applyFill="1"/>
    <xf numFmtId="0" fontId="0" fillId="4" borderId="0" xfId="0" applyFill="1"/>
    <xf numFmtId="0" fontId="0" fillId="5" borderId="4" xfId="0" applyFont="1" applyFill="1" applyBorder="1"/>
    <xf numFmtId="0" fontId="0" fillId="5" borderId="5" xfId="0" applyNumberFormat="1" applyFont="1" applyFill="1" applyBorder="1"/>
    <xf numFmtId="0" fontId="0" fillId="5" borderId="5" xfId="0" applyFont="1" applyFill="1" applyBorder="1"/>
    <xf numFmtId="22" fontId="0" fillId="5" borderId="5" xfId="0" applyNumberFormat="1" applyFont="1" applyFill="1" applyBorder="1"/>
    <xf numFmtId="22" fontId="0" fillId="5" borderId="6" xfId="0" applyNumberFormat="1" applyFont="1" applyFill="1" applyBorder="1"/>
    <xf numFmtId="0" fontId="0" fillId="4" borderId="4" xfId="0" applyFont="1" applyFill="1" applyBorder="1"/>
    <xf numFmtId="0" fontId="0" fillId="4" borderId="5" xfId="0" applyNumberFormat="1" applyFont="1" applyFill="1" applyBorder="1"/>
    <xf numFmtId="0" fontId="0" fillId="4" borderId="5" xfId="0" applyFont="1" applyFill="1" applyBorder="1"/>
    <xf numFmtId="22" fontId="0" fillId="4" borderId="5" xfId="0" applyNumberFormat="1" applyFont="1" applyFill="1" applyBorder="1"/>
    <xf numFmtId="22" fontId="0" fillId="4" borderId="6" xfId="0" applyNumberFormat="1" applyFont="1" applyFill="1" applyBorder="1"/>
    <xf numFmtId="0" fontId="0" fillId="5" borderId="2" xfId="0" applyFont="1" applyFill="1" applyBorder="1"/>
    <xf numFmtId="0" fontId="0" fillId="5" borderId="3" xfId="0" applyNumberFormat="1" applyFont="1" applyFill="1" applyBorder="1"/>
    <xf numFmtId="0" fontId="0" fillId="5" borderId="3" xfId="0" applyFont="1" applyFill="1" applyBorder="1"/>
    <xf numFmtId="22" fontId="0" fillId="5" borderId="3" xfId="0" applyNumberFormat="1" applyFont="1" applyFill="1" applyBorder="1"/>
    <xf numFmtId="22" fontId="0" fillId="5" borderId="7" xfId="0" applyNumberFormat="1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0" fillId="4" borderId="0" xfId="0" applyFont="1" applyFill="1"/>
    <xf numFmtId="0" fontId="1" fillId="6" borderId="5" xfId="0" applyFont="1" applyFill="1" applyBorder="1"/>
    <xf numFmtId="0" fontId="0" fillId="7" borderId="5" xfId="0" applyFont="1" applyFill="1" applyBorder="1"/>
    <xf numFmtId="0" fontId="0" fillId="2" borderId="5" xfId="0" applyFont="1" applyFill="1" applyBorder="1"/>
    <xf numFmtId="0" fontId="0" fillId="7" borderId="3" xfId="0" applyFont="1" applyFill="1" applyBorder="1"/>
    <xf numFmtId="0" fontId="0" fillId="7" borderId="5" xfId="0" applyNumberFormat="1" applyFont="1" applyFill="1" applyBorder="1"/>
    <xf numFmtId="0" fontId="0" fillId="2" borderId="5" xfId="0" applyNumberFormat="1" applyFont="1" applyFill="1" applyBorder="1"/>
    <xf numFmtId="0" fontId="0" fillId="7" borderId="3" xfId="0" applyNumberFormat="1" applyFont="1" applyFill="1" applyBorder="1"/>
  </cellXfs>
  <cellStyles count="2">
    <cellStyle name="Currency" xfId="1" builtinId="4"/>
    <cellStyle name="Normal" xfId="0" builtinId="0"/>
  </cellStyles>
  <dxfs count="6"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[Kickstarter_Challenge.xlsm]Theatre Outcomes by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 Outcomes Vs Launch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'Theatre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B-48B2-B1F7-D35560C4EB2B}"/>
            </c:ext>
          </c:extLst>
        </c:ser>
        <c:ser>
          <c:idx val="1"/>
          <c:order val="1"/>
          <c:tx>
            <c:strRef>
              <c:f>'Theatre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B-48B2-B1F7-D35560C4EB2B}"/>
            </c:ext>
          </c:extLst>
        </c:ser>
        <c:ser>
          <c:idx val="2"/>
          <c:order val="2"/>
          <c:tx>
            <c:strRef>
              <c:f>'Theatre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B-48B2-B1F7-D35560C4E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8399007"/>
        <c:axId val="1288400255"/>
      </c:lineChart>
      <c:catAx>
        <c:axId val="128839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0255"/>
        <c:crosses val="autoZero"/>
        <c:auto val="1"/>
        <c:lblAlgn val="ctr"/>
        <c:lblOffset val="100"/>
        <c:noMultiLvlLbl val="0"/>
      </c:catAx>
      <c:valAx>
        <c:axId val="128840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39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Goal'!$F$2:$F$13</c:f>
              <c:numCache>
                <c:formatCode>0%</c:formatCode>
                <c:ptCount val="12"/>
                <c:pt idx="0">
                  <c:v>0.73953488372093024</c:v>
                </c:pt>
                <c:pt idx="1">
                  <c:v>0.71132376395534291</c:v>
                </c:pt>
                <c:pt idx="2">
                  <c:v>0.55045871559633031</c:v>
                </c:pt>
                <c:pt idx="3">
                  <c:v>0.32051282051282054</c:v>
                </c:pt>
                <c:pt idx="4">
                  <c:v>0.41463414634146339</c:v>
                </c:pt>
                <c:pt idx="5">
                  <c:v>0.38235294117647056</c:v>
                </c:pt>
                <c:pt idx="6">
                  <c:v>0.39285714285714285</c:v>
                </c:pt>
                <c:pt idx="7">
                  <c:v>0.26666666666666666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0.33333333333333331</c:v>
                </c:pt>
                <c:pt idx="11">
                  <c:v>0.12121212121212122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3-4EE7-9E2A-75EC9DD74B0E}"/>
            </c:ext>
          </c:extLst>
        </c:ser>
        <c:ser>
          <c:idx val="1"/>
          <c:order val="1"/>
          <c:tx>
            <c:strRef>
              <c:f>'Outcomes Based on Goal'!$G$1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Goal'!$G$2:$G$13</c:f>
              <c:numCache>
                <c:formatCode>0%</c:formatCode>
                <c:ptCount val="12"/>
                <c:pt idx="0">
                  <c:v>0.24651162790697675</c:v>
                </c:pt>
                <c:pt idx="1">
                  <c:v>0.2807017543859649</c:v>
                </c:pt>
                <c:pt idx="2">
                  <c:v>0.43119266055045874</c:v>
                </c:pt>
                <c:pt idx="3">
                  <c:v>0.33974358974358976</c:v>
                </c:pt>
                <c:pt idx="4">
                  <c:v>0.43902439024390244</c:v>
                </c:pt>
                <c:pt idx="5">
                  <c:v>0.58823529411764708</c:v>
                </c:pt>
                <c:pt idx="6">
                  <c:v>0.5357142857142857</c:v>
                </c:pt>
                <c:pt idx="7">
                  <c:v>0.6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0.66666666666666663</c:v>
                </c:pt>
                <c:pt idx="11">
                  <c:v>0.74242424242424243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53-4EE7-9E2A-75EC9DD74B0E}"/>
            </c:ext>
          </c:extLst>
        </c:ser>
        <c:ser>
          <c:idx val="2"/>
          <c:order val="2"/>
          <c:tx>
            <c:strRef>
              <c:f>'Outcomes Based on Goal'!$H$1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Goal'!$H$2:$H$13</c:f>
              <c:numCache>
                <c:formatCode>0%</c:formatCode>
                <c:ptCount val="12"/>
                <c:pt idx="0">
                  <c:v>1.3953488372093023E-2</c:v>
                </c:pt>
                <c:pt idx="1">
                  <c:v>7.9744816586921844E-3</c:v>
                </c:pt>
                <c:pt idx="2">
                  <c:v>1.834862385321101E-2</c:v>
                </c:pt>
                <c:pt idx="3">
                  <c:v>0.33974358974358976</c:v>
                </c:pt>
                <c:pt idx="4">
                  <c:v>0.14634146341463414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0.13333333333333333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0.13636363636363635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53-4EE7-9E2A-75EC9DD74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152240"/>
        <c:axId val="1792152656"/>
      </c:lineChart>
      <c:catAx>
        <c:axId val="17921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656"/>
        <c:crosses val="autoZero"/>
        <c:auto val="1"/>
        <c:lblAlgn val="ctr"/>
        <c:lblOffset val="100"/>
        <c:noMultiLvlLbl val="0"/>
      </c:catAx>
      <c:valAx>
        <c:axId val="17921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6319384319384318"/>
          <c:y val="7.781574473002195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1-4F04-91B1-18A1C6169F7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61-4F04-91B1-18A1C6169F7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61-4F04-91B1-18A1C6169F7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61-4F04-91B1-18A1C6169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17452399"/>
        <c:axId val="817453647"/>
      </c:barChart>
      <c:catAx>
        <c:axId val="81745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3647"/>
        <c:crosses val="autoZero"/>
        <c:auto val="1"/>
        <c:lblAlgn val="ctr"/>
        <c:lblOffset val="100"/>
        <c:noMultiLvlLbl val="0"/>
      </c:catAx>
      <c:valAx>
        <c:axId val="81745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Outcomes</a:t>
            </a:r>
          </a:p>
        </c:rich>
      </c:tx>
      <c:layout>
        <c:manualLayout>
          <c:xMode val="edge"/>
          <c:yMode val="edge"/>
          <c:x val="0.39588124333611513"/>
          <c:y val="5.639524188275903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6-4458-A7AC-9A49D0398118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6-4458-A7AC-9A49D0398118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6-4458-A7AC-9A49D039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8415231"/>
        <c:axId val="1288405663"/>
      </c:barChart>
      <c:catAx>
        <c:axId val="128841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5663"/>
        <c:crosses val="autoZero"/>
        <c:auto val="1"/>
        <c:lblAlgn val="ctr"/>
        <c:lblOffset val="100"/>
        <c:noMultiLvlLbl val="0"/>
      </c:catAx>
      <c:valAx>
        <c:axId val="12884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1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3B9EB711-3DA4-45FA-9B50-BDA2FBBD3F18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024BDE3-BC4F-42DD-AACC-EB5CC4EC0529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BB03FC-24AA-49EE-89E5-8C091805FB56}">
  <sheetPr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733425</xdr:colOff>
      <xdr:row>2</xdr:row>
      <xdr:rowOff>185737</xdr:rowOff>
    </xdr:from>
    <xdr:to>
      <xdr:col>11</xdr:col>
      <xdr:colOff>19050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3461A2-D0CE-4C0D-A9D9-7773D7432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9530</xdr:rowOff>
    </xdr:from>
    <xdr:to>
      <xdr:col>7</xdr:col>
      <xdr:colOff>419100</xdr:colOff>
      <xdr:row>33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2A5F94-50C9-48CE-8F73-EC57FD1C20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2</xdr:row>
      <xdr:rowOff>133350</xdr:rowOff>
    </xdr:from>
    <xdr:to>
      <xdr:col>17</xdr:col>
      <xdr:colOff>95250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5EFF20-F99E-4E27-AC0C-EBFFA0ACB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9</xdr:row>
      <xdr:rowOff>138112</xdr:rowOff>
    </xdr:from>
    <xdr:to>
      <xdr:col>20</xdr:col>
      <xdr:colOff>295274</xdr:colOff>
      <xdr:row>29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632C98-D3C6-40CA-A0AA-0595C4D4B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19DEA28-2E5A-45A3-8B2F-6C3C680D0E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581559A6-778F-4600-A04F-0D1D861D6D8E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2051" cy="62930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ickstarter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ickstarter"/>
      <sheetName val="Sheet1"/>
    </sheetNames>
    <sheetDataSet>
      <sheetData sheetId="0">
        <row r="1">
          <cell r="B1" t="str">
            <v>name</v>
          </cell>
          <cell r="C1" t="str">
            <v>blurb</v>
          </cell>
          <cell r="D1" t="str">
            <v>goal</v>
          </cell>
          <cell r="E1" t="str">
            <v>pledged</v>
          </cell>
        </row>
        <row r="2">
          <cell r="B2" t="str">
            <v>GIRLS STATE a new musical comedy TV project</v>
          </cell>
          <cell r="C2" t="str">
            <v>In this new TV show "All Politics is Vocal" as high school girls campaign, sing and cheer to be elected Governor of their summer camp.</v>
          </cell>
          <cell r="D2">
            <v>8500</v>
          </cell>
          <cell r="E2">
            <v>11633</v>
          </cell>
        </row>
        <row r="3">
          <cell r="B3" t="str">
            <v>FannibalFest Fan Convention</v>
          </cell>
          <cell r="C3" t="str">
            <v>A Hannibal TV Show Fan Convention and Art Collective</v>
          </cell>
          <cell r="D3">
            <v>10275</v>
          </cell>
          <cell r="E3">
            <v>14653</v>
          </cell>
        </row>
        <row r="4">
          <cell r="B4" t="str">
            <v>Charlie teaser completion</v>
          </cell>
          <cell r="C4" t="str">
            <v>Completion fund for post-production for teaser of British crime/drama tv series about a girl who sells morals for money</v>
          </cell>
          <cell r="D4">
            <v>500</v>
          </cell>
          <cell r="E4">
            <v>525</v>
          </cell>
        </row>
        <row r="5">
          <cell r="B5" t="str">
            <v>Unsure/Positive: A Dramedy Series About Life with HIV</v>
          </cell>
          <cell r="C5" t="str">
            <v>We already produced the *very* beginning of this story. Help us to see it through?</v>
          </cell>
          <cell r="D5">
            <v>10000</v>
          </cell>
          <cell r="E5">
            <v>10390</v>
          </cell>
        </row>
        <row r="6">
          <cell r="B6" t="str">
            <v>Party Monsters</v>
          </cell>
          <cell r="C6" t="str">
            <v>19th centuryâ€™s most notorious literary characters, out of step with the times, find comradery as roommates in modern day Los Angeles.</v>
          </cell>
          <cell r="D6">
            <v>44000</v>
          </cell>
          <cell r="E6">
            <v>54116.28</v>
          </cell>
        </row>
        <row r="7">
          <cell r="B7" t="str">
            <v>Terry Matthews to be the NEXT star on the Network Television</v>
          </cell>
          <cell r="C7" t="str">
            <v>The BBQ Daddy will be Filming the 1st episode of the Next Hit series to come to Network Television "Bailout My Cookout"</v>
          </cell>
          <cell r="D7">
            <v>3999</v>
          </cell>
          <cell r="E7">
            <v>4390</v>
          </cell>
        </row>
        <row r="8">
          <cell r="B8" t="str">
            <v>POINT HOPE</v>
          </cell>
          <cell r="C8" t="str">
            <v>The story of "Point Hope" will honor, respect, and share the beauty and traditions of the Alaska Natives in Point Hope, AK: the Inupiat</v>
          </cell>
          <cell r="D8">
            <v>8000</v>
          </cell>
          <cell r="E8">
            <v>8519</v>
          </cell>
        </row>
        <row r="9">
          <cell r="B9" t="str">
            <v>Skin: Film Production By 14 Year Old Aniya Wolfe</v>
          </cell>
          <cell r="C9" t="str">
            <v>Secrets bond three unfortunate teens who are facing issues that are common among youth today. And for one, it becomes too much to bear.</v>
          </cell>
          <cell r="D9">
            <v>9000</v>
          </cell>
          <cell r="E9">
            <v>9110</v>
          </cell>
        </row>
        <row r="10">
          <cell r="B10" t="str">
            <v>Sizzling in the Kitchen Flynn Style</v>
          </cell>
          <cell r="C10" t="str">
            <v>Help us raise the funds to film our pilot episode!</v>
          </cell>
          <cell r="D10">
            <v>3500</v>
          </cell>
          <cell r="E10">
            <v>3501.52</v>
          </cell>
        </row>
        <row r="11">
          <cell r="B11" t="str">
            <v>The Academy: Mockumentary Sitcom TV Pilot</v>
          </cell>
          <cell r="C11" t="str">
            <v>Capturing everyday life at Falkirk Academy, a fictitious elite private high school where "everyday life" is anything but normal.</v>
          </cell>
          <cell r="D11">
            <v>500</v>
          </cell>
          <cell r="E11">
            <v>629.99</v>
          </cell>
        </row>
        <row r="12">
          <cell r="B12" t="str">
            <v>Big in Beijing. A reality tv show about eccentric Beijing.</v>
          </cell>
          <cell r="C12" t="str">
            <v>Making a reality show casting the real elites of China. They are fun, young, wild, and ambitious. Filmed in Beijing with real risks.</v>
          </cell>
          <cell r="D12">
            <v>3000</v>
          </cell>
          <cell r="E12">
            <v>3015</v>
          </cell>
        </row>
        <row r="13">
          <cell r="B13" t="str">
            <v>2016 TAPR DCC Video on HamRadioNow</v>
          </cell>
          <cell r="C13" t="str">
            <v>HamRadioNow will produce YouTube video of the complete 2016 ARRL &amp; TAPR Amateur Radio (Ham Radio) Digital Communications Conference</v>
          </cell>
          <cell r="D13">
            <v>5000</v>
          </cell>
          <cell r="E13">
            <v>6025</v>
          </cell>
        </row>
        <row r="14">
          <cell r="B14" t="str">
            <v>Spinward Traveller (T.V. Pilot)</v>
          </cell>
          <cell r="C14" t="str">
            <v>Spinward Traveller is based on the award winning role-playing game. Launch your imagination into the Traveller universe at Jump 6.</v>
          </cell>
          <cell r="D14">
            <v>30000</v>
          </cell>
          <cell r="E14">
            <v>49588</v>
          </cell>
        </row>
        <row r="15">
          <cell r="B15" t="str">
            <v>Can't Go Home</v>
          </cell>
          <cell r="C15" t="str">
            <v>A travel series hosted by touring musicians that profiles a different American city in each episode.</v>
          </cell>
          <cell r="D15">
            <v>3500</v>
          </cell>
          <cell r="E15">
            <v>5599</v>
          </cell>
        </row>
        <row r="16">
          <cell r="B16" t="str">
            <v>3010 | Sci-fi Series</v>
          </cell>
          <cell r="C16" t="str">
            <v>A highly charged post apocalyptic sci fi series that pulls no punches!</v>
          </cell>
          <cell r="D16">
            <v>6000</v>
          </cell>
          <cell r="E16">
            <v>6056</v>
          </cell>
        </row>
        <row r="17">
          <cell r="B17" t="str">
            <v>Cien&amp;Cia</v>
          </cell>
          <cell r="C17" t="str">
            <v>Cien&amp;Cia es un proyecto transmedia para televisiÃ³n; la finalidad de la venta de camisetas es financiar el reality (Factual).</v>
          </cell>
          <cell r="D17">
            <v>2000</v>
          </cell>
          <cell r="E17">
            <v>2132</v>
          </cell>
        </row>
        <row r="18">
          <cell r="B18" t="str">
            <v>ArtMoose TV Series</v>
          </cell>
          <cell r="C18" t="str">
            <v>We want to create a Sizzle Reel to pitch a Reality TV Series to TV Executive starring artists Art Moose will use new artists each week.</v>
          </cell>
          <cell r="D18">
            <v>12000</v>
          </cell>
          <cell r="E18">
            <v>12029</v>
          </cell>
        </row>
        <row r="19">
          <cell r="B19" t="str">
            <v>Humble Pie</v>
          </cell>
          <cell r="C19" t="str">
            <v>Uplifting English sitcom, a love letter to youthful exuberance that proves once and for all that none of us are ready for real life.</v>
          </cell>
          <cell r="D19">
            <v>1500</v>
          </cell>
          <cell r="E19">
            <v>1510</v>
          </cell>
        </row>
        <row r="20">
          <cell r="B20" t="str">
            <v>Indian As Apple Pie TV</v>
          </cell>
          <cell r="C20" t="str">
            <v>The Indian cooking show you crave: complete with cooking, travel to India, and loads of spicy inspiration with Anupy.</v>
          </cell>
          <cell r="D20">
            <v>30000</v>
          </cell>
          <cell r="E20">
            <v>31896.33</v>
          </cell>
        </row>
        <row r="21">
          <cell r="B21" t="str">
            <v>Brouhaha (an Original Sitcom)</v>
          </cell>
          <cell r="C21" t="str">
            <v>Brouhaha chronicles the adventures of aspiring comedian and prolific hedonist Jenny Carmichael as she works at a clickbait website.</v>
          </cell>
          <cell r="D21">
            <v>850</v>
          </cell>
          <cell r="E21">
            <v>1235</v>
          </cell>
        </row>
        <row r="22">
          <cell r="B22" t="str">
            <v>Finding Kylie Hard Read Fund</v>
          </cell>
          <cell r="C22" t="str">
            <v>Help us reach our goal &amp; pay the drama dept that is performing the hard read, which is set for October 2015.</v>
          </cell>
          <cell r="D22">
            <v>2000</v>
          </cell>
          <cell r="E22">
            <v>2004</v>
          </cell>
        </row>
        <row r="23">
          <cell r="B23" t="str">
            <v>Life of an Ingredient: The Pilot Episode</v>
          </cell>
          <cell r="C23" t="str">
            <v>â€œLIFE of an INGREDIENT," a series that tells the story of the greatest chef &amp; farm collaborators in todayâ€™s marketplace.</v>
          </cell>
          <cell r="D23">
            <v>18500</v>
          </cell>
          <cell r="E23">
            <v>20190</v>
          </cell>
        </row>
        <row r="24">
          <cell r="B24" t="str">
            <v>CREATURES OF HABIT!</v>
          </cell>
          <cell r="C24" t="str">
            <v>Meet Gary, and Troy: Two unlikely friends that investigate "strange phenomenon".</v>
          </cell>
          <cell r="D24">
            <v>350</v>
          </cell>
          <cell r="E24">
            <v>410</v>
          </cell>
        </row>
        <row r="25">
          <cell r="B25" t="str">
            <v>Bad Boy of Beauty and Bride Crashers!</v>
          </cell>
          <cell r="C25" t="str">
            <v>Lois and Berlin are the Lucy and Ricky of reality. You will go on  journey to reinvent beauty from the inside out. Be the star !</v>
          </cell>
          <cell r="D25">
            <v>2000</v>
          </cell>
          <cell r="E25">
            <v>2370</v>
          </cell>
        </row>
        <row r="26">
          <cell r="B26" t="str">
            <v>Bring STL Up Late to TV</v>
          </cell>
          <cell r="C26" t="str">
            <v>STL Up Late is a weekly late night comedy talk show for St. Louis television.</v>
          </cell>
          <cell r="D26">
            <v>35000</v>
          </cell>
          <cell r="E26">
            <v>38082.69</v>
          </cell>
        </row>
        <row r="27">
          <cell r="B27" t="str">
            <v>RAM- An independent writer's breakthrough tv production</v>
          </cell>
          <cell r="C27" t="str">
            <v>A dram-com television series revolved around memory and the hardships and revelations that come with its early turning point.</v>
          </cell>
          <cell r="D27">
            <v>600</v>
          </cell>
          <cell r="E27">
            <v>800</v>
          </cell>
        </row>
        <row r="28">
          <cell r="B28" t="str">
            <v>You, Me &amp; Sicily:  Part I Editing</v>
          </cell>
          <cell r="C28" t="str">
            <v>Highlighting Sicily's points of light: its extraordinary people. Editing phase is now underway!!!</v>
          </cell>
          <cell r="D28">
            <v>1250</v>
          </cell>
          <cell r="E28">
            <v>1940</v>
          </cell>
        </row>
        <row r="29">
          <cell r="B29" t="str">
            <v>B-Rabbit TV Comedy Pilot</v>
          </cell>
          <cell r="C29" t="str">
            <v>B-Rabbit is a hilarious depiction of immigrating to New Zealand and the life you desperately tried to leave behind.</v>
          </cell>
          <cell r="D29">
            <v>20000</v>
          </cell>
          <cell r="E29">
            <v>22345</v>
          </cell>
        </row>
        <row r="30">
          <cell r="B30" t="str">
            <v>John Earle Dog Training Concept Development Reel</v>
          </cell>
          <cell r="C30" t="str">
            <v>John and Brian are on a quest to change people's lives and rehabilitate dogs.</v>
          </cell>
          <cell r="D30">
            <v>12000</v>
          </cell>
          <cell r="E30">
            <v>12042</v>
          </cell>
        </row>
        <row r="31">
          <cell r="B31" t="str">
            <v>The JOB Prelude.</v>
          </cell>
          <cell r="C31" t="str">
            <v>Genuine, no cliche Cop dramedy. Stories based on Adam's time as a Constable. What really goes on? Think you know the Police? Find out.</v>
          </cell>
          <cell r="D31">
            <v>3000</v>
          </cell>
          <cell r="E31">
            <v>3700</v>
          </cell>
        </row>
        <row r="32">
          <cell r="B32" t="str">
            <v>Introverts Web Series</v>
          </cell>
          <cell r="C32" t="str">
            <v>Comedy series about three introverted roommates coping with single life, secret resentments, and loudmouthed extroverts.</v>
          </cell>
          <cell r="D32">
            <v>4000</v>
          </cell>
          <cell r="E32">
            <v>4051.99</v>
          </cell>
        </row>
        <row r="33">
          <cell r="B33" t="str">
            <v>The Alan Katz Show</v>
          </cell>
          <cell r="C33" t="str">
            <v>After a two-year hiatus, The Alan Katz Show is coming back! But it can't unless we can get a 16gb flash drive valued at $12.71!</v>
          </cell>
          <cell r="D33">
            <v>13</v>
          </cell>
          <cell r="E33">
            <v>13</v>
          </cell>
        </row>
        <row r="34">
          <cell r="B34" t="str">
            <v>Over &amp; Out</v>
          </cell>
          <cell r="C34" t="str">
            <v>Approaching a milestone birthday, Gail abandons her group of yuppie stay-at-home mom friends for the vibrant and rowdy gay community.</v>
          </cell>
          <cell r="D34">
            <v>28450</v>
          </cell>
          <cell r="E34">
            <v>28520</v>
          </cell>
        </row>
        <row r="35">
          <cell r="B35" t="str">
            <v>Imaginary Problems</v>
          </cell>
          <cell r="C35" t="str">
            <v>3 best friends balance their work, personal and private lives while finding time for their imaginary friends (who are 3 puppets).</v>
          </cell>
          <cell r="D35">
            <v>5250</v>
          </cell>
          <cell r="E35">
            <v>5360</v>
          </cell>
        </row>
        <row r="36">
          <cell r="B36" t="str">
            <v>#Josh: T.V. Show Sizzle Reel</v>
          </cell>
          <cell r="C36" t="str">
            <v>A digitally dependent Josh, is forced to coexist with his promiscuous problematic cousin Wes, and face his fears of a human connection</v>
          </cell>
          <cell r="D36">
            <v>2600</v>
          </cell>
          <cell r="E36">
            <v>3392</v>
          </cell>
        </row>
        <row r="37">
          <cell r="B37" t="str">
            <v>Why Adam? A TV show about the science behind everyday life!</v>
          </cell>
          <cell r="C37" t="str">
            <v>Why Adam? is an independent TV show that explores concepts of basic science in everyday life.</v>
          </cell>
          <cell r="D37">
            <v>1000</v>
          </cell>
          <cell r="E37">
            <v>1665</v>
          </cell>
        </row>
        <row r="38">
          <cell r="B38" t="str">
            <v>THE LISTENING BOX</v>
          </cell>
          <cell r="C38" t="str">
            <v>A modern day priest makes an unusual discovery, setting off a chain of events.</v>
          </cell>
          <cell r="D38">
            <v>6000</v>
          </cell>
          <cell r="E38">
            <v>8529</v>
          </cell>
        </row>
        <row r="39">
          <cell r="B39" t="str">
            <v>The Journey</v>
          </cell>
          <cell r="C39" t="str">
            <v>Take an unscripted, real-time journey with Greg Aiello to the planet's wildest and most iconic places on this adventure travel TV show.</v>
          </cell>
          <cell r="D39">
            <v>22000</v>
          </cell>
          <cell r="E39">
            <v>40357</v>
          </cell>
        </row>
        <row r="40">
          <cell r="B40" t="str">
            <v>Brewz Brothers TV</v>
          </cell>
          <cell r="C40" t="str">
            <v>A television show about three brothers from Chicago on a mission to discover and highlight the best breweries in America.</v>
          </cell>
          <cell r="D40">
            <v>2500</v>
          </cell>
          <cell r="E40">
            <v>2751</v>
          </cell>
        </row>
        <row r="41">
          <cell r="B41" t="str">
            <v>Deep Cuts - Series</v>
          </cell>
          <cell r="C41" t="str">
            <v>Mystery-Drama Series. Following a shocking event, residents of a remote woodland community learn that some wounds never heal...</v>
          </cell>
          <cell r="D41">
            <v>25000</v>
          </cell>
          <cell r="E41">
            <v>32745</v>
          </cell>
        </row>
        <row r="42">
          <cell r="B42" t="str">
            <v>Regal Fare Season One</v>
          </cell>
          <cell r="C42" t="str">
            <v>There is a cooking show in production that needs your help, a show about using local ingredients to create simple and elegant meals.</v>
          </cell>
          <cell r="D42">
            <v>2000</v>
          </cell>
          <cell r="E42">
            <v>2027</v>
          </cell>
        </row>
        <row r="43">
          <cell r="B43" t="str">
            <v>Up on High Ground TV series</v>
          </cell>
          <cell r="C43" t="str">
            <v>A TV series that takes place in a high school setting with religions,morals,&amp; ethics as a guiding message for students &amp; their families</v>
          </cell>
          <cell r="D43">
            <v>2000</v>
          </cell>
          <cell r="E43">
            <v>2000</v>
          </cell>
        </row>
        <row r="44">
          <cell r="B44" t="str">
            <v>BROS TV Pilot (Iraq)</v>
          </cell>
          <cell r="C44" t="str">
            <v>A show that explores the universal hospitality and shenanigans of BRO cultures in the most forbidden and unfamiliar places on earth!</v>
          </cell>
          <cell r="D44">
            <v>14000</v>
          </cell>
          <cell r="E44">
            <v>19860</v>
          </cell>
        </row>
        <row r="45">
          <cell r="B45" t="str">
            <v>Anglicon 2015: A Doctor Who &amp; British media fan convention</v>
          </cell>
          <cell r="C45" t="str">
            <v>Anglicon is a fan-run British media convention with a focus on Doctor Who, returning to the Seattle area bigger and better than ever!</v>
          </cell>
          <cell r="D45">
            <v>10000</v>
          </cell>
          <cell r="E45">
            <v>30866</v>
          </cell>
        </row>
        <row r="46">
          <cell r="B46" t="str">
            <v>BIG WHISKEY TV Show</v>
          </cell>
          <cell r="C46" t="str">
            <v>The Creator of the hit FOX show THE BOURBON LOUNGE brings you BIG WHISKEY. A new travel show exploring whiskey like you've never seen.</v>
          </cell>
          <cell r="D46">
            <v>2000</v>
          </cell>
          <cell r="E46">
            <v>2000</v>
          </cell>
        </row>
        <row r="47">
          <cell r="B47" t="str">
            <v>The Art of the Lift</v>
          </cell>
          <cell r="C47" t="str">
            <v>The Art of the Lift is a crime drama that follows an expert crew of pick-pockets and their attempt at breaking in a new recruit.</v>
          </cell>
          <cell r="D47">
            <v>5000</v>
          </cell>
          <cell r="E47">
            <v>6000</v>
          </cell>
        </row>
        <row r="48">
          <cell r="B48" t="str">
            <v>New equipment for Joy's World!</v>
          </cell>
          <cell r="C48" t="str">
            <v>The legendary community TV programme Joy's World is in dire need of new equipment! We are hoping you can help.</v>
          </cell>
          <cell r="D48">
            <v>8400</v>
          </cell>
          <cell r="E48">
            <v>8750</v>
          </cell>
        </row>
        <row r="49">
          <cell r="B49" t="str">
            <v>Jane Don't Date - TV pilot (sitcom)</v>
          </cell>
          <cell r="C49" t="str">
            <v>Cursed with attracting odd men, an independent woman takes on the Chicago dating scene again with the help of her offbeat friends.</v>
          </cell>
          <cell r="D49">
            <v>5000</v>
          </cell>
          <cell r="E49">
            <v>5380.55</v>
          </cell>
        </row>
        <row r="50">
          <cell r="B50" t="str">
            <v>'Noir' A New Independant Tech-Noir TV Pilot</v>
          </cell>
          <cell r="C50" t="str">
            <v>With future neo-London as a backdrop to this new independent TV pilot, we investigate the bad and the corrupt that rule London.</v>
          </cell>
          <cell r="D50">
            <v>2000</v>
          </cell>
          <cell r="E50">
            <v>2159</v>
          </cell>
        </row>
        <row r="51">
          <cell r="B51" t="str">
            <v>Driving Jersey - Season Five</v>
          </cell>
          <cell r="C51" t="str">
            <v>Driving Jersey is real people telling real stories.</v>
          </cell>
          <cell r="D51">
            <v>12000</v>
          </cell>
          <cell r="E51">
            <v>12000</v>
          </cell>
        </row>
        <row r="52">
          <cell r="B52" t="str">
            <v>The Love Lounge</v>
          </cell>
          <cell r="C52" t="str">
            <v>A brand new dating show which helps one lucky lady find her Mr Right with difficult decisions to make along the way.</v>
          </cell>
          <cell r="D52">
            <v>600</v>
          </cell>
          <cell r="E52">
            <v>600</v>
          </cell>
        </row>
        <row r="53">
          <cell r="B53" t="str">
            <v>SKY CITY HAYA</v>
          </cell>
          <cell r="C53" t="str">
            <v>Please help us reach stretch goals of 16k, 26k, 41k for the soundtrack, extended scenes &amp; story development for our sci-fi TV series!</v>
          </cell>
          <cell r="D53">
            <v>11000</v>
          </cell>
          <cell r="E53">
            <v>14082</v>
          </cell>
        </row>
        <row r="54">
          <cell r="B54" t="str">
            <v>Kode Orange - New TV Series</v>
          </cell>
          <cell r="C54" t="str">
            <v>Kode Orange is an original television series that follows the lives of two police officers who join a special unit in high-crime LA</v>
          </cell>
          <cell r="D54">
            <v>10000</v>
          </cell>
          <cell r="E54">
            <v>11621</v>
          </cell>
        </row>
        <row r="55">
          <cell r="B55" t="str">
            <v>Rolling out Vegan Mashup's Season 2</v>
          </cell>
          <cell r="C55" t="str">
            <v>Delicious TV's Vegan Mashup launching season two on public television</v>
          </cell>
          <cell r="D55">
            <v>3000</v>
          </cell>
          <cell r="E55">
            <v>3289</v>
          </cell>
        </row>
        <row r="56">
          <cell r="B56" t="str">
            <v>"Stand-In" Television Pilot</v>
          </cell>
          <cell r="C56" t="str">
            <v>TV stand-in Elizabeth was diagnosed BRCA+ as her mother was succumbing to cancer. This pilot navigates evolving modern female identity.</v>
          </cell>
          <cell r="D56">
            <v>10000</v>
          </cell>
          <cell r="E56">
            <v>10100</v>
          </cell>
        </row>
        <row r="57">
          <cell r="B57" t="str">
            <v>Di FAMILY</v>
          </cell>
          <cell r="C57" t="str">
            <v>A story of an Italian family who tried it the right way but realized things work better if they do it "their" way. Weekly Series PILOT</v>
          </cell>
          <cell r="D57">
            <v>8600</v>
          </cell>
          <cell r="E57">
            <v>11090</v>
          </cell>
        </row>
        <row r="58">
          <cell r="B58" t="str">
            <v>Voxwomen Cycling Show</v>
          </cell>
          <cell r="C58" t="str">
            <v>We want to see more women's cycling on TV - and we need your help to make it happen!</v>
          </cell>
          <cell r="D58">
            <v>8000</v>
          </cell>
          <cell r="E58">
            <v>8581</v>
          </cell>
        </row>
        <row r="59">
          <cell r="B59" t="str">
            <v>Our Gay Group - Quality Online Programming For the Gay Man</v>
          </cell>
          <cell r="C59" t="str">
            <v>An entertainment network built with a focus of uniting our community with quality, relevant live and scripted entertainment.</v>
          </cell>
          <cell r="D59">
            <v>15000</v>
          </cell>
          <cell r="E59">
            <v>15285</v>
          </cell>
        </row>
        <row r="60">
          <cell r="B60" t="str">
            <v>Gloaming</v>
          </cell>
          <cell r="C60" t="str">
            <v>Alex thought he knew how the world worked. You live, you die and it's over. He was very, very wrong.</v>
          </cell>
          <cell r="D60">
            <v>10000</v>
          </cell>
          <cell r="E60">
            <v>10291</v>
          </cell>
        </row>
        <row r="61">
          <cell r="B61" t="str">
            <v>"Momentum" - The Series</v>
          </cell>
          <cell r="C61" t="str">
            <v>An electronic music producer stuck in his blue collar life has overnight success thrown at him when his music leaks on the internet.</v>
          </cell>
          <cell r="D61">
            <v>20000</v>
          </cell>
          <cell r="E61">
            <v>20025.14</v>
          </cell>
        </row>
        <row r="62">
          <cell r="B62" t="str">
            <v>Ever Since - Short Film</v>
          </cell>
          <cell r="C62" t="str">
            <v>Set in a beautiful but desolate world, we see how loneliness can lead to friendship in unconventional ways.</v>
          </cell>
          <cell r="D62">
            <v>4500</v>
          </cell>
          <cell r="E62">
            <v>4648.33</v>
          </cell>
        </row>
        <row r="63">
          <cell r="B63" t="str">
            <v>SPLITTING THE SYNAPSE</v>
          </cell>
          <cell r="C63" t="str">
            <v>An exploration of the shadows that follow us from our past, the darkness that lives inside us and the ability to find our own freedom</v>
          </cell>
          <cell r="D63">
            <v>5000</v>
          </cell>
          <cell r="E63">
            <v>7415</v>
          </cell>
        </row>
        <row r="64">
          <cell r="B64" t="str">
            <v>SPECIMEN 0625c - Sci-Fi Thriller</v>
          </cell>
          <cell r="C64" t="str">
            <v>A man is forced to repeatedly crawl through a mysterious maze not knowing who captured him or why, but he is determined to find out.</v>
          </cell>
          <cell r="D64">
            <v>3000</v>
          </cell>
          <cell r="E64">
            <v>4642</v>
          </cell>
        </row>
        <row r="65">
          <cell r="B65" t="str">
            <v>The Attic</v>
          </cell>
          <cell r="C65" t="str">
            <v>The Attic is my first short film.  Please help me with post production and distribution so that I can let it out into the world</v>
          </cell>
          <cell r="D65">
            <v>2000</v>
          </cell>
          <cell r="E65">
            <v>2270.37</v>
          </cell>
        </row>
        <row r="66">
          <cell r="B66" t="str">
            <v>Millennial, The Movie</v>
          </cell>
          <cell r="C66" t="str">
            <v>At the dawn of the New Millennium, a group of teenagers battle the Y2K bug to save humanity from boredom. The 2nd film by and/or.</v>
          </cell>
          <cell r="D66">
            <v>1200</v>
          </cell>
          <cell r="E66">
            <v>2080</v>
          </cell>
        </row>
        <row r="67">
          <cell r="B67" t="str">
            <v>Hello World - Post Production Funds</v>
          </cell>
          <cell r="C67" t="str">
            <v>Help finish the short film Hello World. The story of an android in the broken home of a father &amp; son.</v>
          </cell>
          <cell r="D67">
            <v>7000</v>
          </cell>
          <cell r="E67">
            <v>7527</v>
          </cell>
        </row>
        <row r="68">
          <cell r="B68" t="str">
            <v>A Stagnant Fever: Short Film</v>
          </cell>
          <cell r="C68" t="str">
            <v>A dark comedy set in the '60s about clinical depression and one night stands.</v>
          </cell>
          <cell r="D68">
            <v>2000</v>
          </cell>
          <cell r="E68">
            <v>2372</v>
          </cell>
        </row>
        <row r="69">
          <cell r="B69" t="str">
            <v>You are a Priest Forever</v>
          </cell>
          <cell r="C69" t="str">
            <v>The Ordination Mass of five Dominicans friars to the priesthood at the historic Saint Dominicâ€™s Church in Washington DC.</v>
          </cell>
          <cell r="D69">
            <v>2000</v>
          </cell>
          <cell r="E69">
            <v>2325</v>
          </cell>
        </row>
        <row r="70">
          <cell r="B70" t="str">
            <v>King Eider: Short Film</v>
          </cell>
          <cell r="C70" t="str">
            <v>Black Comedy by final year students at Leeds University. 
'Bird watching, tea, seaside and murder. Just your average British holiday.'</v>
          </cell>
          <cell r="D70">
            <v>600</v>
          </cell>
          <cell r="E70">
            <v>763</v>
          </cell>
        </row>
        <row r="71">
          <cell r="B71" t="str">
            <v>More Than A Drive</v>
          </cell>
          <cell r="C71" t="str">
            <v>A breakthrough cinematic experience about more than just the carsâ€¦the people, lifestyle, enthusiasm, party, and the Leavenworth Drive.</v>
          </cell>
          <cell r="D71">
            <v>10000</v>
          </cell>
          <cell r="E71">
            <v>11094.23</v>
          </cell>
        </row>
        <row r="72">
          <cell r="B72" t="str">
            <v>Scraps</v>
          </cell>
          <cell r="C72" t="str">
            <v>Maggie barely survives a deranged baptism by her mother only to be born again to a string of foster parents. Things can always be worse</v>
          </cell>
          <cell r="D72">
            <v>500</v>
          </cell>
          <cell r="E72">
            <v>636</v>
          </cell>
        </row>
        <row r="73">
          <cell r="B73" t="str">
            <v>Diggin Deep to help find "A Man, Buried"</v>
          </cell>
          <cell r="C73" t="str">
            <v>A comedic tale about the duality of man set in a trailer park needs your help with sound design and getting it into film festivals</v>
          </cell>
          <cell r="D73">
            <v>1800</v>
          </cell>
          <cell r="E73">
            <v>2231</v>
          </cell>
        </row>
        <row r="74">
          <cell r="B74" t="str">
            <v>Trickle</v>
          </cell>
          <cell r="C74" t="str">
            <v>A young man forced to live back home after an automobile accident leaves him to rediscover what it means to be a part of his family.</v>
          </cell>
          <cell r="D74">
            <v>2200</v>
          </cell>
          <cell r="E74">
            <v>2385</v>
          </cell>
        </row>
        <row r="75">
          <cell r="B75" t="str">
            <v>Project Z-6463 - a 3D short movie by Chris Eller</v>
          </cell>
          <cell r="C75" t="str">
            <v>A scientist on the brink of a discovery that will revolutionize society sees her work destroyed in an experiment gone horribly wrong.</v>
          </cell>
          <cell r="D75">
            <v>900</v>
          </cell>
          <cell r="E75">
            <v>900</v>
          </cell>
        </row>
        <row r="76">
          <cell r="B76" t="str">
            <v>L'oiseau la nuit - Court-mÃ©trage</v>
          </cell>
          <cell r="C76" t="str">
            <v>La nuit est devenue le lieu de la terreur. Alors qu'un couvre-feu est imposÃ©, une petite fille est enlevÃ©e par un rapace nocturne.</v>
          </cell>
          <cell r="D76">
            <v>500</v>
          </cell>
          <cell r="E76">
            <v>564.66</v>
          </cell>
        </row>
        <row r="77">
          <cell r="B77" t="str">
            <v>"DAD" - A USC Short Film</v>
          </cell>
          <cell r="C77" t="str">
            <v>A teenager named Charlie discovers something new about himself while coping with the loss of his father.</v>
          </cell>
          <cell r="D77">
            <v>3500</v>
          </cell>
          <cell r="E77">
            <v>4040</v>
          </cell>
        </row>
        <row r="78">
          <cell r="B78" t="str">
            <v>Star Wars: Insidious</v>
          </cell>
          <cell r="C78" t="str">
            <v>Karn A'Mor has awoken bloodied on a distant battlefield with no memory of his past! JOIN THE RESISTANCE and find out more...</v>
          </cell>
          <cell r="D78">
            <v>300</v>
          </cell>
          <cell r="E78">
            <v>460</v>
          </cell>
        </row>
        <row r="79">
          <cell r="B79" t="str">
            <v>Jonah and the Crab</v>
          </cell>
          <cell r="C79" t="str">
            <v>A short film about a boy searching for companionship in a hermit crab he finds on the beach.</v>
          </cell>
          <cell r="D79">
            <v>400</v>
          </cell>
          <cell r="E79">
            <v>1570</v>
          </cell>
        </row>
        <row r="80">
          <cell r="B80" t="str">
            <v>Daemon's scale up - Brieuc Le Meur _ Berlin</v>
          </cell>
          <cell r="C80" t="str">
            <v>We reached our limits. Next steps are : 3 more shooting days + postproduction + cut + sound.
We want to go to Cannes !
With you !</v>
          </cell>
          <cell r="D80">
            <v>50</v>
          </cell>
          <cell r="E80">
            <v>1351</v>
          </cell>
        </row>
        <row r="81">
          <cell r="B81" t="str">
            <v>Japanese/International Short Film "Mtn."</v>
          </cell>
          <cell r="C81" t="str">
            <v>A short film about life, achieving your dreams, and overcoming hardship. We all have our mountain to climb.</v>
          </cell>
          <cell r="D81">
            <v>1300</v>
          </cell>
          <cell r="E81">
            <v>1651</v>
          </cell>
        </row>
        <row r="82">
          <cell r="B82" t="str">
            <v>Swingers Anonymous</v>
          </cell>
          <cell r="C82" t="str">
            <v>What would you do if you ended up at a swingers party with two dead bodies and $20,000 in drug money?</v>
          </cell>
          <cell r="D82">
            <v>12000</v>
          </cell>
          <cell r="E82">
            <v>12870</v>
          </cell>
        </row>
        <row r="83">
          <cell r="B83" t="str">
            <v>Carrying Place: A film of Maine hauntings</v>
          </cell>
          <cell r="C83" t="str">
            <v>An elderly woman in rural Maine is haunted by figures seeking a sacrifice, but there are more forces at work than mere ghosts.</v>
          </cell>
          <cell r="D83">
            <v>750</v>
          </cell>
          <cell r="E83">
            <v>1485</v>
          </cell>
        </row>
        <row r="84">
          <cell r="B84" t="str">
            <v>"T IS FOR TANTRUM" - HORROR/COMEDY</v>
          </cell>
          <cell r="C84" t="str">
            <v>A short film about the tragically hilarious events that occur when a fearful and panicky 6-year old boy loses his first baby tooth.</v>
          </cell>
          <cell r="D84">
            <v>4000</v>
          </cell>
          <cell r="E84">
            <v>4000.5</v>
          </cell>
        </row>
        <row r="85">
          <cell r="B85" t="str">
            <v>Sleep Lovers - By Daniel Modeste</v>
          </cell>
          <cell r="C85" t="str">
            <v>Isaac, creator of the DreamMaker3000, finds love in his dreams with Mei his boss's wife who lives on the other side of the planet.</v>
          </cell>
          <cell r="D85">
            <v>200</v>
          </cell>
          <cell r="E85">
            <v>205</v>
          </cell>
        </row>
        <row r="86">
          <cell r="B86" t="str">
            <v>Redemption - Short Film</v>
          </cell>
          <cell r="C86" t="str">
            <v>"A sociopath crosses paths with the person he must confront about his wife's murder, it might be himself"</v>
          </cell>
          <cell r="D86">
            <v>500</v>
          </cell>
          <cell r="E86">
            <v>500</v>
          </cell>
        </row>
        <row r="87">
          <cell r="B87" t="str">
            <v>In Her Voice: short film</v>
          </cell>
          <cell r="C87" t="str">
            <v>A short film by Melissa Woodrow &amp; Mark Janiak about seeking forgiveness, embracing the past and memories with a loved one.</v>
          </cell>
          <cell r="D87">
            <v>1200</v>
          </cell>
          <cell r="E87">
            <v>1506</v>
          </cell>
        </row>
        <row r="88">
          <cell r="B88" t="str">
            <v>SECOND CHANCE - DEUXIÃˆME CHANCE</v>
          </cell>
          <cell r="C88" t="str">
            <v>Two women, two destinies connected by a letter. 
Between Paris and Skopje a poetic outstanding story of true courage, love and hope.</v>
          </cell>
          <cell r="D88">
            <v>6000</v>
          </cell>
          <cell r="E88">
            <v>6388</v>
          </cell>
        </row>
        <row r="89">
          <cell r="B89" t="str">
            <v>Village Films Summer Project Fund (TK 2)</v>
          </cell>
          <cell r="C89" t="str">
            <v>A father without work uses his daughter to con sympathy from strangers... sound familiar?  Help us make this film!</v>
          </cell>
          <cell r="D89">
            <v>2500</v>
          </cell>
          <cell r="E89">
            <v>2615</v>
          </cell>
        </row>
        <row r="90">
          <cell r="B90" t="str">
            <v>The Recursion Theorem (Short Film)</v>
          </cell>
          <cell r="C90" t="str">
            <v>Imprisoned in an unfamiliar reality with strange new rules, Dan Everett struggles to find meaning and reason in this sci-fi noir short.</v>
          </cell>
          <cell r="D90">
            <v>3500</v>
          </cell>
          <cell r="E90">
            <v>3600</v>
          </cell>
        </row>
        <row r="91">
          <cell r="B91" t="str">
            <v>The Southwest Chronicles</v>
          </cell>
          <cell r="C91" t="str">
            <v>A chronicle of four very different stories concerning racism to the power of love, all set in the beauty of the Southwest.</v>
          </cell>
          <cell r="D91">
            <v>6000</v>
          </cell>
          <cell r="E91">
            <v>6904</v>
          </cell>
        </row>
        <row r="92">
          <cell r="B92" t="str">
            <v>Help Get the Short Film Interior Design into Film Festivals!</v>
          </cell>
          <cell r="C92" t="str">
            <v>We're looking for funding to help submit a short film to film festivals.</v>
          </cell>
          <cell r="D92">
            <v>500</v>
          </cell>
          <cell r="E92">
            <v>502</v>
          </cell>
        </row>
        <row r="93">
          <cell r="B93" t="str">
            <v>OVERTIME: A Cerebral Horror Short Inspired by the Classics</v>
          </cell>
          <cell r="C93" t="str">
            <v>"Overtime" is a 15 minute horror film about a man haunted by the memories of his past during a graveyard shift at his factory job.</v>
          </cell>
          <cell r="D93">
            <v>3000</v>
          </cell>
          <cell r="E93">
            <v>3600</v>
          </cell>
        </row>
        <row r="94">
          <cell r="B94" t="str">
            <v>Euphoria</v>
          </cell>
          <cell r="C94" t="str">
            <v>Euphoria is an adventure film that follows adrenaline filled athletes on their hunt for the sublime while balancing family and careers.</v>
          </cell>
          <cell r="D94">
            <v>5000</v>
          </cell>
          <cell r="E94">
            <v>5260</v>
          </cell>
        </row>
        <row r="95">
          <cell r="B95" t="str">
            <v>"Someday Everyday" Short Film</v>
          </cell>
          <cell r="C95" t="str">
            <v>Someday Everyday is a short drama that navigates through the past and present of a young man's life, through his struggles and triumphs</v>
          </cell>
          <cell r="D95">
            <v>1000</v>
          </cell>
          <cell r="E95">
            <v>1106</v>
          </cell>
        </row>
        <row r="96">
          <cell r="B96" t="str">
            <v>"Paper Chase" Students can make family friendly short films.</v>
          </cell>
          <cell r="C96" t="str">
            <v>Nathan has his ideal job, the opportunity to see his dream girl on a daily basis. The local bully Jake aims to change all that.</v>
          </cell>
          <cell r="D96">
            <v>250</v>
          </cell>
          <cell r="E96">
            <v>260</v>
          </cell>
        </row>
        <row r="97">
          <cell r="B97" t="str">
            <v>Gotham Knight Terrors: Comedic Batman Short</v>
          </cell>
          <cell r="C97" t="str">
            <v>The Batman's Rogues Gallery assembles for a meeting. Scarecrow's fear gas accidently goes off and fears of the villains start to arise.</v>
          </cell>
          <cell r="D97">
            <v>350</v>
          </cell>
          <cell r="E97">
            <v>460</v>
          </cell>
        </row>
        <row r="98">
          <cell r="B98" t="str">
            <v>Ice Hockey</v>
          </cell>
          <cell r="C98" t="str">
            <v>Danny is a defenseman for his high school hockey team. This is a day in his life: school, hockey, girls and his next-door neighbor, Ken Daneyko.</v>
          </cell>
          <cell r="D98">
            <v>1500</v>
          </cell>
          <cell r="E98">
            <v>1720</v>
          </cell>
        </row>
        <row r="99">
          <cell r="B99" t="str">
            <v>Innsmouth at 9000 ft. A Short Horror Film Project</v>
          </cell>
          <cell r="C99" t="str">
            <v>Innsmouth at 9000 ft. is a Short Film Project in the Spirit of H.P. Lovecraft, and created by Denver based visual artist  Jesse Farley.</v>
          </cell>
          <cell r="D99">
            <v>400</v>
          </cell>
          <cell r="E99">
            <v>425</v>
          </cell>
        </row>
        <row r="100">
          <cell r="B100" t="str">
            <v>CUT OUT</v>
          </cell>
          <cell r="C100" t="str">
            <v>"Cut Out" tells the story of a young woman who befriends a neighborhood teen and finds herself involved with gang violence.</v>
          </cell>
          <cell r="D100">
            <v>3200</v>
          </cell>
          <cell r="E100">
            <v>3400</v>
          </cell>
        </row>
        <row r="101">
          <cell r="B101" t="str">
            <v>BEAT: An Original Short Film</v>
          </cell>
          <cell r="C101" t="str">
            <v>A feminist tale of two girls finally giving a "Nice Guy" what he truly deserves. Also, dancing!</v>
          </cell>
          <cell r="D101">
            <v>1500</v>
          </cell>
          <cell r="E101">
            <v>1590.29</v>
          </cell>
        </row>
        <row r="102">
          <cell r="B102" t="str">
            <v>Two Sisters</v>
          </cell>
          <cell r="C102" t="str">
            <v>Two sisters share a fragile relationship. When their mother dies and they inherit the family house, old problems rise to the surface.</v>
          </cell>
          <cell r="D102">
            <v>5000</v>
          </cell>
          <cell r="E102">
            <v>5000</v>
          </cell>
        </row>
        <row r="103">
          <cell r="B103" t="str">
            <v>In Their Turn : A MFA Thesis Film</v>
          </cell>
          <cell r="C103" t="str">
            <v>The spatiotemporal boundaries between a manâ€™s life, and that of his father dissolve. A reflection on experience, image, and memory.</v>
          </cell>
          <cell r="D103">
            <v>3500</v>
          </cell>
          <cell r="E103">
            <v>3500</v>
          </cell>
        </row>
        <row r="104">
          <cell r="B104" t="str">
            <v>Dear God No!</v>
          </cell>
          <cell r="C104" t="str">
            <v>A gang of outlaw bikers pull a home invasion on a disgraced Anthropologist hiding a secret locked in his cabin basement.</v>
          </cell>
          <cell r="D104">
            <v>6000</v>
          </cell>
          <cell r="E104">
            <v>7665</v>
          </cell>
        </row>
        <row r="105">
          <cell r="B105" t="str">
            <v>I'M TWENTY SOMETHING</v>
          </cell>
          <cell r="C105" t="str">
            <v>Three friends in their twenties are trying to do the impossible - have fun on a casual Friday night.</v>
          </cell>
          <cell r="D105">
            <v>1300</v>
          </cell>
          <cell r="E105">
            <v>1367</v>
          </cell>
        </row>
        <row r="106">
          <cell r="B106" t="str">
            <v>Good 'Ol Trumpet</v>
          </cell>
          <cell r="C106" t="str">
            <v xml:space="preserve">UCF short film about an old man, his love for music, and his misplaced trumpet.  </v>
          </cell>
          <cell r="D106">
            <v>500</v>
          </cell>
          <cell r="E106">
            <v>600</v>
          </cell>
        </row>
        <row r="107">
          <cell r="B107" t="str">
            <v>Single Parent Date Night-A Comedic Short Film</v>
          </cell>
          <cell r="C107" t="str">
            <v>Single Parent Date Night is a comedic short film about two single parents trying to reentering the dating pool.</v>
          </cell>
          <cell r="D107">
            <v>2200</v>
          </cell>
          <cell r="E107">
            <v>2363</v>
          </cell>
        </row>
        <row r="108">
          <cell r="B108" t="str">
            <v>LOST WEEKEND</v>
          </cell>
          <cell r="C108" t="str">
            <v>A Boy. A Girl. A Car. A Serial Killer.</v>
          </cell>
          <cell r="D108">
            <v>5000</v>
          </cell>
          <cell r="E108">
            <v>5025</v>
          </cell>
        </row>
        <row r="109">
          <cell r="B109" t="str">
            <v>PRETTY LITTLE VICTIM - A Short Film by Paul Jones</v>
          </cell>
          <cell r="C109" t="str">
            <v>PRETTY LITTLE VICTIM is a short film from the expanding community of independent Alaskan filmmakers, to be shot in Anchorage, AK</v>
          </cell>
          <cell r="D109">
            <v>7500</v>
          </cell>
          <cell r="E109">
            <v>7685</v>
          </cell>
        </row>
        <row r="110">
          <cell r="B110" t="str">
            <v>GLASS: A Love Story</v>
          </cell>
          <cell r="C110" t="str">
            <v>When a man can't find love, his Google GLASS does the searching for him. A short film shot with Google Glass.</v>
          </cell>
          <cell r="D110">
            <v>1500</v>
          </cell>
          <cell r="E110">
            <v>3700</v>
          </cell>
        </row>
        <row r="111">
          <cell r="B111" t="str">
            <v>Dapper Dan - "Fly As I Wanna" Music Video</v>
          </cell>
          <cell r="C111" t="str">
            <v>This video may be bigger than you and it may be bigger than me but, itâ€™s not bigger than you and me! Can you dig it?</v>
          </cell>
          <cell r="D111">
            <v>1000</v>
          </cell>
          <cell r="E111">
            <v>2195</v>
          </cell>
        </row>
        <row r="112">
          <cell r="B112" t="str">
            <v>Earlids</v>
          </cell>
          <cell r="C112" t="str">
            <v>Lee, an awkward teenager with sound-blocking earlids, must confront his self-isolation after a girl moves in next door.</v>
          </cell>
          <cell r="D112">
            <v>1300</v>
          </cell>
          <cell r="E112">
            <v>1700</v>
          </cell>
        </row>
        <row r="113">
          <cell r="B113" t="str">
            <v>Judi Dench is Cool in Person</v>
          </cell>
          <cell r="C113" t="str">
            <v>Two actors, one bookie and a very bad day.  Judi Dench is Cool in Person is fast, funny and only a little bit nasty.</v>
          </cell>
          <cell r="D113">
            <v>3500</v>
          </cell>
          <cell r="E113">
            <v>5410</v>
          </cell>
        </row>
        <row r="114">
          <cell r="B114" t="str">
            <v>MITOSIS | a short film</v>
          </cell>
          <cell r="C114" t="str">
            <v>Only one choice can stop Anthony Oswald from fulfilling his destiny and saving millions of lives, and itâ€™s not his decision to make.</v>
          </cell>
          <cell r="D114">
            <v>5000</v>
          </cell>
          <cell r="E114">
            <v>5200</v>
          </cell>
        </row>
        <row r="115">
          <cell r="B115" t="str">
            <v>"The First Day" by Julia Othmer- Music Video</v>
          </cell>
          <cell r="C115" t="str">
            <v>A living memorial for all those dealing with trauma, grief and loss.</v>
          </cell>
          <cell r="D115">
            <v>5000</v>
          </cell>
          <cell r="E115">
            <v>7050</v>
          </cell>
        </row>
        <row r="116">
          <cell r="B116" t="str">
            <v>l'esprit d'escalier-a senior film</v>
          </cell>
          <cell r="C116" t="str">
            <v>This film explores the complicated nature that exists in all human relationships. A mother and a daughter seek to find happiness.</v>
          </cell>
          <cell r="D116">
            <v>3000</v>
          </cell>
          <cell r="E116">
            <v>3100</v>
          </cell>
        </row>
        <row r="117">
          <cell r="B117" t="str">
            <v>The World's Greatest Lover</v>
          </cell>
          <cell r="C117" t="str">
            <v>Never judge a book (or a lover) by their cover.</v>
          </cell>
          <cell r="D117">
            <v>450</v>
          </cell>
          <cell r="E117">
            <v>632</v>
          </cell>
        </row>
        <row r="118">
          <cell r="B118" t="str">
            <v>Villanelle</v>
          </cell>
          <cell r="C118" t="str">
            <v>Villanelle is a feature film that blends elements of classic, hardboiled Film Noir, with classic Horror and tells a great story to boot</v>
          </cell>
          <cell r="D118">
            <v>3500</v>
          </cell>
          <cell r="E118">
            <v>3978</v>
          </cell>
        </row>
        <row r="119">
          <cell r="B119" t="str">
            <v>Funding for Production of Short Dramedy 'Six Women'</v>
          </cell>
          <cell r="C119" t="str">
            <v>Joel is writing a novel when his fiancÃ©e Helena dies. Believing his writing suffers when he is not in love, Joel ends up dating very different women.</v>
          </cell>
          <cell r="D119">
            <v>4500</v>
          </cell>
          <cell r="E119">
            <v>4522.22</v>
          </cell>
        </row>
        <row r="120">
          <cell r="B120" t="str">
            <v>DENOUNCED - A Short Film</v>
          </cell>
          <cell r="C120" t="str">
            <v>When a ruthless hit-man is 'denounced' from the mafia, his old enemies declare war.</v>
          </cell>
          <cell r="D120">
            <v>5000</v>
          </cell>
          <cell r="E120">
            <v>5651.58</v>
          </cell>
        </row>
        <row r="121">
          <cell r="B121" t="str">
            <v>Inspire CANCER survivors to tell their STORIES</v>
          </cell>
          <cell r="C121" t="str">
            <v>This short film will inspire young adult cancer survivors to share with others the wisdom they have gained from their cancer journey.</v>
          </cell>
          <cell r="D121">
            <v>3250</v>
          </cell>
          <cell r="E121">
            <v>3398.1</v>
          </cell>
        </row>
        <row r="122">
          <cell r="B122" t="str">
            <v>Time Live: A short film (Canceled)</v>
          </cell>
          <cell r="C122" t="str">
            <v>Now, you can chat with people from the history, by our sport cam with the time machine. However, the girl had some trouble to use it.</v>
          </cell>
          <cell r="D122">
            <v>70000</v>
          </cell>
          <cell r="E122">
            <v>10</v>
          </cell>
        </row>
        <row r="123">
          <cell r="B123" t="str">
            <v>MICRO-MISSION</v>
          </cell>
          <cell r="C123" t="str">
            <v>NAVY SEALS sent on a Area 51 Top-Secret rescue mission where they are shrunken and injected into an ET body, the immune system mutated.</v>
          </cell>
          <cell r="D123">
            <v>3000</v>
          </cell>
          <cell r="E123">
            <v>1</v>
          </cell>
        </row>
        <row r="124">
          <cell r="B124" t="str">
            <v>The Time Jumper (Canceled)</v>
          </cell>
          <cell r="C124" t="str">
            <v>My ambition for this knows no bounds.  Seeing Sephoria in a live-action is a dream of mine.</v>
          </cell>
          <cell r="D124">
            <v>100000000</v>
          </cell>
          <cell r="E124">
            <v>0</v>
          </cell>
        </row>
        <row r="125">
          <cell r="B125" t="str">
            <v>Sentient - The Web Series (Canceled)</v>
          </cell>
          <cell r="C125" t="str">
            <v>A group of scientists stumble upon an extraterrestrial virus that is self aware. They must stop it's spread in order to save humanity.</v>
          </cell>
          <cell r="D125">
            <v>55000</v>
          </cell>
          <cell r="E125">
            <v>151</v>
          </cell>
        </row>
        <row r="126">
          <cell r="B126" t="str">
            <v>Blank Bodies - Post Production (Canceled)</v>
          </cell>
          <cell r="C126" t="str">
            <v>An artificial man and woman discover love under the unsuspecting eyes of the four renowned artists who created them.</v>
          </cell>
          <cell r="D126">
            <v>4000</v>
          </cell>
          <cell r="E126">
            <v>0</v>
          </cell>
        </row>
        <row r="127">
          <cell r="B127" t="str">
            <v>Star Wars Fan Film (Canceled)</v>
          </cell>
          <cell r="C127" t="str">
            <v>Due to my little sister finally having recovered from her surgery we can finally make our movie if we can get even a little help to pay</v>
          </cell>
          <cell r="D127">
            <v>500</v>
          </cell>
          <cell r="E127">
            <v>70</v>
          </cell>
        </row>
        <row r="128">
          <cell r="B128" t="str">
            <v>SPECTRUM "Adventures in Light" (Canceled)</v>
          </cell>
          <cell r="C128" t="str">
            <v>A man learns the undiscovered laws of nature hidden in acts of weather &amp; light phenomena. He soon realizes these acts can be harnessed.</v>
          </cell>
          <cell r="D128">
            <v>25000</v>
          </cell>
          <cell r="E128">
            <v>1387</v>
          </cell>
        </row>
        <row r="129">
          <cell r="B129" t="str">
            <v>Human Evolution (Canceled)</v>
          </cell>
          <cell r="C129" t="str">
            <v>An ambitious Sci-Fi/Action film that will have a big-budget feel with stunning visuals &amp; stunts starring a casting of up and comers.</v>
          </cell>
          <cell r="D129">
            <v>8000</v>
          </cell>
          <cell r="E129">
            <v>190</v>
          </cell>
        </row>
        <row r="130">
          <cell r="B130" t="str">
            <v>Ralphi3 (Canceled)</v>
          </cell>
          <cell r="C130" t="str">
            <v>A Science Fiction film filled with entertainment and Excitement</v>
          </cell>
          <cell r="D130">
            <v>100000</v>
          </cell>
          <cell r="E130">
            <v>1867</v>
          </cell>
        </row>
        <row r="131">
          <cell r="B131" t="str">
            <v>JUSTICE LEAGUE ORIGINS (Canceled)</v>
          </cell>
          <cell r="C131" t="str">
            <v>HEY!!! I'm David House, and I am currently working on a film called Justice League Origins!!! non-profit based on DC Comics Characters.</v>
          </cell>
          <cell r="D131">
            <v>20000</v>
          </cell>
          <cell r="E131">
            <v>0</v>
          </cell>
        </row>
        <row r="132">
          <cell r="B132" t="str">
            <v>Blue in the Green (Canceled)</v>
          </cell>
          <cell r="C132" t="str">
            <v>A journey down the rabbit hole into the dark future. A mix of reality and dreams of a world dependant on an oppressed by technology.</v>
          </cell>
          <cell r="D132">
            <v>600</v>
          </cell>
          <cell r="E132">
            <v>0</v>
          </cell>
        </row>
        <row r="133">
          <cell r="B133" t="str">
            <v>I (Canceled)</v>
          </cell>
          <cell r="C133" t="str">
            <v>I</v>
          </cell>
          <cell r="D133">
            <v>1200</v>
          </cell>
          <cell r="E133">
            <v>0</v>
          </cell>
        </row>
        <row r="134">
          <cell r="B134" t="str">
            <v>The Message (Canceled)</v>
          </cell>
          <cell r="C134" t="str">
            <v>An anime inspired sci-fi action short set in Tokyo, Japan by VFX veterans, Gerald Abraham, Kim Tran and sound engineer, Jeremy Corby.</v>
          </cell>
          <cell r="D134">
            <v>80000</v>
          </cell>
          <cell r="E134">
            <v>7655</v>
          </cell>
        </row>
        <row r="135">
          <cell r="B135" t="str">
            <v>Demon Women from outer space (Canceled)</v>
          </cell>
          <cell r="C135" t="str">
            <v>Invasion from outer space sights, to weird to imagine destruction too monstrous to escape</v>
          </cell>
          <cell r="D135">
            <v>71764</v>
          </cell>
          <cell r="E135">
            <v>0</v>
          </cell>
        </row>
        <row r="136">
          <cell r="B136" t="str">
            <v>MARLEY'S GHOST (AMBASSADORS OF STEAM) (Canceled)</v>
          </cell>
          <cell r="C136" t="str">
            <v>steampunk  remake of "a Christmas carol"</v>
          </cell>
          <cell r="D136">
            <v>5000</v>
          </cell>
          <cell r="E136">
            <v>0</v>
          </cell>
        </row>
        <row r="137">
          <cell r="B137" t="str">
            <v>"STUCK" - Finishing Funds for a Sci-Fi Thriller Short Film</v>
          </cell>
          <cell r="C137" t="str">
            <v>What would someone do if they suddenly discovered they could stop time? Join us on this clever sci-fi short film and find out!</v>
          </cell>
          <cell r="D137">
            <v>3000</v>
          </cell>
          <cell r="E137">
            <v>403</v>
          </cell>
        </row>
        <row r="138">
          <cell r="B138" t="str">
            <v>MICRO-MISSION (Canceled)</v>
          </cell>
          <cell r="C138" t="str">
            <v>NAVY SEALS sent on a Area 51 Top-Secret rescue mission where they are shrunken and injected into an ET body, the immune system mutated.</v>
          </cell>
          <cell r="D138">
            <v>3000</v>
          </cell>
          <cell r="E138">
            <v>0</v>
          </cell>
        </row>
        <row r="139">
          <cell r="B139" t="str">
            <v>Predator : Repentance (Canceled)</v>
          </cell>
          <cell r="C139" t="str">
            <v>An unofficial sequel to the independent 2015 fan film Predator: Dark ages. Set in 2141 we follow the crew of the cargoship Centurion</v>
          </cell>
          <cell r="D139">
            <v>55000</v>
          </cell>
          <cell r="E139">
            <v>0</v>
          </cell>
        </row>
        <row r="140">
          <cell r="B140" t="str">
            <v>Thr33 Days Dead: The Sequ3l (Canceled)</v>
          </cell>
          <cell r="C140" t="str">
            <v>This movie will be the S3qu3l to Thr33 Days Dead, which premiered on SyFy and was the focus of SyFy's "Town of the Living Dead".</v>
          </cell>
          <cell r="D140">
            <v>150000</v>
          </cell>
          <cell r="E140">
            <v>4712</v>
          </cell>
        </row>
        <row r="141">
          <cell r="B141" t="str">
            <v>Roman Dead (Canceled)</v>
          </cell>
          <cell r="C141" t="str">
            <v>When  Rome is infected with a zombie plague, Lucius Agrippa and a small group fights for survival</v>
          </cell>
          <cell r="D141">
            <v>500</v>
          </cell>
          <cell r="E141">
            <v>500</v>
          </cell>
        </row>
        <row r="142">
          <cell r="B142" t="str">
            <v>Rome of the Dead (Canceled)</v>
          </cell>
          <cell r="C142" t="str">
            <v>A Gladiator fights for his freedom to be reunited with his Family, he's one fight away, when Rome is infected with a Zombie Virus</v>
          </cell>
          <cell r="D142">
            <v>200000</v>
          </cell>
          <cell r="E142">
            <v>0</v>
          </cell>
        </row>
        <row r="143">
          <cell r="B143" t="str">
            <v>Catherine Kimbridge Chronicles - Live-Action SciFi TV Series</v>
          </cell>
          <cell r="C143" t="str">
            <v>Join us creating a Science Fiction TV Series based upon the popular novels -The Catherine Kimbridge Chronicles.</v>
          </cell>
          <cell r="D143">
            <v>12000</v>
          </cell>
          <cell r="E143">
            <v>1293</v>
          </cell>
        </row>
        <row r="144">
          <cell r="B144" t="str">
            <v>SAMANTHA  SHADOW (Canceled)</v>
          </cell>
          <cell r="C144" t="str">
            <v>A science fiction series about a women trying to stave off a mysterious appearance of monsters from getting out of a dark alley.</v>
          </cell>
          <cell r="D144">
            <v>3000</v>
          </cell>
          <cell r="E144">
            <v>10</v>
          </cell>
        </row>
        <row r="145">
          <cell r="B145" t="str">
            <v>CATTLE - AN AWESOME SCI-FI SHORT (Canceled)</v>
          </cell>
          <cell r="C145" t="str">
            <v>A young woman learns she is one of few women left bred like cattle in order to control a deadly disease and the world populace</v>
          </cell>
          <cell r="D145">
            <v>5500</v>
          </cell>
          <cell r="E145">
            <v>0</v>
          </cell>
        </row>
        <row r="146">
          <cell r="B146" t="str">
            <v>The Great Fear - Post Production Funds (Canceled)</v>
          </cell>
          <cell r="C146" t="str">
            <v>A film about a collapsing food industry, a lonely farmer and a lonely botanist needs your help to finish post-production!</v>
          </cell>
          <cell r="D146">
            <v>7500</v>
          </cell>
          <cell r="E146">
            <v>2070</v>
          </cell>
        </row>
        <row r="147">
          <cell r="B147" t="str">
            <v>Threshold (Canceled)</v>
          </cell>
          <cell r="C147" t="str">
            <v>Film-Makers Ricky Comuniello &amp; Ian Weeks are at it again - for the 1st time. We need your support for a modern Sci-Fiction short film</v>
          </cell>
          <cell r="D147">
            <v>4500</v>
          </cell>
          <cell r="E147">
            <v>338</v>
          </cell>
        </row>
        <row r="148">
          <cell r="B148" t="str">
            <v>#CalExit...War of 2020 (Canceled)</v>
          </cell>
          <cell r="C148" t="str">
            <v>California and the west have declared their refusal to support the election of a staunch conservative president. Will it be Civil War?</v>
          </cell>
          <cell r="D148">
            <v>20000</v>
          </cell>
          <cell r="E148">
            <v>115</v>
          </cell>
        </row>
        <row r="149">
          <cell r="B149" t="str">
            <v>Consumed (Static Air) (Canceled)</v>
          </cell>
          <cell r="C149" t="str">
            <v>Film makers catch live footage beyond their wildest dreams.</v>
          </cell>
          <cell r="D149">
            <v>7000</v>
          </cell>
          <cell r="E149">
            <v>0</v>
          </cell>
        </row>
        <row r="150">
          <cell r="B150" t="str">
            <v>Space Gangstars (Canceled)</v>
          </cell>
          <cell r="C150" t="str">
            <v>An aspiring pilot decides to take his Dad's ship for a joyride, and learns it was the biggest mistake of his life in this Sci-Fi comedy</v>
          </cell>
          <cell r="D150">
            <v>50000</v>
          </cell>
          <cell r="E150">
            <v>40</v>
          </cell>
        </row>
        <row r="151">
          <cell r="B151" t="str">
            <v>Dichotomy (Canceled)</v>
          </cell>
          <cell r="C151" t="str">
            <v>A provocatively mind-bending sci-fi thriller, this short film project examines opposites and the balance of the universe. #Dichotomy</v>
          </cell>
          <cell r="D151">
            <v>10000</v>
          </cell>
          <cell r="E151">
            <v>92</v>
          </cell>
        </row>
        <row r="152">
          <cell r="B152" t="str">
            <v>Star Trek First Frontier (Canceled)</v>
          </cell>
          <cell r="C152" t="str">
            <v>The untold story of Captain Robert April and the first launching of the starship U.S.S. Enterprise,  NCC-1701</v>
          </cell>
          <cell r="D152">
            <v>130000</v>
          </cell>
          <cell r="E152">
            <v>30112</v>
          </cell>
        </row>
        <row r="153">
          <cell r="B153" t="str">
            <v>THE ASCENDENCE SHIFT Feature Film (Canceled)</v>
          </cell>
          <cell r="C153" t="str">
            <v>The age of a race to the finish between the higher &amp; lower dimensional realms, A fight for consciousness &amp; freedom,THE NEW HUMAN</v>
          </cell>
          <cell r="D153">
            <v>250000</v>
          </cell>
          <cell r="E153">
            <v>140</v>
          </cell>
        </row>
        <row r="154">
          <cell r="B154" t="str">
            <v>The Great Dark (Canceled)</v>
          </cell>
          <cell r="C154" t="str">
            <v>The Great Dark is a journey through the unimaginable...and un foreseeable...</v>
          </cell>
          <cell r="D154">
            <v>380000</v>
          </cell>
          <cell r="E154">
            <v>30</v>
          </cell>
        </row>
        <row r="155">
          <cell r="B155" t="str">
            <v>Awakening (Canceled)</v>
          </cell>
          <cell r="C155" t="str">
            <v>What would you do if you face something beyond your understanding? If someone you loved disappeared without a trace?</v>
          </cell>
          <cell r="D155">
            <v>50000</v>
          </cell>
          <cell r="E155">
            <v>359</v>
          </cell>
        </row>
        <row r="156">
          <cell r="B156" t="str">
            <v>Quantum Alterations: Sci-fi, Stop Motion &amp; Fantasy Fan Film</v>
          </cell>
          <cell r="C156" t="str">
            <v>Fiction Becomes Reality in this non-profit science fiction, stop motion, and fantasy fan film.</v>
          </cell>
          <cell r="D156">
            <v>1500</v>
          </cell>
          <cell r="E156">
            <v>40</v>
          </cell>
        </row>
        <row r="157">
          <cell r="B157" t="str">
            <v>The Last Armada (Canceled)</v>
          </cell>
          <cell r="C157" t="str">
            <v>While a shadow of peace was on the horizon,humankind was being threatened by its past.Whispers of threat was being heard from the North</v>
          </cell>
          <cell r="D157">
            <v>1350000</v>
          </cell>
          <cell r="E157">
            <v>81</v>
          </cell>
        </row>
        <row r="158">
          <cell r="B158" t="str">
            <v>Mosaics (Canceled)</v>
          </cell>
          <cell r="C158" t="str">
            <v>A short science-fiction film about an underground network of human-animal hybrids &amp; their struggle with oppression &amp; marginalization.</v>
          </cell>
          <cell r="D158">
            <v>35000</v>
          </cell>
          <cell r="E158">
            <v>1785</v>
          </cell>
        </row>
        <row r="159">
          <cell r="B159" t="str">
            <v>Forever Man (short film) (Canceled)</v>
          </cell>
          <cell r="C159" t="str">
            <v>Man's cryogenic chamber and his soulmate's time travel from the distant future allows them to meet in the middle.</v>
          </cell>
          <cell r="D159">
            <v>2995</v>
          </cell>
          <cell r="E159">
            <v>8</v>
          </cell>
        </row>
        <row r="160">
          <cell r="B160" t="str">
            <v>In The Dark POST Production Fund Request (Canceled)</v>
          </cell>
          <cell r="C160" t="str">
            <v>ITD a is thriller about a female college student house sitting for her boss &amp; encountering a dark evil force that dwells in the shadows</v>
          </cell>
          <cell r="D160">
            <v>5000</v>
          </cell>
          <cell r="E160">
            <v>0</v>
          </cell>
        </row>
        <row r="161">
          <cell r="B161" t="str">
            <v>Rosette: Sci-Fi/Action Feature Film to Cast Hollywood Talent</v>
          </cell>
          <cell r="C161" t="str">
            <v>Love, Robots... and Time Travel.
Rosette: A Sci-Fi/Action/Adventure Feature Film, set to cast three A-list Hollywood actors.</v>
          </cell>
          <cell r="D161">
            <v>500000</v>
          </cell>
          <cell r="E161">
            <v>10</v>
          </cell>
        </row>
        <row r="162">
          <cell r="B162" t="str">
            <v>Con Todo mi Corazon: With all of my Heart.</v>
          </cell>
          <cell r="C162" t="str">
            <v>The title might seem cheesy, but my father says that to my mother every time they say I love you.     This story is dedicated to them.</v>
          </cell>
          <cell r="D162">
            <v>5000</v>
          </cell>
          <cell r="E162">
            <v>0</v>
          </cell>
        </row>
        <row r="163">
          <cell r="B163" t="str">
            <v>Midway: The Turning Point</v>
          </cell>
          <cell r="C163" t="str">
            <v>Step 1 (script editing) to produce a dramatic film about the air/sea battle of WWII that turned the tide of victory for the US.</v>
          </cell>
          <cell r="D163">
            <v>50000</v>
          </cell>
          <cell r="E163">
            <v>5</v>
          </cell>
        </row>
        <row r="164">
          <cell r="B164" t="str">
            <v>See It My Way</v>
          </cell>
          <cell r="C164" t="str">
            <v>This film follows a young man who has had only a troubled family life. He turns to all the wrong things and life falls apart.</v>
          </cell>
          <cell r="D164">
            <v>2800</v>
          </cell>
          <cell r="E164">
            <v>435</v>
          </cell>
        </row>
        <row r="165">
          <cell r="B165" t="str">
            <v>UNDIVIDED (Working Title)</v>
          </cell>
          <cell r="C165" t="str">
            <v>Over 2.5 million Black men registered for the draft in World War II. 
This will be the most comprehensive portrayal EVER of US. THEN.</v>
          </cell>
          <cell r="D165">
            <v>2000000</v>
          </cell>
          <cell r="E165">
            <v>0</v>
          </cell>
        </row>
        <row r="166">
          <cell r="B166" t="str">
            <v>Angelix</v>
          </cell>
          <cell r="C166" t="str">
            <v>Two cousins are caught up in the private war between warrior class angels and demons. You may be caught up too and not realize it yet.</v>
          </cell>
          <cell r="D166">
            <v>120000</v>
          </cell>
          <cell r="E166">
            <v>640</v>
          </cell>
        </row>
        <row r="167">
          <cell r="B167" t="str">
            <v>NET</v>
          </cell>
          <cell r="C167" t="str">
            <v>A teacher. A boy. The beach and a heatwave that drove them all insane.</v>
          </cell>
          <cell r="D167">
            <v>17000</v>
          </cell>
          <cell r="E167">
            <v>0</v>
          </cell>
        </row>
        <row r="168">
          <cell r="B168" t="str">
            <v>Pressure</v>
          </cell>
          <cell r="C168" t="str">
            <v>A young teen makes a bad decision after joining gang and the film expresses his choices that led him to that point.</v>
          </cell>
          <cell r="D168">
            <v>5000</v>
          </cell>
          <cell r="E168">
            <v>3000</v>
          </cell>
        </row>
        <row r="169">
          <cell r="B169" t="str">
            <v>Past</v>
          </cell>
          <cell r="C169" t="str">
            <v>A young man experiences a tragedy and has the opportunity to go back and learn from his mistakes and find out his true self.</v>
          </cell>
          <cell r="D169">
            <v>110000</v>
          </cell>
          <cell r="E169">
            <v>11</v>
          </cell>
        </row>
        <row r="170">
          <cell r="B170" t="str">
            <v>Moving On</v>
          </cell>
          <cell r="C170" t="str">
            <v>A homeless Gulf War 2 vet, and Congressional Medal of Honor recipient fights for his sanity on the mean streets of Albuquerque.</v>
          </cell>
          <cell r="D170">
            <v>8000</v>
          </cell>
          <cell r="E170">
            <v>325</v>
          </cell>
        </row>
        <row r="171">
          <cell r="B171" t="str">
            <v>Family</v>
          </cell>
          <cell r="C171" t="str">
            <v>Family is a short film about a father and son and two brothers who were separated by the Korean war and finally reunite after 60 years.</v>
          </cell>
          <cell r="D171">
            <v>2500</v>
          </cell>
          <cell r="E171">
            <v>560</v>
          </cell>
        </row>
        <row r="172">
          <cell r="B172" t="str">
            <v>Letters to Daniel</v>
          </cell>
          <cell r="C172" t="str">
            <v>Amy &amp; Missy survive Amy's bipolar disorder and go on to become award winning &amp; bestselling authors, screenwriters &amp; filmmakers</v>
          </cell>
          <cell r="D172">
            <v>10000</v>
          </cell>
          <cell r="E172">
            <v>325</v>
          </cell>
        </row>
        <row r="173">
          <cell r="B173" t="str">
            <v>IRL: Gamers Unite</v>
          </cell>
          <cell r="C173" t="str">
            <v>Team Mayhem, a local small town gang of gamers who are enlisted   to save the world from the new great evil known as Prowler.</v>
          </cell>
          <cell r="D173">
            <v>50000</v>
          </cell>
          <cell r="E173">
            <v>1</v>
          </cell>
        </row>
        <row r="174">
          <cell r="B174" t="str">
            <v>The Blind Dolphin Story</v>
          </cell>
          <cell r="C174" t="str">
            <v>A short film on the rarest mammal and the second most endangered freshwater river dolphin, in Pakistan.</v>
          </cell>
          <cell r="D174">
            <v>95000</v>
          </cell>
          <cell r="E174">
            <v>0</v>
          </cell>
        </row>
        <row r="175">
          <cell r="B175" t="str">
            <v>7 Sins</v>
          </cell>
          <cell r="C175" t="str">
            <v>This is a film inspired by Quentin Tarantino, I want to make a film thats entertaining yet gritty. 7 Sins is in pre-production.</v>
          </cell>
          <cell r="D175">
            <v>1110</v>
          </cell>
          <cell r="E175">
            <v>0</v>
          </cell>
        </row>
        <row r="176">
          <cell r="B176" t="str">
            <v>I Am Forgotten</v>
          </cell>
          <cell r="C176" t="str">
            <v>An international short film project. It is about loneliness, wich is caused by the current compulsion to check your Facebook every day.</v>
          </cell>
          <cell r="D176">
            <v>6000</v>
          </cell>
          <cell r="E176">
            <v>0</v>
          </cell>
        </row>
        <row r="177">
          <cell r="B177" t="str">
            <v>Gooseberry Fool - Feature Film</v>
          </cell>
          <cell r="C177" t="str">
            <v>To heal her scars Olivia must take a journey back to her roots, where an unresolved conflict stands between her and musical success.</v>
          </cell>
          <cell r="D177">
            <v>20000</v>
          </cell>
          <cell r="E177">
            <v>1297</v>
          </cell>
        </row>
        <row r="178">
          <cell r="B178" t="str">
            <v>Silent Monster</v>
          </cell>
          <cell r="C178" t="str">
            <v>I'm seeking funding to finish my short film, Silent Monster, to bring awareness to teenage bullying as well as teenage violence.</v>
          </cell>
          <cell r="D178">
            <v>1500</v>
          </cell>
          <cell r="E178">
            <v>0</v>
          </cell>
        </row>
        <row r="179">
          <cell r="B179" t="str">
            <v>The Good Samaritan</v>
          </cell>
          <cell r="C179" t="str">
            <v>I'm making a modern day version of the bible story " The Good Samaritan"</v>
          </cell>
          <cell r="D179">
            <v>450</v>
          </cell>
          <cell r="E179">
            <v>180</v>
          </cell>
        </row>
        <row r="180">
          <cell r="B180" t="str">
            <v>El viaje de LucÃ­a</v>
          </cell>
          <cell r="C180" t="str">
            <v>El viaje de LucÃ­a es un largometraje de ficciÃ³n con temÃ¡tica sobre el cÃ¡ncer infantil.</v>
          </cell>
          <cell r="D180">
            <v>500000</v>
          </cell>
          <cell r="E180">
            <v>0</v>
          </cell>
        </row>
        <row r="181">
          <cell r="B181" t="str">
            <v>Sustain: A Film About Survival</v>
          </cell>
          <cell r="C181" t="str">
            <v>A feature-length film about how three people survive in a diseased world.</v>
          </cell>
          <cell r="D181">
            <v>1000</v>
          </cell>
          <cell r="E181">
            <v>200</v>
          </cell>
        </row>
        <row r="182">
          <cell r="B182" t="str">
            <v>The Rest of Us Mini-Series</v>
          </cell>
          <cell r="C182" t="str">
            <v>The Rest of Us follows a survivor of an outbreak that nearly destroyed the earth as he travels to find some form of humanity.</v>
          </cell>
          <cell r="D182">
            <v>1200</v>
          </cell>
          <cell r="E182">
            <v>401</v>
          </cell>
        </row>
        <row r="183">
          <cell r="B183" t="str">
            <v>Immemorial</v>
          </cell>
          <cell r="C183" t="str">
            <v>Christina has been suffering with flash backs and some very disturbing nightmares and realises that it is more than just nightmares.</v>
          </cell>
          <cell r="D183">
            <v>3423</v>
          </cell>
          <cell r="E183">
            <v>722</v>
          </cell>
        </row>
        <row r="184">
          <cell r="B184" t="str">
            <v>ABU Pakistani Independent Feature Film</v>
          </cell>
          <cell r="C184" t="str">
            <v>I'm Faraz, and I am raising money for my feature film called ABU. This one is for our parents, and our responsibilities towards them.</v>
          </cell>
          <cell r="D184">
            <v>1000</v>
          </cell>
          <cell r="E184">
            <v>0</v>
          </cell>
        </row>
        <row r="185">
          <cell r="B185" t="str">
            <v>Three Little Words</v>
          </cell>
          <cell r="C185" t="str">
            <v>Don't kill me until I meet my Dad</v>
          </cell>
          <cell r="D185">
            <v>12500</v>
          </cell>
          <cell r="E185">
            <v>4482</v>
          </cell>
        </row>
        <row r="186">
          <cell r="B186" t="str">
            <v>Lana - Short film</v>
          </cell>
          <cell r="C186" t="str">
            <v>"Lana" is an horror/dramatic short film, written by myself, about a young woman fighting the darkness in her, but it might be too late.</v>
          </cell>
          <cell r="D186">
            <v>1500</v>
          </cell>
          <cell r="E186">
            <v>51</v>
          </cell>
        </row>
        <row r="187">
          <cell r="B187" t="str">
            <v>BLANK Short Movie</v>
          </cell>
          <cell r="C187" t="str">
            <v>Love has no boundaries!</v>
          </cell>
          <cell r="D187">
            <v>40000</v>
          </cell>
          <cell r="E187">
            <v>2200</v>
          </cell>
        </row>
        <row r="188">
          <cell r="B188" t="str">
            <v>Feature Film: The Wolfes</v>
          </cell>
          <cell r="C188" t="str">
            <v>My film is about a boy who discovers the truth about his fathers dissapearance through the dark secrets of his mothers past.</v>
          </cell>
          <cell r="D188">
            <v>5000</v>
          </cell>
          <cell r="E188">
            <v>0</v>
          </cell>
        </row>
        <row r="189">
          <cell r="B189" t="str">
            <v>The Imbalanced Heart of a Symmetric Mind (film)</v>
          </cell>
          <cell r="C189" t="str">
            <v>A young man suffering from a severe case of OCD embarks on a road trip to find peace of mind.</v>
          </cell>
          <cell r="D189">
            <v>5000</v>
          </cell>
          <cell r="E189">
            <v>800</v>
          </cell>
        </row>
        <row r="190">
          <cell r="B190" t="str">
            <v>Mariano (A Screenplay)</v>
          </cell>
          <cell r="C190" t="str">
            <v>Mariano Messini, an aspiring musician, indebted to the mafia must put his life on the line to escape their grasp and pursue his dream.</v>
          </cell>
          <cell r="D190">
            <v>1500</v>
          </cell>
          <cell r="E190">
            <v>0</v>
          </cell>
        </row>
        <row r="191">
          <cell r="B191" t="str">
            <v>A GOOD MAN'S DECISION</v>
          </cell>
          <cell r="C191" t="str">
            <v>Jack Barlow's wife and daughter shot in cold blood at a gun confiscation station in Texas, he sets out to save his family &amp; neighbors.</v>
          </cell>
          <cell r="D191">
            <v>500000</v>
          </cell>
          <cell r="E191">
            <v>345</v>
          </cell>
        </row>
        <row r="192">
          <cell r="B192" t="str">
            <v>REGIONRAT, the movie</v>
          </cell>
          <cell r="C192" t="str">
            <v>Because hope can be a 4 letter word</v>
          </cell>
          <cell r="D192">
            <v>12000</v>
          </cell>
          <cell r="E192">
            <v>50</v>
          </cell>
        </row>
        <row r="193">
          <cell r="B193" t="str">
            <v>Trillion: Feature Film</v>
          </cell>
          <cell r="C193" t="str">
            <v>A young boy passionate about Astronomy and Chemistry tracks down an astroid that scientists said would never hit earth.</v>
          </cell>
          <cell r="D193">
            <v>5000</v>
          </cell>
          <cell r="E193">
            <v>250</v>
          </cell>
        </row>
        <row r="194">
          <cell r="B194" t="str">
            <v>"SHADY BIZZNESS' The Eminem Movie Beyond 8 Mile"</v>
          </cell>
          <cell r="C194" t="str">
            <v>This Eminem Tell All details the good times, hardships, drug abuse, domestic violence, scandals, sex, near-death experiences and murder</v>
          </cell>
          <cell r="D194">
            <v>1000000</v>
          </cell>
          <cell r="E194">
            <v>17</v>
          </cell>
        </row>
        <row r="195">
          <cell r="B195" t="str">
            <v>Help Towards a New PC for Editing Media College Productions!</v>
          </cell>
          <cell r="C195" t="str">
            <v>I am in need of a new PC for my Media Production course so i can pursue my dream of creating CGI based sci-fi productions for everyone</v>
          </cell>
          <cell r="D195">
            <v>1000</v>
          </cell>
          <cell r="E195">
            <v>0</v>
          </cell>
        </row>
        <row r="196">
          <cell r="B196" t="str">
            <v>Desperation Short Film</v>
          </cell>
          <cell r="C196" t="str">
            <v>Northern Irish Original Short Film based on the desperation of love and survival and taking a risk that may change everything.</v>
          </cell>
          <cell r="D196">
            <v>2500</v>
          </cell>
          <cell r="E196">
            <v>3</v>
          </cell>
        </row>
        <row r="197">
          <cell r="B197" t="str">
            <v>37 U.S. Navy Sailors Murdered, an American story</v>
          </cell>
          <cell r="C197" t="str">
            <v>A film project based on my auto-biography, a military conflict with no media attention, this story depicts war and its aftermath.</v>
          </cell>
          <cell r="D197">
            <v>2000000</v>
          </cell>
          <cell r="E197">
            <v>0</v>
          </cell>
        </row>
        <row r="198">
          <cell r="B198" t="str">
            <v>Thunder Under Control</v>
          </cell>
          <cell r="C198" t="str">
            <v>A moving short film about a retired female boxer who develops a relationship with a young journalist who idolises her</v>
          </cell>
          <cell r="D198">
            <v>3500</v>
          </cell>
          <cell r="E198">
            <v>1465</v>
          </cell>
        </row>
        <row r="199">
          <cell r="B199" t="str">
            <v>Cole - A Short Film.</v>
          </cell>
          <cell r="C199" t="str">
            <v>â€œAfter a terrifying ordeal, a young woman is left in a depressive state and abandoned to cope with a distressing account of revengeâ€</v>
          </cell>
          <cell r="D199">
            <v>2500</v>
          </cell>
          <cell r="E199">
            <v>262</v>
          </cell>
        </row>
        <row r="200">
          <cell r="B200" t="str">
            <v>Nine Lives</v>
          </cell>
          <cell r="C200" t="str">
            <v>Nine Lives is a story of one woman's survival of EIGHT near deaths and her love for one man as an influence to fight for the NINTH.</v>
          </cell>
          <cell r="D200">
            <v>25000</v>
          </cell>
          <cell r="E200">
            <v>279</v>
          </cell>
        </row>
        <row r="201">
          <cell r="B201" t="str">
            <v>Independent Feature Film for Film Festivals "BLUE"</v>
          </cell>
          <cell r="C201" t="str">
            <v>We're filming a feature film that we can put in numerous film festivals across the country. My dream is to compete in every single one.</v>
          </cell>
          <cell r="D201">
            <v>10000</v>
          </cell>
          <cell r="E201">
            <v>0</v>
          </cell>
        </row>
        <row r="202">
          <cell r="B202" t="str">
            <v>The Crossing Shore</v>
          </cell>
          <cell r="C202" t="str">
            <v>A film dedicated to an AAF Pilot's struggle to survive behind enemy lines during WWII.</v>
          </cell>
          <cell r="D202">
            <v>6000</v>
          </cell>
          <cell r="E202">
            <v>1571.55</v>
          </cell>
        </row>
        <row r="203">
          <cell r="B203" t="str">
            <v>Life of Change</v>
          </cell>
          <cell r="C203" t="str">
            <v>Everyone has a choice. Can two college students get past their differences to save the life of a man whom they've never met before?</v>
          </cell>
          <cell r="D203">
            <v>650</v>
          </cell>
          <cell r="E203">
            <v>380</v>
          </cell>
        </row>
        <row r="204">
          <cell r="B204" t="str">
            <v>Modern Gangsters</v>
          </cell>
          <cell r="C204" t="str">
            <v>new web series created by jonney terry</v>
          </cell>
          <cell r="D204">
            <v>6000</v>
          </cell>
          <cell r="E204">
            <v>0</v>
          </cell>
        </row>
        <row r="205">
          <cell r="B205" t="str">
            <v>TheM</v>
          </cell>
          <cell r="C205" t="str">
            <v>We are aiming to make a Web Series based on Youth Culture and the misrepresentation of socially stereotyped people.</v>
          </cell>
          <cell r="D205">
            <v>2500</v>
          </cell>
          <cell r="E205">
            <v>746</v>
          </cell>
        </row>
        <row r="206">
          <cell r="B206" t="str">
            <v>WHERE IS DANIEL? The feature film</v>
          </cell>
          <cell r="C206" t="str">
            <v>A feature film based on the true story of Bruce and Denise Morcombe and their battle for justice for their missing son Daniel.</v>
          </cell>
          <cell r="D206">
            <v>300000</v>
          </cell>
          <cell r="E206">
            <v>152165</v>
          </cell>
        </row>
        <row r="207">
          <cell r="B207" t="str">
            <v>KISS ME GOODBYE - A REFRESHING VOICE IN INDIE FILMMAKING</v>
          </cell>
          <cell r="C207" t="str">
            <v>A martyr faces execution at the hands of the State, while enduring the horrors and alienation of a new world order.</v>
          </cell>
          <cell r="D207">
            <v>8000</v>
          </cell>
          <cell r="E207">
            <v>1300</v>
          </cell>
        </row>
        <row r="208">
          <cell r="B208" t="str">
            <v>Blood Bond Movie Development</v>
          </cell>
          <cell r="C208" t="str">
            <v>A love story featuring adoption,struggle,dysfunction,grace, healing, and restoration.</v>
          </cell>
          <cell r="D208">
            <v>12700</v>
          </cell>
          <cell r="E208">
            <v>0</v>
          </cell>
        </row>
        <row r="209">
          <cell r="B209" t="str">
            <v>M39 - Action film / Drama</v>
          </cell>
          <cell r="C209" t="str">
            <v>To avoid bankruptcy, Vincent, a passionate young entrepreneur embarks  on an illicit affair in order to save his dream business.</v>
          </cell>
          <cell r="D209">
            <v>14000</v>
          </cell>
          <cell r="E209">
            <v>2130</v>
          </cell>
        </row>
        <row r="210">
          <cell r="B210" t="str">
            <v>OLIVIA</v>
          </cell>
          <cell r="C210" t="str">
            <v>A young woman's journey from Africa to Australia where she finds heaven on earth, love and tragedy. Within her tragedy she saves lives.</v>
          </cell>
          <cell r="D210">
            <v>50000</v>
          </cell>
          <cell r="E210">
            <v>0</v>
          </cell>
        </row>
        <row r="211">
          <cell r="B211" t="str">
            <v>"A Brighter Day"</v>
          </cell>
          <cell r="C211" t="str">
            <v>"A Brighter Day" is the first episode of a television series about an ex-hustler that becomes a school teacher to help at risk youth.</v>
          </cell>
          <cell r="D211">
            <v>25000</v>
          </cell>
          <cell r="E211">
            <v>0</v>
          </cell>
        </row>
        <row r="212">
          <cell r="B212" t="str">
            <v>Like Son, Like Father</v>
          </cell>
          <cell r="C212" t="str">
            <v>A tender short film about a young man who needs advice from  someone he had no intention of ever meeting, his biological father.</v>
          </cell>
          <cell r="D212">
            <v>12000</v>
          </cell>
          <cell r="E212">
            <v>3030</v>
          </cell>
        </row>
        <row r="213">
          <cell r="B213" t="str">
            <v>Pre-production - The Heart of A Woman &amp; The Heart of A Man</v>
          </cell>
          <cell r="C213" t="str">
            <v>The Heart of a Woman and The Heart of a Man is a feature film written by Jennie Marie Pacelli, based on real people and true events</v>
          </cell>
          <cell r="D213">
            <v>5000</v>
          </cell>
          <cell r="E213">
            <v>2230</v>
          </cell>
        </row>
        <row r="214">
          <cell r="B214" t="str">
            <v>The Ecstasy of Vengeance - Feature Length Film</v>
          </cell>
          <cell r="C214" t="str">
            <v>This film is a fictional crime drama following the events of a heist that ended in bloodshed.</v>
          </cell>
          <cell r="D214">
            <v>6300</v>
          </cell>
          <cell r="E214">
            <v>1</v>
          </cell>
        </row>
        <row r="215">
          <cell r="B215" t="str">
            <v>Hart Blvd. A feature film by Andrew Greve</v>
          </cell>
          <cell r="C215" t="str">
            <v>A family dramedy about a grandfather  and grandson who are both on their path to redemption.</v>
          </cell>
          <cell r="D215">
            <v>50000</v>
          </cell>
          <cell r="E215">
            <v>20</v>
          </cell>
        </row>
        <row r="216">
          <cell r="B216" t="str">
            <v>The Man Who Loved Dinosaurs. Based on a true story.</v>
          </cell>
          <cell r="C216" t="str">
            <v>A screenplay based upon the true story of a man with Asperger Syndrome who falls through the cracks of the criminal justice system.</v>
          </cell>
          <cell r="D216">
            <v>12500</v>
          </cell>
          <cell r="E216">
            <v>1</v>
          </cell>
        </row>
        <row r="217">
          <cell r="B217" t="str">
            <v>Invisible Scars</v>
          </cell>
          <cell r="C217" t="str">
            <v>A short drama based on a true events. Story of a British Soldier who comes back home suffering from Post Traumatic Stress Disorder.</v>
          </cell>
          <cell r="D217">
            <v>4400</v>
          </cell>
          <cell r="E217">
            <v>10</v>
          </cell>
        </row>
        <row r="218">
          <cell r="B218" t="str">
            <v>Another Brick In The Wall - Feature Film</v>
          </cell>
          <cell r="C218" t="str">
            <v>A nostalgic film about the unorthodox teacher we all wish we had, the girl we all fell for, and the friend we didn't expect to make.</v>
          </cell>
          <cell r="D218">
            <v>50000</v>
          </cell>
          <cell r="E218">
            <v>27849.22</v>
          </cell>
        </row>
        <row r="219">
          <cell r="B219" t="str">
            <v>Bitch</v>
          </cell>
          <cell r="C219" t="str">
            <v>A roadmovie by paw</v>
          </cell>
          <cell r="D219">
            <v>100000</v>
          </cell>
          <cell r="E219">
            <v>11943</v>
          </cell>
        </row>
        <row r="220">
          <cell r="B220" t="str">
            <v>Charmaine (Daughter of Charlotte)</v>
          </cell>
          <cell r="C220" t="str">
            <v>A sassy talking spider named Charmaine, joins forces with an abused young boy.  She stages off bullies and help fight an abusive father</v>
          </cell>
          <cell r="D220">
            <v>5000</v>
          </cell>
          <cell r="E220">
            <v>100</v>
          </cell>
        </row>
        <row r="221">
          <cell r="B221" t="str">
            <v>True Colors</v>
          </cell>
          <cell r="C221" t="str">
            <v>An hour-long pilot about a group of suburban LGBT teens coming of age in the early 90's.</v>
          </cell>
          <cell r="D221">
            <v>50000</v>
          </cell>
          <cell r="E221">
            <v>8815</v>
          </cell>
        </row>
        <row r="222">
          <cell r="B222" t="str">
            <v>LA VIE</v>
          </cell>
          <cell r="C222" t="str">
            <v>A Freelancer abandons everything to chase after his dream of being "great" escape to Bangkok and return to his home-world.</v>
          </cell>
          <cell r="D222">
            <v>50000</v>
          </cell>
          <cell r="E222">
            <v>360</v>
          </cell>
        </row>
        <row r="223">
          <cell r="B223" t="str">
            <v>Archetypes</v>
          </cell>
          <cell r="C223" t="str">
            <v>Film about Schizophrenia with Surreal Twists!</v>
          </cell>
          <cell r="D223">
            <v>50000</v>
          </cell>
          <cell r="E223">
            <v>0</v>
          </cell>
        </row>
        <row r="224">
          <cell r="B224" t="str">
            <v>SICKNESS 2014 Build Killian's Bike</v>
          </cell>
          <cell r="C224" t="str">
            <v>Killian leader of an outlaw bike gang doesnâ€™t have a bike yet and here is your chance to help design and build his machine.</v>
          </cell>
          <cell r="D224">
            <v>1000</v>
          </cell>
          <cell r="E224">
            <v>130</v>
          </cell>
        </row>
        <row r="225">
          <cell r="B225" t="str">
            <v>The Pass</v>
          </cell>
          <cell r="C225" t="str">
            <v>An old man, a U.S Marine Corps veteran remembers his combat experience in the battle of Toktong Pass 1950, during the Korean War.</v>
          </cell>
          <cell r="D225">
            <v>1500000</v>
          </cell>
          <cell r="E225">
            <v>0</v>
          </cell>
        </row>
        <row r="226">
          <cell r="B226" t="str">
            <v>Legend of the Stolen Guitar -- (Zimbabwe film)</v>
          </cell>
          <cell r="C226" t="str">
            <v>African Hollywood production, from the people who brought you Spiderman 1&amp;2, Star Trek 1&amp;2, Mission Impossible 3&amp;4 and Star Wars Ep7</v>
          </cell>
          <cell r="D226">
            <v>6000000</v>
          </cell>
          <cell r="E226">
            <v>0</v>
          </cell>
        </row>
        <row r="227">
          <cell r="B227" t="str">
            <v>Backpage Shawty</v>
          </cell>
          <cell r="C227" t="str">
            <v>I'm creating a "Lifetime" type drama film about a girl who uses backpage for money, but trying to turn her life around.</v>
          </cell>
          <cell r="D227">
            <v>200</v>
          </cell>
          <cell r="E227">
            <v>0</v>
          </cell>
        </row>
        <row r="228">
          <cell r="B228" t="str">
            <v>MAGGIE Film</v>
          </cell>
          <cell r="C228" t="str">
            <v>A TRUE STORY OF DOMESTIC VILOLENCE THAT SEEKS TO OFFER THE VIEWER OUTLEST OF SUPPORT.</v>
          </cell>
          <cell r="D228">
            <v>29000</v>
          </cell>
          <cell r="E228">
            <v>250</v>
          </cell>
        </row>
        <row r="229">
          <cell r="B229" t="str">
            <v>The Chance of Freedom Short Film</v>
          </cell>
          <cell r="C229" t="str">
            <v>Imagine your life is full is nothing but pain and darkness. One day, you had the chance to be free from it all. Would you take it?</v>
          </cell>
          <cell r="D229">
            <v>28000</v>
          </cell>
          <cell r="E229">
            <v>0</v>
          </cell>
        </row>
        <row r="230">
          <cell r="B230" t="str">
            <v>Facets of a Geek life</v>
          </cell>
          <cell r="C230" t="str">
            <v>I am making a film from one one of my books called facets of a Geek life.</v>
          </cell>
          <cell r="D230">
            <v>8000</v>
          </cell>
          <cell r="E230">
            <v>0</v>
          </cell>
        </row>
        <row r="231">
          <cell r="B231" t="str">
            <v>The Perfect Plan</v>
          </cell>
          <cell r="C231" t="str">
            <v>I teenage girl that wants to go around the system. She does all she can to cheat and finds herself in a bad position when she messesup</v>
          </cell>
          <cell r="D231">
            <v>3000</v>
          </cell>
          <cell r="E231">
            <v>0</v>
          </cell>
        </row>
        <row r="232">
          <cell r="B232" t="str">
            <v>In Love There's War</v>
          </cell>
          <cell r="C232" t="str">
            <v>In Love There's War is a spicy web series that will have viewers at the edge of their seats as deception and hidden secrecies unravel.</v>
          </cell>
          <cell r="D232">
            <v>15000</v>
          </cell>
          <cell r="E232">
            <v>60</v>
          </cell>
        </row>
        <row r="233">
          <cell r="B233" t="str">
            <v>FAREWELL TO FREEDOM a modern day western by Anita Waggoner</v>
          </cell>
          <cell r="C233" t="str">
            <v>Farewell to Freedom the screenplay portrays  a vulnerable divorce'  who falls for a hard-luck cowboy she meets in Las Vegas.</v>
          </cell>
          <cell r="D233">
            <v>1500000</v>
          </cell>
          <cell r="E233">
            <v>0</v>
          </cell>
        </row>
        <row r="234">
          <cell r="B234" t="str">
            <v>#noblurredlines</v>
          </cell>
          <cell r="C234" t="str">
            <v>A high-impact, high-quality resource to address, for young people and youth-related professionals, the issue of sexual consent.</v>
          </cell>
          <cell r="D234">
            <v>4000</v>
          </cell>
          <cell r="E234">
            <v>110</v>
          </cell>
        </row>
        <row r="235">
          <cell r="B235" t="str">
            <v>Area 4 - The Film</v>
          </cell>
          <cell r="C235" t="str">
            <v>â€œArea 4â€ revolves around Frank Hammond, a counselor at a high school, who discovers the scandals that took place.</v>
          </cell>
          <cell r="D235">
            <v>350000</v>
          </cell>
          <cell r="E235">
            <v>0</v>
          </cell>
        </row>
        <row r="236">
          <cell r="B236" t="str">
            <v>The Interviewer (Charity Movie)</v>
          </cell>
          <cell r="C236" t="str">
            <v>The Interviewer is a dramatic short film about second chances. If a murderer can get a second chance then uneducated children can too.</v>
          </cell>
          <cell r="D236">
            <v>1000</v>
          </cell>
          <cell r="E236">
            <v>401</v>
          </cell>
        </row>
        <row r="237">
          <cell r="B237" t="str">
            <v>Film about help homeless child to live a better life.</v>
          </cell>
          <cell r="C237" t="str">
            <v>Taking people on a deep emotional trip with a story about sometimes those who have less, give more.</v>
          </cell>
          <cell r="D237">
            <v>10000</v>
          </cell>
          <cell r="E237">
            <v>0</v>
          </cell>
        </row>
        <row r="238">
          <cell r="B238" t="str">
            <v>NYPD Internal Affairs bureau (IAB)(pilot) tv drama</v>
          </cell>
          <cell r="C238" t="str">
            <v>Real cases from IAB investigations. Good cops taking down the bad cops. Police misconduct, obsessive force, drug trafficking etc.</v>
          </cell>
          <cell r="D238">
            <v>150000</v>
          </cell>
          <cell r="E238">
            <v>0</v>
          </cell>
        </row>
        <row r="239">
          <cell r="B239" t="str">
            <v>Making The Choice</v>
          </cell>
          <cell r="C239" t="str">
            <v>Making The Choice is a christian short film series.</v>
          </cell>
          <cell r="D239">
            <v>15000</v>
          </cell>
          <cell r="E239">
            <v>50</v>
          </cell>
        </row>
        <row r="240">
          <cell r="B240" t="str">
            <v>Within The Threshold</v>
          </cell>
          <cell r="C240" t="str">
            <v>A film to stop society from judging others and get along. Life is not about discrimination! Donate for this Thrilling Drama Series!!!!</v>
          </cell>
          <cell r="D240">
            <v>26000</v>
          </cell>
          <cell r="E240">
            <v>0</v>
          </cell>
        </row>
        <row r="241">
          <cell r="B241" t="str">
            <v>Filthy - Short Film</v>
          </cell>
          <cell r="C241" t="str">
            <v>Lovers Clint and Eli convey their conflicting perspectives of guilt and remorse while in the desolate Australian bush.</v>
          </cell>
          <cell r="D241">
            <v>1000</v>
          </cell>
          <cell r="E241">
            <v>250</v>
          </cell>
        </row>
        <row r="242">
          <cell r="B242" t="str">
            <v>Hackers in Uganda: A Documentary</v>
          </cell>
          <cell r="C242" t="str">
            <v>"Hackers in Uganda" is the story of a group of humanitarian computer hackers providing technological education and services in Uganda.</v>
          </cell>
          <cell r="D242">
            <v>15000</v>
          </cell>
          <cell r="E242">
            <v>16145.12</v>
          </cell>
        </row>
        <row r="243">
          <cell r="B243" t="str">
            <v>"LESLIE"</v>
          </cell>
          <cell r="C243" t="str">
            <v>"LESLIE" explores the unapologetic life of Leslie Cochran, the thong-clad homeless man turned cultural icon in the heart of Texas.</v>
          </cell>
          <cell r="D243">
            <v>36400</v>
          </cell>
          <cell r="E243">
            <v>41000</v>
          </cell>
        </row>
        <row r="244">
          <cell r="B244" t="str">
            <v>Hardwater</v>
          </cell>
          <cell r="C244" t="str">
            <v>An unprecedented feature-length documentary film about Maine's tribal, oft-misunderstood ice fishing sub-culture.</v>
          </cell>
          <cell r="D244">
            <v>13000</v>
          </cell>
          <cell r="E244">
            <v>14750</v>
          </cell>
        </row>
        <row r="245">
          <cell r="B245" t="str">
            <v>Following Boruch</v>
          </cell>
          <cell r="C245" t="str">
            <v>A Hasidic man reaches a turning point in his recovery from mental illness and addiction, and is determined to start a new life.</v>
          </cell>
          <cell r="D245">
            <v>25000</v>
          </cell>
          <cell r="E245">
            <v>25648</v>
          </cell>
        </row>
        <row r="246">
          <cell r="B246">
            <v>39756</v>
          </cell>
          <cell r="C246" t="str">
            <v>A transmedia-project to amass a library of footage shot the day Obama was elected, for (1) a feature documentary, (2) an interactive web history</v>
          </cell>
          <cell r="D246">
            <v>3500</v>
          </cell>
          <cell r="E246">
            <v>3981.5</v>
          </cell>
        </row>
        <row r="247">
          <cell r="B247" t="str">
            <v>We Lived Alone: The Connie Converse Documentary</v>
          </cell>
          <cell r="C247" t="str">
            <v>"Human society fascinates me &amp; awes me &amp; fills me with grief &amp; joy; I just can't find my place to plug into it." - C. Converse, 8/10/74</v>
          </cell>
          <cell r="D247">
            <v>5000</v>
          </cell>
          <cell r="E247">
            <v>5186</v>
          </cell>
        </row>
        <row r="248">
          <cell r="B248" t="str">
            <v>LEAVING ATLANTA THE FILM</v>
          </cell>
          <cell r="C248" t="str">
            <v>From 1979 to 1981 twenty-nine Black children in Atlanta were murdered and the others terrified. This is our story...</v>
          </cell>
          <cell r="D248">
            <v>5000</v>
          </cell>
          <cell r="E248">
            <v>15273</v>
          </cell>
        </row>
        <row r="249">
          <cell r="B249" t="str">
            <v>Deja-Vu: Dissecting Memory on Camera</v>
          </cell>
          <cell r="C249" t="str">
            <v xml:space="preserve">A young neuroscientist attempts to reconnect with his ailing father by obsessively studying old family footage.
</v>
          </cell>
          <cell r="D249">
            <v>5000</v>
          </cell>
          <cell r="E249">
            <v>6705</v>
          </cell>
        </row>
        <row r="250">
          <cell r="B250" t="str">
            <v>Far Out Isn't Far Enough: The Tomi Ungerer Story</v>
          </cell>
          <cell r="C250" t="str">
            <v>FAR OUT ISN'T FAR ENOUGH depicts one man's wild, lifelong adventure of testing societal boundaries through his use of subversive art.</v>
          </cell>
          <cell r="D250">
            <v>85000</v>
          </cell>
          <cell r="E250">
            <v>86133</v>
          </cell>
        </row>
        <row r="251">
          <cell r="B251" t="str">
            <v>Bee the Change National Campaign - Vanishing of the Bees documentary</v>
          </cell>
          <cell r="C251" t="str">
            <v>Bee The Change Campaign utilizes the documentary Vanishing of the Bees to raise awareness about bees and our environment, inspiring people into action</v>
          </cell>
          <cell r="D251">
            <v>10000</v>
          </cell>
          <cell r="E251">
            <v>11292</v>
          </cell>
        </row>
        <row r="252">
          <cell r="B252" t="str">
            <v>BOONE- THE DOCUMENTARY</v>
          </cell>
          <cell r="C252" t="str">
            <v>Three young farmers risk land and friendship to stand up to the USDA. An experiential film about living a life of self reliance.</v>
          </cell>
          <cell r="D252">
            <v>30000</v>
          </cell>
          <cell r="E252">
            <v>31675</v>
          </cell>
        </row>
        <row r="253">
          <cell r="B253" t="str">
            <v>The Way Back to Yarasquin: A Coffee Pilgrimage</v>
          </cell>
          <cell r="C253" t="str">
            <v>Remarkably devoted, Mayra is single-handedly sourcing small farm, single-origin coffee from her rural village in Honduras.</v>
          </cell>
          <cell r="D253">
            <v>3500</v>
          </cell>
          <cell r="E253">
            <v>4395</v>
          </cell>
        </row>
        <row r="254">
          <cell r="B254" t="str">
            <v>Good Grief: Making CARTOON COLLEGE - a documentary about comics</v>
          </cell>
          <cell r="C254" t="str">
            <v>The definitive story of indie comics and the foremost institution of higher learning for those who draw them.</v>
          </cell>
          <cell r="D254">
            <v>5000</v>
          </cell>
          <cell r="E254">
            <v>9228</v>
          </cell>
        </row>
        <row r="255">
          <cell r="B255" t="str">
            <v>Leon Claxton's HARLEM IN HAVANA</v>
          </cell>
          <cell r="C255" t="str">
            <v>A so-called â€œJig Showâ€ innovates music and theatre and gives birth to entertainment icons that would one day write American pop culture</v>
          </cell>
          <cell r="D255">
            <v>1500</v>
          </cell>
          <cell r="E255">
            <v>1511</v>
          </cell>
        </row>
        <row r="256">
          <cell r="B256" t="str">
            <v>"I Clown You" Documentary</v>
          </cell>
          <cell r="C256" t="str">
            <v>"I Clown You" is a documentary about Israeli medical clowns and clowning as an art of challenging the norm.</v>
          </cell>
          <cell r="D256">
            <v>24000</v>
          </cell>
          <cell r="E256">
            <v>28067.34</v>
          </cell>
        </row>
        <row r="257">
          <cell r="B257" t="str">
            <v>xoxosms: a documentary about love in the 21st century</v>
          </cell>
          <cell r="C257" t="str">
            <v>xoxosms is a documentary about first love, long distance and Skype.</v>
          </cell>
          <cell r="D257">
            <v>8000</v>
          </cell>
          <cell r="E257">
            <v>8538.66</v>
          </cell>
        </row>
        <row r="258">
          <cell r="B258" t="str">
            <v>POW WOW: Share the arts community of Hawaii</v>
          </cell>
          <cell r="C258" t="str">
            <v>Help share the art and community of Pow Wow, a contemporary art movement in Hawaii, with the rest of the world. #powwowhawaii</v>
          </cell>
          <cell r="D258">
            <v>13000</v>
          </cell>
          <cell r="E258">
            <v>18083</v>
          </cell>
        </row>
        <row r="259">
          <cell r="B259" t="str">
            <v>Mother to Earth - A Documentary about Earthbound Beginnings</v>
          </cell>
          <cell r="C259" t="str">
            <v>A documentary about a formerly Japan-only Nintendo game, its international release, and the secret black market of unreleased games.</v>
          </cell>
          <cell r="D259">
            <v>35000</v>
          </cell>
          <cell r="E259">
            <v>37354.269999999997</v>
          </cell>
        </row>
        <row r="260">
          <cell r="B260" t="str">
            <v>HOW TO START A REVOLUTION a new documentary film</v>
          </cell>
          <cell r="C260" t="str">
            <v>This film reveals the story of the modern revolution, the power of people to change their world and the man behind it all, Gene Sharp.</v>
          </cell>
          <cell r="D260">
            <v>30000</v>
          </cell>
          <cell r="E260">
            <v>57342</v>
          </cell>
        </row>
        <row r="261">
          <cell r="B261" t="str">
            <v>The Colossus Of Destiny - A Melvins Tale</v>
          </cell>
          <cell r="C261" t="str">
            <v>A tale about a band who have journeyed through time, dodging hype and mediocrity, and still managed to survive even stronger than ever.</v>
          </cell>
          <cell r="D261">
            <v>75000</v>
          </cell>
          <cell r="E261">
            <v>98953.42</v>
          </cell>
        </row>
        <row r="262">
          <cell r="B262" t="str">
            <v>Escaramuza: Riding from the Heart (a feature documentary)</v>
          </cell>
          <cell r="C262" t="str">
            <v>In the traditional world of Mexican Rodeo, a team of first-generation California girls does it their way.</v>
          </cell>
          <cell r="D262">
            <v>10000</v>
          </cell>
          <cell r="E262">
            <v>10640</v>
          </cell>
        </row>
        <row r="263">
          <cell r="B263" t="str">
            <v>Empires: The Film</v>
          </cell>
          <cell r="C263" t="str">
            <v>Empires explores the impact of networks on histories and philosophies of political thought.</v>
          </cell>
          <cell r="D263">
            <v>20000</v>
          </cell>
          <cell r="E263">
            <v>21480</v>
          </cell>
        </row>
        <row r="264">
          <cell r="B264" t="str">
            <v>The Last Cosmonaut</v>
          </cell>
          <cell r="C264" t="str">
            <v>He can never die. He will live forever. He is the last cosmonaut, and this is his story.</v>
          </cell>
          <cell r="D264">
            <v>2500</v>
          </cell>
          <cell r="E264">
            <v>6000</v>
          </cell>
        </row>
        <row r="265">
          <cell r="B265" t="str">
            <v>AMERICAN WINTER: A Documentary Film</v>
          </cell>
          <cell r="C265" t="str">
            <v>We need $75,000 to finish this film on families struggling in the worst
economy in 80 years, while facing huge cuts to social services.</v>
          </cell>
          <cell r="D265">
            <v>25000</v>
          </cell>
          <cell r="E265">
            <v>29520.27</v>
          </cell>
        </row>
        <row r="266">
          <cell r="B266" t="str">
            <v>A Moment in Her Story,  1970s Boston Women's Movement</v>
          </cell>
          <cell r="C266" t="str">
            <v>The U.S. women's movement changed the social and cultural dialog
in this country and Boston was one of the centers of this movement.</v>
          </cell>
          <cell r="D266">
            <v>5000</v>
          </cell>
          <cell r="E266">
            <v>5910</v>
          </cell>
        </row>
        <row r="267">
          <cell r="B267" t="str">
            <v>The Garden Summer</v>
          </cell>
          <cell r="C267" t="str">
            <v>A documentary: a summer garden and communities of local food exchange. The integration of old and new, beauty and function, growth and sustainability.</v>
          </cell>
          <cell r="D267">
            <v>5000</v>
          </cell>
          <cell r="E267">
            <v>5555</v>
          </cell>
        </row>
        <row r="268">
          <cell r="B268" t="str">
            <v>The Eventful Life of Al Hawkes</v>
          </cell>
          <cell r="C268" t="str">
            <v>The Eventful Life of Al Hawkes is a documentary film about New England country music, told through the story of a Maine record label and its founder.</v>
          </cell>
          <cell r="D268">
            <v>1000</v>
          </cell>
          <cell r="E268">
            <v>1455</v>
          </cell>
        </row>
        <row r="269">
          <cell r="B269" t="str">
            <v>Uncharted Amazon</v>
          </cell>
          <cell r="C269" t="str">
            <v>A visually stunning, feature length film chronicling life's challenges in the remote depths of the Amazon rainforest.</v>
          </cell>
          <cell r="D269">
            <v>9850</v>
          </cell>
          <cell r="E269">
            <v>12965.44</v>
          </cell>
        </row>
        <row r="270">
          <cell r="B270" t="str">
            <v>La Tierra de los Adioses</v>
          </cell>
          <cell r="C270" t="str">
            <v>Help us finish a documentary about four teens coming-of-age in a small, rural Mexican town that has suffered 50% migration to the U.S.</v>
          </cell>
          <cell r="D270">
            <v>5000</v>
          </cell>
          <cell r="E270">
            <v>5570</v>
          </cell>
        </row>
        <row r="271">
          <cell r="B271" t="str">
            <v>Islam and the Future of Tolerance: The Movie</v>
          </cell>
          <cell r="C271" t="str">
            <v>This documentary tells the story of an unlikely conversation on a topic of grave importance, and how it changed two foes into friends.</v>
          </cell>
          <cell r="D271">
            <v>100000</v>
          </cell>
          <cell r="E271">
            <v>147233.76999999999</v>
          </cell>
        </row>
        <row r="272">
          <cell r="B272" t="str">
            <v>rock on: inside the archive of an unlikely rock photographer</v>
          </cell>
          <cell r="C272" t="str">
            <v>Journey behind the lens of the legendary Jini Dellaccio, one of the first women rock â€˜nâ€™ roll photographers.</v>
          </cell>
          <cell r="D272">
            <v>2300</v>
          </cell>
          <cell r="E272">
            <v>3510</v>
          </cell>
        </row>
        <row r="273">
          <cell r="B273" t="str">
            <v>The Mathare Project</v>
          </cell>
          <cell r="C273" t="str">
            <v>A documentary shot over 12 years about the hopes and dreams of five orphans struggling to reach adulthood in Kenya's Mathare slum.</v>
          </cell>
          <cell r="D273">
            <v>30000</v>
          </cell>
          <cell r="E273">
            <v>31404</v>
          </cell>
        </row>
        <row r="274">
          <cell r="B274" t="str">
            <v>Do It Again... Promoting the Film About My Irrational Quest to Reunite the Kinks</v>
          </cell>
          <cell r="C274" t="str">
            <v>We made 'Do It Again,' a film about my quest to reunite the '60s rock band, The Kinks. Now we need help to show the film off at festivals.</v>
          </cell>
          <cell r="D274">
            <v>3000</v>
          </cell>
          <cell r="E274">
            <v>5323.01</v>
          </cell>
        </row>
        <row r="275">
          <cell r="B275" t="str">
            <v>The Man Who Ate New Orleans (and rebuilt it too!)</v>
          </cell>
          <cell r="C275" t="str">
            <v>Man vs. Food meets Extreme Home Makeover! A celebration of the food, music, and rebuilding of New Orleans, and a history-making quest.</v>
          </cell>
          <cell r="D275">
            <v>5000</v>
          </cell>
          <cell r="E275">
            <v>5388.79</v>
          </cell>
        </row>
        <row r="276">
          <cell r="B276" t="str">
            <v>In Search of Nabad (Documentary Film)</v>
          </cell>
          <cell r="C276" t="str">
            <v>An intimate documentary sharing the powerful voices of Seattle's Somali refugees and their search for peace in their new home.</v>
          </cell>
          <cell r="D276">
            <v>4000</v>
          </cell>
          <cell r="E276">
            <v>6240</v>
          </cell>
        </row>
        <row r="277">
          <cell r="B277" t="str">
            <v>Finding the Funk</v>
          </cell>
          <cell r="C277" t="str">
            <v>A journey through the origins and influence of funk music from James Brown to D'Angelo we are FINDING THE FUNK!</v>
          </cell>
          <cell r="D277">
            <v>20000</v>
          </cell>
          <cell r="E277">
            <v>21679</v>
          </cell>
        </row>
        <row r="278">
          <cell r="B278" t="str">
            <v>Abalimi</v>
          </cell>
          <cell r="C278" t="str">
            <v>A film about Xhosa women in townships of South Africa micro-farming to fight extreme poverty, gain health, and create food security.</v>
          </cell>
          <cell r="D278">
            <v>4000</v>
          </cell>
          <cell r="E278">
            <v>5904</v>
          </cell>
        </row>
        <row r="279">
          <cell r="B279" t="str">
            <v>Pressing On: The Letterpress Film</v>
          </cell>
          <cell r="C279" t="str">
            <v>A documentary about the survival of letterpress and the remarkable printers who preserve the history and knowledge of the craft.</v>
          </cell>
          <cell r="D279">
            <v>65000</v>
          </cell>
          <cell r="E279">
            <v>71748</v>
          </cell>
        </row>
        <row r="280">
          <cell r="B280" t="str">
            <v>The Babushkas of Chernobyl</v>
          </cell>
          <cell r="C280" t="str">
            <v>An unlikely story of spirit, defiance and beauty from the most contaminated place on Earth</v>
          </cell>
          <cell r="D280">
            <v>27000</v>
          </cell>
          <cell r="E280">
            <v>40594</v>
          </cell>
        </row>
        <row r="281">
          <cell r="B281" t="str">
            <v>Instructions on Parting</v>
          </cell>
          <cell r="C281" t="str">
            <v>This documentary film is an intimate portrait of love and loss that observes family and nature undergoing the cycle of birth to death.</v>
          </cell>
          <cell r="D281">
            <v>17000</v>
          </cell>
          <cell r="E281">
            <v>26744.11</v>
          </cell>
        </row>
        <row r="282">
          <cell r="B282" t="str">
            <v>Korengal Theatrical Release</v>
          </cell>
          <cell r="C282" t="str">
            <v>My latest film Korengal, takes us back to the same valley with the same troops as in my Academy AwardÂ® nominated film Restrepo.</v>
          </cell>
          <cell r="D282">
            <v>75000</v>
          </cell>
          <cell r="E282">
            <v>117108</v>
          </cell>
        </row>
        <row r="283">
          <cell r="B283" t="str">
            <v>Do It Again: One Man's Quest to Reunite the Kinks</v>
          </cell>
          <cell r="C283" t="str">
            <v>Last May, I created my mission: To reunite the brilliant but (in my opinion) under-appreciated band, the Kinks. I decided to make...</v>
          </cell>
          <cell r="D283">
            <v>5500</v>
          </cell>
          <cell r="E283">
            <v>6632.32</v>
          </cell>
        </row>
        <row r="284">
          <cell r="B284" t="str">
            <v>Greenlight the PATROL BASE JAKER Movie</v>
          </cell>
          <cell r="C284" t="str">
            <v>See US Marines make counter-insurgency work in Helmand Province--the Taliban's stronghold in Afghanistan.</v>
          </cell>
          <cell r="D284">
            <v>45000</v>
          </cell>
          <cell r="E284">
            <v>45535</v>
          </cell>
        </row>
        <row r="285">
          <cell r="B285" t="str">
            <v>SOLE SURVIVOR</v>
          </cell>
          <cell r="C285" t="str">
            <v>What is the impact of survivorship on the human condition?</v>
          </cell>
          <cell r="D285">
            <v>18000</v>
          </cell>
          <cell r="E285">
            <v>20569.05</v>
          </cell>
        </row>
        <row r="286">
          <cell r="B286" t="str">
            <v>Wisconsin Rising</v>
          </cell>
          <cell r="C286" t="str">
            <v>A film documenting WI Gov.Scott Walker's attack on working families and how it is reanimating the American labor movement.</v>
          </cell>
          <cell r="D286">
            <v>40000</v>
          </cell>
          <cell r="E286">
            <v>41850.46</v>
          </cell>
        </row>
        <row r="287">
          <cell r="B287" t="str">
            <v>The Phantom Tollbooth: Beyond Expectations - Final Push</v>
          </cell>
          <cell r="C287" t="str">
            <v>A documentary about the classic children's book, its creators, and the lasting impact over half a century and beyond.</v>
          </cell>
          <cell r="D287">
            <v>14000</v>
          </cell>
          <cell r="E287">
            <v>32035.51</v>
          </cell>
        </row>
        <row r="288">
          <cell r="B288" t="str">
            <v>George Tice: Seeing Beyond the Moment</v>
          </cell>
          <cell r="C288" t="str">
            <v>A documentary film on the life of legendary photographer George Tice by Peter Bosco, Bruce Wodder and Douglas Underdahl.</v>
          </cell>
          <cell r="D288">
            <v>15000</v>
          </cell>
          <cell r="E288">
            <v>16373</v>
          </cell>
        </row>
        <row r="289">
          <cell r="B289" t="str">
            <v>In Country: A Documentary Film (POSTPRODUCTION)</v>
          </cell>
          <cell r="C289" t="str">
            <v>War is hell. Why would anyone want to spend their weekends there?</v>
          </cell>
          <cell r="D289">
            <v>15000</v>
          </cell>
          <cell r="E289">
            <v>26445</v>
          </cell>
        </row>
        <row r="290">
          <cell r="B290" t="str">
            <v>Oxyana - A Feature Documentary Directed by Sean Dunne</v>
          </cell>
          <cell r="C290" t="str">
            <v>A portrait of Oceana, WV, an old coal mining town that has become the epicenter of the Oxycontin epidemic, earning the nickname Oxyana.</v>
          </cell>
          <cell r="D290">
            <v>50000</v>
          </cell>
          <cell r="E290">
            <v>51605.31</v>
          </cell>
        </row>
        <row r="291">
          <cell r="B291" t="str">
            <v>Audience Unlock: "The UK Gold"</v>
          </cell>
          <cell r="C291" t="str">
            <v>A campaign to unlock an award winning film that exposes for the first time the modern British Empire ... and it's terrible cost.</v>
          </cell>
          <cell r="D291">
            <v>15000</v>
          </cell>
          <cell r="E291">
            <v>15723</v>
          </cell>
        </row>
        <row r="292">
          <cell r="B292" t="str">
            <v>INTOTHEWOODS.TV â€“ Music Media from the Pacific Northwest</v>
          </cell>
          <cell r="C292" t="str">
            <v>Help INTOTHEWOODS.TV purchase audio and video gear, lighting and BACK UP HARD DRIVES</v>
          </cell>
          <cell r="D292">
            <v>4500</v>
          </cell>
          <cell r="E292">
            <v>4800.8</v>
          </cell>
        </row>
        <row r="293">
          <cell r="B293" t="str">
            <v>Zoe Goes Running - The Film: Running The Tour De France</v>
          </cell>
          <cell r="C293" t="str">
            <v>ZoÃ« Romano will be the first person to RUN the route of the Tour de France. I will join her to document that adventure.</v>
          </cell>
          <cell r="D293">
            <v>5000</v>
          </cell>
          <cell r="E293">
            <v>6001</v>
          </cell>
        </row>
        <row r="294">
          <cell r="B294" t="str">
            <v>The Undocumented</v>
          </cell>
          <cell r="C294" t="str">
            <v>THE UNDOCUMENTED is a 90 cinema verite documentary that exposes a little known consequence of current U. S. immigration policy.</v>
          </cell>
          <cell r="D294">
            <v>75000</v>
          </cell>
          <cell r="E294">
            <v>76130.2</v>
          </cell>
        </row>
        <row r="295">
          <cell r="B295" t="str">
            <v>NELL SHIPMAN:GIRL FROM GOD'S COUNTRY FILM</v>
          </cell>
          <cell r="C295" t="str">
            <v>The untold story of the first action-adventure heroine who left Hollywood with 70 abused animal actors to make  her films in Idaho</v>
          </cell>
          <cell r="D295">
            <v>26000</v>
          </cell>
          <cell r="E295">
            <v>26360</v>
          </cell>
        </row>
        <row r="296">
          <cell r="B296" t="str">
            <v>Spectacular Movements documentary film</v>
          </cell>
          <cell r="C296" t="str">
            <v>An amazing journey in Bolivia in a theater-truck.
The creative soul of social movements re-imagined.
The art of the youth of Teatro Trono in action.</v>
          </cell>
          <cell r="D296">
            <v>5000</v>
          </cell>
          <cell r="E296">
            <v>5000</v>
          </cell>
        </row>
        <row r="297">
          <cell r="B297" t="str">
            <v>Rocky Horror Saved My Life - A Fan Documentary</v>
          </cell>
          <cell r="C297" t="str">
            <v>A documentary on the fans, collectors, and live performers of "The Rocky Horror Picture Show", as the film nears its 40th Anniversary.</v>
          </cell>
          <cell r="D297">
            <v>50000</v>
          </cell>
          <cell r="E297">
            <v>66554.559999999998</v>
          </cell>
        </row>
        <row r="298">
          <cell r="B298" t="str">
            <v>Bel Borba Is Here!</v>
          </cell>
          <cell r="C298" t="str">
            <v>Bel Borba is Here is a feature film about the most inspiring Brazilian artist you've never heard of... until now.</v>
          </cell>
          <cell r="D298">
            <v>25000</v>
          </cell>
          <cell r="E298">
            <v>29681.55</v>
          </cell>
        </row>
        <row r="299">
          <cell r="B299" t="str">
            <v>Who Owns Yoga?</v>
          </cell>
          <cell r="C299" t="str">
            <v>Who Owns Yoga? is a feature length documentary film that explores the changing nature of yoga in the modern world.</v>
          </cell>
          <cell r="D299">
            <v>20000</v>
          </cell>
          <cell r="E299">
            <v>20128</v>
          </cell>
        </row>
        <row r="300">
          <cell r="B300" t="str">
            <v>DisHonesty - A Documentary Feature Film</v>
          </cell>
          <cell r="C300" t="str">
            <v>The truth is, we all lie - and by "we," we mean everyone!</v>
          </cell>
          <cell r="D300">
            <v>126000</v>
          </cell>
          <cell r="E300">
            <v>137254.84</v>
          </cell>
        </row>
        <row r="301">
          <cell r="B301" t="str">
            <v>ReMade: The Rebirth of the Maker Movement</v>
          </cell>
          <cell r="C301" t="str">
            <v>We are currently filming a documentary called ReMade that explores the state and direction of the DIY and Hackerspace movement in America.</v>
          </cell>
          <cell r="D301">
            <v>10000</v>
          </cell>
          <cell r="E301">
            <v>17895.25</v>
          </cell>
        </row>
        <row r="302">
          <cell r="B302" t="str">
            <v xml:space="preserve">The Bus </v>
          </cell>
          <cell r="C302" t="str">
            <v>THE BUS is a feature-length documentary film celebrating one of the most iconic and beloved vehicles ever produced, the Volkswagen Bus.</v>
          </cell>
          <cell r="D302">
            <v>25000</v>
          </cell>
          <cell r="E302">
            <v>25430.66</v>
          </cell>
        </row>
        <row r="303">
          <cell r="B303" t="str">
            <v>WORLD FAIR</v>
          </cell>
          <cell r="C303" t="str">
            <v>A film about personal memory, amateur cinematography, and visions of the future at the 1939 New York World's Fair.</v>
          </cell>
          <cell r="D303">
            <v>13000</v>
          </cell>
          <cell r="E303">
            <v>15435.55</v>
          </cell>
        </row>
        <row r="304">
          <cell r="B304" t="str">
            <v>(UN)CUT</v>
          </cell>
          <cell r="C304" t="str">
            <v>(UN)CUT explores circumcisionâ€™s medical, sexual &amp; religious complexities against the backdrop of San Franciscoâ€™s latest ban controversy</v>
          </cell>
          <cell r="D304">
            <v>10000</v>
          </cell>
          <cell r="E304">
            <v>10046</v>
          </cell>
        </row>
        <row r="305">
          <cell r="B305" t="str">
            <v>The Forest for the Trees</v>
          </cell>
          <cell r="C305" t="str">
            <v>The story of Jadab Payeng, an Indian man who single handedly planted nearly 1400 acres of forest to save his island, Majuli.</v>
          </cell>
          <cell r="D305">
            <v>3000</v>
          </cell>
          <cell r="E305">
            <v>4124</v>
          </cell>
        </row>
        <row r="306">
          <cell r="B306" t="str">
            <v>Beyond Iconic: Distribution for film on Dennis Stock</v>
          </cell>
          <cell r="C306" t="str">
            <v>A portrait of a life fully realized and a look at what it takes to make great photography.</v>
          </cell>
          <cell r="D306">
            <v>3400</v>
          </cell>
          <cell r="E306">
            <v>7876</v>
          </cell>
        </row>
        <row r="307">
          <cell r="B307" t="str">
            <v>My Friend Mott-ly</v>
          </cell>
          <cell r="C307" t="str">
            <v>A documentary that I am making about the difficult, but inspiring, life of a late friend of mine.</v>
          </cell>
          <cell r="D307">
            <v>7500</v>
          </cell>
          <cell r="E307">
            <v>9775</v>
          </cell>
        </row>
        <row r="308">
          <cell r="B308" t="str">
            <v>Escape/Artist: The Jason Escape Documentary</v>
          </cell>
          <cell r="C308" t="str">
            <v>A feature-length documentary on the life of Boston escape artist Jason Escape.</v>
          </cell>
          <cell r="D308">
            <v>1000</v>
          </cell>
          <cell r="E308">
            <v>2929</v>
          </cell>
        </row>
        <row r="309">
          <cell r="B309" t="str">
            <v>Grammar Revolution</v>
          </cell>
          <cell r="C309" t="str">
            <v>Why is grammar important?</v>
          </cell>
          <cell r="D309">
            <v>22000</v>
          </cell>
          <cell r="E309">
            <v>24490</v>
          </cell>
        </row>
        <row r="310">
          <cell r="B310" t="str">
            <v>Before Us - a Feature Length Documentary about Adoption</v>
          </cell>
          <cell r="C310" t="str">
            <v>A documentary about discovering my two older sisters who were born on a CA commune in the 60's and placed for adoption.</v>
          </cell>
          <cell r="D310">
            <v>12000</v>
          </cell>
          <cell r="E310">
            <v>12668</v>
          </cell>
        </row>
        <row r="311">
          <cell r="B311" t="str">
            <v>SOLE SURVIVOR FILM - Finishing Funds</v>
          </cell>
          <cell r="C311" t="str">
            <v>A first glimpse into the lives of sole survivors of commercial plane crashes as they struggle to understand their perplexing fate.</v>
          </cell>
          <cell r="D311">
            <v>18000</v>
          </cell>
          <cell r="E311">
            <v>21410</v>
          </cell>
        </row>
        <row r="312">
          <cell r="B312" t="str">
            <v>Feels Like Coming Home Tour</v>
          </cell>
          <cell r="C312" t="str">
            <v>30 day tour to release a compilation CD with 16 original songs about hometowns.  Webisodes and documentary to follow.</v>
          </cell>
          <cell r="D312">
            <v>1000</v>
          </cell>
          <cell r="E312">
            <v>1041.29</v>
          </cell>
        </row>
        <row r="313">
          <cell r="B313" t="str">
            <v>The Sticking Place Interactive Documentary</v>
          </cell>
          <cell r="C313" t="str">
            <v>An imaginative interactive documentary about Leah Callahan, a freestyle wrestler and Olympic hopeful.</v>
          </cell>
          <cell r="D313">
            <v>20000</v>
          </cell>
          <cell r="E313">
            <v>20820.330000000002</v>
          </cell>
        </row>
        <row r="314">
          <cell r="B314" t="str">
            <v>SparkTruck: stories from a cross-country maker journey</v>
          </cell>
          <cell r="C314" t="str">
            <v>The Kickstarter-funded SparkTruck has completed its 15,323 mile roadtrip. Now itâ€™s time to share the story through a short documentary.</v>
          </cell>
          <cell r="D314">
            <v>8000</v>
          </cell>
          <cell r="E314">
            <v>8950</v>
          </cell>
        </row>
        <row r="315">
          <cell r="B315" t="str">
            <v>DEVIL MAY CARE</v>
          </cell>
          <cell r="C315" t="str">
            <v>Most people have heard Bob Dorough's music over the past 50 years without knowing it. Until now. A story for every artist who refuses to give up.</v>
          </cell>
          <cell r="D315">
            <v>17000</v>
          </cell>
          <cell r="E315">
            <v>17805</v>
          </cell>
        </row>
        <row r="316">
          <cell r="B316" t="str">
            <v>Making Mail: A Documentary</v>
          </cell>
          <cell r="C316" t="str">
            <v>A documentary about artists who embrace the antiquated postal service and use it to send beautiful pieces of mail art across the globe.</v>
          </cell>
          <cell r="D316">
            <v>1000</v>
          </cell>
          <cell r="E316">
            <v>3851.5</v>
          </cell>
        </row>
        <row r="317">
          <cell r="B317" t="str">
            <v>Arias With A Twist: The Docufantasy</v>
          </cell>
          <cell r="C317" t="str">
            <v>A documentary that explores  the magical collaboration between performance artist Joey Arias and puppeteer Basil Twist.</v>
          </cell>
          <cell r="D317">
            <v>25000</v>
          </cell>
          <cell r="E317">
            <v>25312</v>
          </cell>
        </row>
        <row r="318">
          <cell r="B318" t="str">
            <v>THE SECRET TRIAL 5 - GRASSROOTS CROSS-CANADA TOUR</v>
          </cell>
          <cell r="C318" t="str">
            <v>Award winning documentary The Secret Trial 5 needs your help for a Cross-Canada Tour!</v>
          </cell>
          <cell r="D318">
            <v>15000</v>
          </cell>
          <cell r="E318">
            <v>17066</v>
          </cell>
        </row>
        <row r="319">
          <cell r="B319" t="str">
            <v>Good Men, Bad Men, and a Few Rowdy Ladies</v>
          </cell>
          <cell r="C319" t="str">
            <v>The story of a cowboy town with a prison problem, and the colorful characters who call it home.</v>
          </cell>
          <cell r="D319">
            <v>30000</v>
          </cell>
          <cell r="E319">
            <v>30241</v>
          </cell>
        </row>
        <row r="320">
          <cell r="B320" t="str">
            <v>Friend Request: Accepted</v>
          </cell>
          <cell r="C320" t="str">
            <v>Photographer, Ty Morin, pays a visit to every single one of his Facebook friends to take their portrait...all 788 of them.</v>
          </cell>
          <cell r="D320">
            <v>5000</v>
          </cell>
          <cell r="E320">
            <v>14166</v>
          </cell>
        </row>
        <row r="321">
          <cell r="B321" t="str">
            <v>EDIBLE CITY - a movie in the making</v>
          </cell>
          <cell r="C321" t="str">
            <v>A journey through the Bay Area food movement following farmers, cooks, activists, and educators who are fighting for food justice in their communities</v>
          </cell>
          <cell r="D321">
            <v>5000</v>
          </cell>
          <cell r="E321">
            <v>5634</v>
          </cell>
        </row>
        <row r="322">
          <cell r="B322" t="str">
            <v>FOREVER PURE: A team spiralling out of control. DOCUMENTARY</v>
          </cell>
          <cell r="C322" t="str">
            <v>Two Muslim football players transfer to the Jewish oriented Beitar Jerusalem F.C. leading to the most racist campaign in Israeli sport</v>
          </cell>
          <cell r="D322">
            <v>20000</v>
          </cell>
          <cell r="E322">
            <v>21316</v>
          </cell>
        </row>
        <row r="323">
          <cell r="B323" t="str">
            <v>An Impossible Project</v>
          </cell>
          <cell r="C323" t="str">
            <v>The more digital the world, the more analog our dreams.
A feature documentary shot on 35mm film.</v>
          </cell>
          <cell r="D323">
            <v>35000</v>
          </cell>
          <cell r="E323">
            <v>35932</v>
          </cell>
        </row>
        <row r="324">
          <cell r="B324" t="str">
            <v>Last of the Big Tuskers</v>
          </cell>
          <cell r="C324" t="str">
            <v>A documentary film about the largest elephants on earth and what is being done to ensure their survival.</v>
          </cell>
          <cell r="D324">
            <v>25000</v>
          </cell>
          <cell r="E324">
            <v>26978</v>
          </cell>
        </row>
        <row r="325">
          <cell r="B325" t="str">
            <v>White Ravens: A feature-length documentary film</v>
          </cell>
          <cell r="C325" t="str">
            <v>A documentary focusing on the Haida Nation's resurgence in the wake of colonization and Canada's Indian Residential Schools.</v>
          </cell>
          <cell r="D325">
            <v>5400</v>
          </cell>
          <cell r="E325">
            <v>6646</v>
          </cell>
        </row>
        <row r="326">
          <cell r="B326" t="str">
            <v>KEEP MOVING FORWARD - Documentary Film</v>
          </cell>
          <cell r="C326" t="str">
            <v>A documentary about a Vietnam veteran who finds peace from his PTSD through Disney, rather than medication.</v>
          </cell>
          <cell r="D326">
            <v>8500</v>
          </cell>
          <cell r="E326">
            <v>8636</v>
          </cell>
        </row>
        <row r="327">
          <cell r="B327" t="str">
            <v>NETIZENS - a documentary about women and online harassment</v>
          </cell>
          <cell r="C327" t="str">
            <v>NETIZENS follows targets of online harassment as they confront digital abuse and strive for equality and justice online.</v>
          </cell>
          <cell r="D327">
            <v>50000</v>
          </cell>
          <cell r="E327">
            <v>52198</v>
          </cell>
        </row>
        <row r="328">
          <cell r="B328" t="str">
            <v>Love Letters for My Children - The Maggie Doyne Documentary.</v>
          </cell>
          <cell r="C328" t="str">
            <v>An inspiring story of love and resilience after tragedy strikes humanitarian Maggie Doyne, mother to 49 Nepali children.</v>
          </cell>
          <cell r="D328">
            <v>150000</v>
          </cell>
          <cell r="E328">
            <v>169394.6</v>
          </cell>
        </row>
        <row r="329">
          <cell r="B329" t="str">
            <v>Finding Beauty In the Rubble</v>
          </cell>
          <cell r="C329" t="str">
            <v>A short film documenting the inspirational life of Mrs. Fukuoka, a tsunami survivor helping to bring hope back to her community.</v>
          </cell>
          <cell r="D329">
            <v>4000</v>
          </cell>
          <cell r="E329">
            <v>5456</v>
          </cell>
        </row>
        <row r="330">
          <cell r="B330" t="str">
            <v>Edgar Allan Poe: Buried Alive</v>
          </cell>
          <cell r="C330" t="str">
            <v>A documentary that tells the real story of the misunderstood author, and explores the iconic status he still commands today.</v>
          </cell>
          <cell r="D330">
            <v>75000</v>
          </cell>
          <cell r="E330">
            <v>77710.8</v>
          </cell>
        </row>
        <row r="331">
          <cell r="B331" t="str">
            <v>Struggle &amp; Hope - Documentary Film Music Soundtrack</v>
          </cell>
          <cell r="C331" t="str">
            <v>Our documentary about Oklahoma's all-black towns needs a soundtrack that is authentic. Help us make it happen.</v>
          </cell>
          <cell r="D331">
            <v>10000</v>
          </cell>
          <cell r="E331">
            <v>10550</v>
          </cell>
        </row>
        <row r="332">
          <cell r="B332" t="str">
            <v>The Power of Place</v>
          </cell>
          <cell r="C332" t="str">
            <v>A film project that will compel decision makers to conserve iconic NH landscapes at risk due to an electricity transmission project.</v>
          </cell>
          <cell r="D332">
            <v>35000</v>
          </cell>
          <cell r="E332">
            <v>35640</v>
          </cell>
        </row>
        <row r="333">
          <cell r="B333" t="str">
            <v>Living On Soul: The Family Daptone</v>
          </cell>
          <cell r="C333" t="str">
            <v>A hybrid music documentary/concert film featuring Sharon Jones, Charles Bradley and the rest of the Daptone Records family.</v>
          </cell>
          <cell r="D333">
            <v>40000</v>
          </cell>
          <cell r="E333">
            <v>42642</v>
          </cell>
        </row>
        <row r="334">
          <cell r="B334" t="str">
            <v>Changing of the Gods</v>
          </cell>
          <cell r="C334" t="str">
            <v>A groundbreaking new film by Kenny Ausubel &amp; Louie Schwartzberg, featuring John Cleese, based on the work of Richard Tarnas.</v>
          </cell>
          <cell r="D334">
            <v>100000</v>
          </cell>
          <cell r="E334">
            <v>113015</v>
          </cell>
        </row>
        <row r="335">
          <cell r="B335" t="str">
            <v>CUBAN FOOD STORIES - A Feature Documentary</v>
          </cell>
          <cell r="C335" t="str">
            <v>Enter a unique world of flavors, passion, resourcefulness and breathtaking locations. Join us on this unprecedented journey!</v>
          </cell>
          <cell r="D335">
            <v>40000</v>
          </cell>
          <cell r="E335">
            <v>50091</v>
          </cell>
        </row>
        <row r="336">
          <cell r="B336" t="str">
            <v>The Little Girl with the Big Voice</v>
          </cell>
          <cell r="C336" t="str">
            <v>An unapologetic portrait of the iconic, pioneering entertainer Mary Small whose voice comforted millions through the Depression &amp; WWII</v>
          </cell>
          <cell r="D336">
            <v>10000</v>
          </cell>
          <cell r="E336">
            <v>10119</v>
          </cell>
        </row>
        <row r="337">
          <cell r="B337" t="str">
            <v>New Mo' Cut: David Peoples' lost film of Moe's Books</v>
          </cell>
          <cell r="C337" t="str">
            <v>Oscar-nominated screenwriter David Peoples' lost film of Moe's Books is recycled into the hands of Moe's daughter, fifty years later.</v>
          </cell>
          <cell r="D337">
            <v>8500</v>
          </cell>
          <cell r="E337">
            <v>8735</v>
          </cell>
        </row>
        <row r="338">
          <cell r="B338" t="str">
            <v>Celluloid Wizards in the Video Wasteland</v>
          </cell>
          <cell r="C338" t="str">
            <v>An epic documentary about the dramatic rise and fall of Empire Pictures, the most ambitious B-movie studio of the 1980â€™s.</v>
          </cell>
          <cell r="D338">
            <v>25000</v>
          </cell>
          <cell r="E338">
            <v>29209.78</v>
          </cell>
        </row>
        <row r="339">
          <cell r="B339" t="str">
            <v>Slingers - A Documentary about Small Town Beekeepers.</v>
          </cell>
          <cell r="C339" t="str">
            <v>A documentary that tells the story of local beekeepers. Specifically one family who turns their annual harvest into a community event.</v>
          </cell>
          <cell r="D339">
            <v>3000</v>
          </cell>
          <cell r="E339">
            <v>3035.05</v>
          </cell>
        </row>
        <row r="340">
          <cell r="B340" t="str">
            <v>Queer Genius</v>
          </cell>
          <cell r="C340" t="str">
            <v>"Queer Genius" explores the lives of four visionary queer artists: Eileen Myles, Barbara Hammer, Jibz Cameron and Shannon Funchess</v>
          </cell>
          <cell r="D340">
            <v>15000</v>
          </cell>
          <cell r="E340">
            <v>16520.04</v>
          </cell>
        </row>
        <row r="341">
          <cell r="B341" t="str">
            <v>A Man, A Plan, A Palindrome (Feature)</v>
          </cell>
          <cell r="C341" t="str">
            <v>A documentary film following the world's greatest palindromists leading up to the 2017 World Palindrome Championship.</v>
          </cell>
          <cell r="D341">
            <v>6000</v>
          </cell>
          <cell r="E341">
            <v>6485</v>
          </cell>
        </row>
        <row r="342">
          <cell r="B342" t="str">
            <v>Somaliland: The Abaarso Story</v>
          </cell>
          <cell r="C342" t="str">
            <v>Feature-length documentary about five Somali Muslim students pursuing dreams of education in America</v>
          </cell>
          <cell r="D342">
            <v>35000</v>
          </cell>
          <cell r="E342">
            <v>43758</v>
          </cell>
        </row>
        <row r="343">
          <cell r="B343" t="str">
            <v>Video of Connections: A Mural</v>
          </cell>
          <cell r="C343" t="str">
            <v>Documentary: Creation of large-scale outdoor mural by young artists. Time lapse. From blank concrete wall to colorful, visual story.</v>
          </cell>
          <cell r="D343">
            <v>3500</v>
          </cell>
          <cell r="E343">
            <v>3735</v>
          </cell>
        </row>
        <row r="344">
          <cell r="B344" t="str">
            <v>BREAKING A MONSTER a film about the band Unlocking The Truth</v>
          </cell>
          <cell r="C344" t="str">
            <v>BREAKING A MONSTER needs your help to play in THEATERS!</v>
          </cell>
          <cell r="D344">
            <v>55000</v>
          </cell>
          <cell r="E344">
            <v>55201.52</v>
          </cell>
        </row>
        <row r="345">
          <cell r="B345" t="str">
            <v>Royalty Free: The Music of Kevin MacLeod</v>
          </cell>
          <cell r="C345" t="str">
            <v>A documentary on a composer who releases his music for free and ended up in millions of videos, thousands of films, &amp; many odd places.</v>
          </cell>
          <cell r="D345">
            <v>30000</v>
          </cell>
          <cell r="E345">
            <v>30608.59</v>
          </cell>
        </row>
        <row r="346">
          <cell r="B346" t="str">
            <v>AMONG WOLVES â€¢ Doc film about wild horses &amp; bikers</v>
          </cell>
          <cell r="C346" t="str">
            <v>In the mountains where they once fought, Bosnian veterans defend a herd of wild horses and find a new kind of freedom for themselves.</v>
          </cell>
          <cell r="D346">
            <v>33500</v>
          </cell>
          <cell r="E346">
            <v>34198</v>
          </cell>
        </row>
        <row r="347">
          <cell r="B347" t="str">
            <v>Red Wolf Revival: An Uncertain Tomorrow</v>
          </cell>
          <cell r="C347" t="str">
            <v>With the fate of the red wolves at stake, we explore if they can still survive in their last wild home in North Carolina.</v>
          </cell>
          <cell r="D347">
            <v>14500</v>
          </cell>
          <cell r="E347">
            <v>17875</v>
          </cell>
        </row>
        <row r="348">
          <cell r="B348" t="str">
            <v>THE ABILITY EXCHANGE - a documentary</v>
          </cell>
          <cell r="C348" t="str">
            <v>Engineering students and adults with cerebral palsy learn to communicate, connect and cultivate their abilities by making movies.</v>
          </cell>
          <cell r="D348">
            <v>10000</v>
          </cell>
          <cell r="E348">
            <v>17028.88</v>
          </cell>
        </row>
        <row r="349">
          <cell r="B349" t="str">
            <v>"Getting Naked: A Burlesque Story"</v>
          </cell>
          <cell r="C349" t="str">
            <v>"Getting Naked" tells the story of current-day burlesque in New York City through the on and off-stage lives of several performers.</v>
          </cell>
          <cell r="D349">
            <v>40000</v>
          </cell>
          <cell r="E349">
            <v>44636.2</v>
          </cell>
        </row>
        <row r="350">
          <cell r="B350" t="str">
            <v>Priced Out: Gentrification beyond black and white</v>
          </cell>
          <cell r="C350" t="str">
            <v>Documentary about the complexities and contradictions of gentrification as one woman grapples with life after "the Ghetto."</v>
          </cell>
          <cell r="D350">
            <v>10000</v>
          </cell>
          <cell r="E350">
            <v>10300</v>
          </cell>
        </row>
        <row r="351">
          <cell r="B351" t="str">
            <v>Strangers To Peace: A Documentary</v>
          </cell>
          <cell r="C351" t="str">
            <v>After 52 years of war, FARC guerrilla soldiers rejoin Colombian society to forge new lives of peace.</v>
          </cell>
          <cell r="D351">
            <v>11260</v>
          </cell>
          <cell r="E351">
            <v>12007.18</v>
          </cell>
        </row>
        <row r="352">
          <cell r="B352" t="str">
            <v>Mr. Chibbs (Documentary about NBA great Kenny Anderson)</v>
          </cell>
          <cell r="C352" t="str">
            <v>NBA All-Star Kenny Anderson's mid-life crisis prompts him to examine his past, as he searches for relevancy in his future.</v>
          </cell>
          <cell r="D352">
            <v>25000</v>
          </cell>
          <cell r="E352">
            <v>28690</v>
          </cell>
        </row>
        <row r="353">
          <cell r="B353" t="str">
            <v>YO GALGO â€œA documentary film about the Spanish sighthoundâ€</v>
          </cell>
          <cell r="C353" t="str">
            <v>A documentary film about the glory and misfortunes of the Spanish sighthound, the Galgo. Probably the most mistreated dog of all.</v>
          </cell>
          <cell r="D353">
            <v>34000</v>
          </cell>
          <cell r="E353">
            <v>43296</v>
          </cell>
        </row>
        <row r="354">
          <cell r="B354" t="str">
            <v>Art Therapy: The Movie - The Final Push</v>
          </cell>
          <cell r="C354" t="str">
            <v>An epic journey around the world, exploring the power of the human spirit and how art can be used to inspire a lifetime.</v>
          </cell>
          <cell r="D354">
            <v>10000</v>
          </cell>
          <cell r="E354">
            <v>11656</v>
          </cell>
        </row>
        <row r="355">
          <cell r="B355" t="str">
            <v>The S Word - a film that changes how we talk about suicide</v>
          </cell>
          <cell r="C355" t="str">
            <v>A suicide attempt survivor is on a mission to find fellow survivors and document their stories of unguarded courage, insight and humor.</v>
          </cell>
          <cell r="D355">
            <v>58425</v>
          </cell>
          <cell r="E355">
            <v>63460.18</v>
          </cell>
        </row>
        <row r="356">
          <cell r="B356" t="str">
            <v>The Carousel - 2016 Tribeca Film Festival Official Selection</v>
          </cell>
          <cell r="C356" t="str">
            <v>A carousel has spun since 1925 in a small town in NY. It once inspired Rod Serling and has since become a portal into the Twilight Zone</v>
          </cell>
          <cell r="D356">
            <v>3500</v>
          </cell>
          <cell r="E356">
            <v>3638</v>
          </cell>
        </row>
        <row r="357">
          <cell r="B357" t="str">
            <v>REZA ABDOH -Theatre Visionary</v>
          </cell>
          <cell r="C357" t="str">
            <v>A documentary film about the late REZA ABDOH and his performance company DAR A LUZ.</v>
          </cell>
          <cell r="D357">
            <v>35000</v>
          </cell>
          <cell r="E357">
            <v>40690</v>
          </cell>
        </row>
        <row r="358">
          <cell r="B358" t="str">
            <v>43 and 80</v>
          </cell>
          <cell r="C358" t="str">
            <v>A documentary about halibut conservation and how it impacts communities of Southeast Alaska.</v>
          </cell>
          <cell r="D358">
            <v>7500</v>
          </cell>
          <cell r="E358">
            <v>7701.93</v>
          </cell>
        </row>
        <row r="359">
          <cell r="B359" t="str">
            <v>JOURNEY OM: Into the Heart of India â€¢ A Cinematic Pilgrimage</v>
          </cell>
          <cell r="C359" t="str">
            <v>The last few hours to be part of this immersive film that touches the eternal. We have stretched our goal for editing and sound design.</v>
          </cell>
          <cell r="D359">
            <v>15000</v>
          </cell>
          <cell r="E359">
            <v>26100</v>
          </cell>
        </row>
        <row r="360">
          <cell r="B360" t="str">
            <v>Nobody Knows Anything (except William Goldman)</v>
          </cell>
          <cell r="C360" t="str">
            <v>Screenwriter. Novelist. Playwright. The inside story of famed writer William Goldman. As only he can tell it.</v>
          </cell>
          <cell r="D360">
            <v>50000</v>
          </cell>
          <cell r="E360">
            <v>51544</v>
          </cell>
        </row>
        <row r="361">
          <cell r="B361" t="str">
            <v>Us, Naked: Trixie &amp; Monkey â€” World Premiere</v>
          </cell>
          <cell r="C361" t="str">
            <v>Circus burlesque innovators, Trixie and Monkey seek to balance love and life while pursuing new creative heights.</v>
          </cell>
          <cell r="D361">
            <v>24200</v>
          </cell>
          <cell r="E361">
            <v>25375</v>
          </cell>
        </row>
        <row r="362">
          <cell r="B362" t="str">
            <v>Faith: A Documentary</v>
          </cell>
          <cell r="C362" t="str">
            <v>A brave woman takes her wife and son from New York to visit her hometown in Kenya, where she was persecuted for being a lesbian.</v>
          </cell>
          <cell r="D362">
            <v>12000</v>
          </cell>
          <cell r="E362">
            <v>12165</v>
          </cell>
        </row>
        <row r="363">
          <cell r="B363" t="str">
            <v>Bleeding Audio: A Doc About The Matches &amp; The Music Industry</v>
          </cell>
          <cell r="C363" t="str">
            <v>An indie documentary seeking production funds to capture The Matches reunion tour &amp; interviews with music industry professionals.</v>
          </cell>
          <cell r="D363">
            <v>35000</v>
          </cell>
          <cell r="E363">
            <v>38876.949999999997</v>
          </cell>
        </row>
        <row r="364">
          <cell r="B364" t="str">
            <v>THE RIDGE: TEN FOR THIRTY</v>
          </cell>
          <cell r="C364" t="str">
            <v>A SHORT FILM celebrating ONE RACE: the Bridger Ridge Run. TEN RUNNERS: the movie-stars. THIRTY YEARS: running wild in the mountains.</v>
          </cell>
          <cell r="D364">
            <v>9665</v>
          </cell>
          <cell r="E364">
            <v>12000</v>
          </cell>
        </row>
        <row r="365">
          <cell r="B365" t="str">
            <v>"Sherpa Stew" - A documentary about  Sherpas from Nepal living in New York City</v>
          </cell>
          <cell r="C365" t="str">
            <v>This documentary chronicles the lives of two mountaineers from Nepal who have left the high Himalaya in search of "success" in New York City.</v>
          </cell>
          <cell r="D365">
            <v>8925</v>
          </cell>
          <cell r="E365">
            <v>9044</v>
          </cell>
        </row>
        <row r="366">
          <cell r="B366" t="str">
            <v>Wild Familyâ€”Connecting to Your Calling in Your Family Life.</v>
          </cell>
          <cell r="C366" t="str">
            <v>This family-focused documentary explores the ways parents connect with the wild inside themselves and their kids. Ow-ow-oWoo!</v>
          </cell>
          <cell r="D366">
            <v>7000</v>
          </cell>
          <cell r="E366">
            <v>7711.3</v>
          </cell>
        </row>
        <row r="367">
          <cell r="B367" t="str">
            <v>A QUEER COUNTRY</v>
          </cell>
          <cell r="C367" t="str">
            <v>Please help us finish this documentary about how Tel Aviv in Israel became a gay friendly liberal hub in a religious state</v>
          </cell>
          <cell r="D367">
            <v>15000</v>
          </cell>
          <cell r="E367">
            <v>15596</v>
          </cell>
        </row>
        <row r="368">
          <cell r="B368" t="str">
            <v>A BUSHMAN ODYSSEY</v>
          </cell>
          <cell r="C368" t="str">
            <v>One Bushman familyâ€™s struggle to survive genocide, dispossession and post-apartheid freedom in South Africa.</v>
          </cell>
          <cell r="D368">
            <v>38000</v>
          </cell>
          <cell r="E368">
            <v>38500</v>
          </cell>
        </row>
        <row r="369">
          <cell r="B369" t="str">
            <v>Game Changer: Lithuania's Nonviolent Revolution</v>
          </cell>
          <cell r="C369" t="str">
            <v>This film relates how one country's burning desire for independence unified a diverse nation into a successful nonviolent revolution.</v>
          </cell>
          <cell r="D369">
            <v>10000</v>
          </cell>
          <cell r="E369">
            <v>10335.01</v>
          </cell>
        </row>
        <row r="370">
          <cell r="B370" t="str">
            <v>Swimming with Byron: A Documentary Film</v>
          </cell>
          <cell r="C370" t="str">
            <v>Were the Romantics the first backpackers? This film follows them and explores the huge part geography played in their lives and works.</v>
          </cell>
          <cell r="D370">
            <v>12500</v>
          </cell>
          <cell r="E370">
            <v>13014</v>
          </cell>
        </row>
        <row r="371">
          <cell r="B371" t="str">
            <v>Alpine Zone</v>
          </cell>
          <cell r="C371" t="str">
            <v>A documentary of one woman's attempt at solo hiking 2,000 miles, in an effort to understand herself and societal expectations.</v>
          </cell>
          <cell r="D371">
            <v>6500</v>
          </cell>
          <cell r="E371">
            <v>7160.12</v>
          </cell>
        </row>
        <row r="372">
          <cell r="B372" t="str">
            <v>Hola Mohalla: Festival of Soldier Saints</v>
          </cell>
          <cell r="C372" t="str">
            <v>An exploration of what Sikhism is, through the journey of eight pilgrims at Hola Mohalla, a religious festival in Anandpur Sahib, India</v>
          </cell>
          <cell r="D372">
            <v>25000</v>
          </cell>
          <cell r="E372">
            <v>30505</v>
          </cell>
        </row>
        <row r="373">
          <cell r="B373" t="str">
            <v>Unbranded</v>
          </cell>
          <cell r="C373" t="str">
            <v>3,000 Miles. 18 Wild Horses. 6 Months. 5 States. 4 men. A documentary about Conservation, Exploration, and Wild Mustangs.</v>
          </cell>
          <cell r="D373">
            <v>150000</v>
          </cell>
          <cell r="E373">
            <v>171253</v>
          </cell>
        </row>
        <row r="374">
          <cell r="B374" t="str">
            <v>Wild Equus</v>
          </cell>
          <cell r="C374" t="str">
            <v>A short documentary exploring the uses of 'Natural Horsemanship' across Europe</v>
          </cell>
          <cell r="D374">
            <v>300</v>
          </cell>
          <cell r="E374">
            <v>376</v>
          </cell>
        </row>
        <row r="375">
          <cell r="B375" t="str">
            <v>The Boing Heard 'Round the World</v>
          </cell>
          <cell r="C375" t="str">
            <v>A feature documentary about UPA Pictures, the little studio that changed the course of animation around the world</v>
          </cell>
          <cell r="D375">
            <v>7500</v>
          </cell>
          <cell r="E375">
            <v>8000</v>
          </cell>
        </row>
        <row r="376">
          <cell r="B376" t="str">
            <v>Bird Language with Jon Young; an instructional video</v>
          </cell>
          <cell r="C376" t="str">
            <v>Bird Language with Jon Young is a 2 disk DVD set teaching you all you need to know to start learning bird language and start a group.</v>
          </cell>
          <cell r="D376">
            <v>6000</v>
          </cell>
          <cell r="E376">
            <v>7839</v>
          </cell>
        </row>
        <row r="377">
          <cell r="B377" t="str">
            <v>Project Reconnect: WHERE WE ARE NOW</v>
          </cell>
          <cell r="C377" t="str">
            <v>As the videocam "Enrique de Malaca" circumnavigates the globe, it captures stories of friends who have set foot on other lands.</v>
          </cell>
          <cell r="D377">
            <v>500</v>
          </cell>
          <cell r="E377">
            <v>600</v>
          </cell>
        </row>
        <row r="378">
          <cell r="B378" t="str">
            <v>Quintessential: The Journey</v>
          </cell>
          <cell r="C378" t="str">
            <v>A film about the cosmetics industry. Everything you need to know about the ingredients being used and what alternatives are out there.</v>
          </cell>
          <cell r="D378">
            <v>2450</v>
          </cell>
          <cell r="E378">
            <v>2596</v>
          </cell>
        </row>
        <row r="379">
          <cell r="B379" t="str">
            <v>PIN UP! THE MOVIE The documentary with vintage style</v>
          </cell>
          <cell r="C379" t="str">
            <v>Dangerous. Sexy. All-American Girl. You know the look. Now meet the women who are making retro style modern.</v>
          </cell>
          <cell r="D379">
            <v>12000</v>
          </cell>
          <cell r="E379">
            <v>13728</v>
          </cell>
        </row>
        <row r="380">
          <cell r="B380" t="str">
            <v>Where is Home?</v>
          </cell>
          <cell r="C380" t="str">
            <v>Ugandan Filmmaker and Activist Kamoga Hassan's new documentary follows Ugandan LGBT asylum seekers asking the question "Where is home?"</v>
          </cell>
          <cell r="D380">
            <v>3000</v>
          </cell>
          <cell r="E380">
            <v>3353</v>
          </cell>
        </row>
        <row r="381">
          <cell r="B381" t="str">
            <v>The Unknowns</v>
          </cell>
          <cell r="C381" t="str">
            <v>The U.S. Army has granted us permission to film a documentary at America's most sacred shrine: The Tomb of the Unknown Soldier.</v>
          </cell>
          <cell r="D381">
            <v>15000</v>
          </cell>
          <cell r="E381">
            <v>17412</v>
          </cell>
        </row>
        <row r="382">
          <cell r="B382" t="str">
            <v>Steamboat Springs Van Clan</v>
          </cell>
          <cell r="C382" t="str">
            <v>The Steamboat Van Clan is a group of three young ski competitors following their dreams and documenting their adventures along the way.</v>
          </cell>
          <cell r="D382">
            <v>4000</v>
          </cell>
          <cell r="E382">
            <v>5660</v>
          </cell>
        </row>
        <row r="383">
          <cell r="B383" t="str">
            <v>Clearwater</v>
          </cell>
          <cell r="C383" t="str">
            <v>Set in the ancient waters of the Puget Sound, Clearwater is a universal story about the need to adapt to change.</v>
          </cell>
          <cell r="D383">
            <v>25000</v>
          </cell>
          <cell r="E383">
            <v>26182.5</v>
          </cell>
        </row>
        <row r="384">
          <cell r="B384" t="str">
            <v>99% Declaration Mini-Doc</v>
          </cell>
          <cell r="C384" t="str">
            <v>I went to Philadelphia to find out if The 99% Declaration could take the ideas of OccupyWallSt. and make change from within the system.</v>
          </cell>
          <cell r="D384">
            <v>600</v>
          </cell>
          <cell r="E384">
            <v>1535</v>
          </cell>
        </row>
        <row r="385">
          <cell r="B385" t="str">
            <v>Tornado Pursuit: 2014 Storm Chasing Web Series</v>
          </cell>
          <cell r="C385" t="str">
            <v>An independent documentary web series about storm chasing in tornado alley that features the chase team TornadoRaiders.com</v>
          </cell>
          <cell r="D385">
            <v>999</v>
          </cell>
          <cell r="E385">
            <v>2065</v>
          </cell>
        </row>
        <row r="386">
          <cell r="B386" t="str">
            <v>Nurse Mare Foals: Born to Die</v>
          </cell>
          <cell r="C386" t="str">
            <v>This documentary is about Last Chance Corral in Athens, Ohio and their heroic work saving nurse mare foals from imminent death.</v>
          </cell>
          <cell r="D386">
            <v>20000</v>
          </cell>
          <cell r="E386">
            <v>22421</v>
          </cell>
        </row>
        <row r="387">
          <cell r="B387" t="str">
            <v>Luke and Jedi</v>
          </cell>
          <cell r="C387" t="str">
            <v>A documentary following the incredible story of a brave little boy and his service dog, fighting Type 1 Diabetes one day at a time.</v>
          </cell>
          <cell r="D387">
            <v>25000</v>
          </cell>
          <cell r="E387">
            <v>26495.5</v>
          </cell>
        </row>
        <row r="388">
          <cell r="B388" t="str">
            <v>Submarine: Diving Away From Adulthood</v>
          </cell>
          <cell r="C388" t="str">
            <v>Eight friends reunite to achieve their childhood dream of designing, constructing, and launching a homemade submarine.</v>
          </cell>
          <cell r="D388">
            <v>600</v>
          </cell>
          <cell r="E388">
            <v>601</v>
          </cell>
        </row>
        <row r="389">
          <cell r="B389" t="str">
            <v>On the Back of a Tiger</v>
          </cell>
          <cell r="C389" t="str">
            <v>The workings of life revised: Pioneering scientists &amp; health-seekers challenge our understanding of disease, aging and consciousness.</v>
          </cell>
          <cell r="D389">
            <v>38000</v>
          </cell>
          <cell r="E389">
            <v>81316</v>
          </cell>
        </row>
        <row r="390">
          <cell r="B390" t="str">
            <v>Another Man's Treasure documentary</v>
          </cell>
          <cell r="C390" t="str">
            <v>A documentary film featuring the World's Largest Rummage Sale and rumination on the Power and Pleasures of Possessions.</v>
          </cell>
          <cell r="D390">
            <v>5000</v>
          </cell>
          <cell r="E390">
            <v>6308</v>
          </cell>
        </row>
        <row r="391">
          <cell r="B391" t="str">
            <v>The Food Cure</v>
          </cell>
          <cell r="C391" t="str">
            <v>What difference can food really make? A documentary film about six people who make the radical choice to face cancer with their plates.</v>
          </cell>
          <cell r="D391">
            <v>68000</v>
          </cell>
          <cell r="E391">
            <v>123444.12</v>
          </cell>
        </row>
        <row r="392">
          <cell r="B392" t="str">
            <v>Built by UCF: St. Vincent and the Grenadines Chapter</v>
          </cell>
          <cell r="C392" t="str">
            <v>Join UCF as they dive into the creative and community outreach for the families in St. Vincent and the Grenadines.</v>
          </cell>
          <cell r="D392">
            <v>1000</v>
          </cell>
          <cell r="E392">
            <v>1000</v>
          </cell>
        </row>
        <row r="393">
          <cell r="B393" t="str">
            <v>Science, Sex and the Ladies</v>
          </cell>
          <cell r="C393" t="str">
            <v>Too many women feel confused about their orgasm and shame about their desire. This movie aims to change that.</v>
          </cell>
          <cell r="D393">
            <v>20000</v>
          </cell>
          <cell r="E393">
            <v>20122</v>
          </cell>
        </row>
        <row r="394">
          <cell r="B394" t="str">
            <v>More than Gold: The Rhino Rescue Project</v>
          </cell>
          <cell r="C394" t="str">
            <v>Rhinos are the most endangered large animal in the world today, and an epic, global battle is being waged to ensure their survival.</v>
          </cell>
          <cell r="D394">
            <v>18500</v>
          </cell>
          <cell r="E394">
            <v>18667</v>
          </cell>
        </row>
        <row r="395">
          <cell r="B395" t="str">
            <v>THE PENGUIN COUNTERS Documentary Film</v>
          </cell>
          <cell r="C395" t="str">
            <v>This is a story thatâ€™s never been told, about tackling climate change one penguin at a timeâ€¦</v>
          </cell>
          <cell r="D395">
            <v>50000</v>
          </cell>
          <cell r="E395">
            <v>55223</v>
          </cell>
        </row>
        <row r="396">
          <cell r="B396" t="str">
            <v>Light in Taranto (Luce di Taranto) feature-length film</v>
          </cell>
          <cell r="C396" t="str">
            <v>A sweeping portrait of daily life in Taranto in an effort to raise awareness and preserve its cultural and architectural heritage.</v>
          </cell>
          <cell r="D396">
            <v>4700</v>
          </cell>
          <cell r="E396">
            <v>5259</v>
          </cell>
        </row>
        <row r="397">
          <cell r="B397" t="str">
            <v>The Peace Agency Documentary Kickstarter Campaign!</v>
          </cell>
          <cell r="C397" t="str">
            <v>When the war ends, a woman's fight begins. Bringing to life the most untapped resources in peace making between faiths.</v>
          </cell>
          <cell r="D397">
            <v>10000</v>
          </cell>
          <cell r="E397">
            <v>10804.45</v>
          </cell>
        </row>
        <row r="398">
          <cell r="B398" t="str">
            <v>No Act of Ours Film</v>
          </cell>
          <cell r="C398" t="str">
            <v>Loyalty and morality are questioned as we follow the struggles of Penn State students in wake of the child sexual abuse scandal.</v>
          </cell>
          <cell r="D398">
            <v>15000</v>
          </cell>
          <cell r="E398">
            <v>16000</v>
          </cell>
        </row>
        <row r="399">
          <cell r="B399" t="str">
            <v>Nam Holtz's maiden voyage back to S. Korea: a documentary film exploring adoption</v>
          </cell>
          <cell r="C399" t="str">
            <v>A documentary film about Nam's first visit back to Korea since her adoption at 6 months in 1976, about the kids in the orphanages now and about Korea.</v>
          </cell>
          <cell r="D399">
            <v>12444</v>
          </cell>
          <cell r="E399">
            <v>12929.35</v>
          </cell>
        </row>
        <row r="400">
          <cell r="B400" t="str">
            <v>Picking Up the Pieces: Child Holocaust Survivors Rebuild</v>
          </cell>
          <cell r="C400" t="str">
            <v>My film tells the stories of Jewish Child Holocaust Survivors and how they rebuilt their lives. STRETCH GOALS ADDED!</v>
          </cell>
          <cell r="D400">
            <v>7500</v>
          </cell>
          <cell r="E400">
            <v>9387</v>
          </cell>
        </row>
        <row r="401">
          <cell r="B401" t="str">
            <v>Green School Stories: a film to inspire change in education</v>
          </cell>
          <cell r="C401" t="str">
            <v>What do we want for our kids? An independent film bringing ideas out of the jungle about a radically different approach to learning.</v>
          </cell>
          <cell r="D401">
            <v>20000</v>
          </cell>
          <cell r="E401">
            <v>21361</v>
          </cell>
        </row>
        <row r="402">
          <cell r="B402" t="str">
            <v>From Two Sticks - the fight against hunger and malnutrition</v>
          </cell>
          <cell r="C402" t="str">
            <v>A documentary film on a sustainable, grassroots effort to fight malnutrition in Indonesia.  And it's organic!</v>
          </cell>
          <cell r="D402">
            <v>10000</v>
          </cell>
          <cell r="E402">
            <v>11230.25</v>
          </cell>
        </row>
        <row r="403">
          <cell r="B403" t="str">
            <v>Present and Unaccounted For: Black Women in Medicine</v>
          </cell>
          <cell r="C403" t="str">
            <v>Join us as we explore their humanity, intellect and legacy, demonstrating to young women around the world that all things are possible.</v>
          </cell>
          <cell r="D403">
            <v>50000</v>
          </cell>
          <cell r="E403">
            <v>51906</v>
          </cell>
        </row>
        <row r="404">
          <cell r="B404" t="str">
            <v>DVD Jesus Alive Again: From the Last Supper to the Ascension</v>
          </cell>
          <cell r="C404" t="str">
            <v>Help create a new holiday classic -  
a film that takes us back in time to experience what the apostles witnessed, Jesus Alive Again.</v>
          </cell>
          <cell r="D404">
            <v>2000</v>
          </cell>
          <cell r="E404">
            <v>2833</v>
          </cell>
        </row>
        <row r="405">
          <cell r="B405" t="str">
            <v>MONDO BANANA</v>
          </cell>
          <cell r="C405" t="str">
            <v>A documentary adventure about bananas - and people. Your round-trip ticket into the heart of banana-cultures!!</v>
          </cell>
          <cell r="D405">
            <v>5000</v>
          </cell>
          <cell r="E405">
            <v>5263</v>
          </cell>
        </row>
        <row r="406">
          <cell r="B406" t="str">
            <v>The Last One: Unfolding the AIDS MEMORIAL QUILT</v>
          </cell>
          <cell r="C406" t="str">
            <v>A feature length documentary, exploring the many lives memorialized by the iconic AIDS Memorial Quilt.</v>
          </cell>
          <cell r="D406">
            <v>35000</v>
          </cell>
          <cell r="E406">
            <v>36082</v>
          </cell>
        </row>
        <row r="407">
          <cell r="B407" t="str">
            <v>The Healing Effect Movie</v>
          </cell>
          <cell r="C407" t="str">
            <v>Come, join our movie movement.  A new documentary about the healing power of food.</v>
          </cell>
          <cell r="D407">
            <v>2820</v>
          </cell>
          <cell r="E407">
            <v>3036</v>
          </cell>
        </row>
        <row r="408">
          <cell r="B408" t="str">
            <v>The Desert River Bends</v>
          </cell>
          <cell r="C408" t="str">
            <v>The Desert River Bends is a short documentary following the alternative lifestyles of three middle-age river guides in Moab UT.</v>
          </cell>
          <cell r="D408">
            <v>2800</v>
          </cell>
          <cell r="E408">
            <v>3015.73</v>
          </cell>
        </row>
        <row r="409">
          <cell r="B409" t="str">
            <v>Haymarket Documentary</v>
          </cell>
          <cell r="C409" t="str">
            <v>The story of the 1886 Haymarket Riot explored through the history of the Haymarket Police Memorial Statue.</v>
          </cell>
          <cell r="D409">
            <v>2000</v>
          </cell>
          <cell r="E409">
            <v>2031</v>
          </cell>
        </row>
        <row r="410">
          <cell r="B410" t="str">
            <v>Reverence: A Documentary Short on Branded Yarmulkes</v>
          </cell>
          <cell r="C410" t="str">
            <v>A documentary exploring the phenomenon of custom and branded yarmulkes in Jewish-American communities.</v>
          </cell>
          <cell r="D410">
            <v>6000</v>
          </cell>
          <cell r="E410">
            <v>6086.26</v>
          </cell>
        </row>
        <row r="411">
          <cell r="B411" t="str">
            <v>The Lost Generation</v>
          </cell>
          <cell r="C411" t="str">
            <v>I am working on a project that explores the relationship between education to work for youth within the European Union.</v>
          </cell>
          <cell r="D411">
            <v>500</v>
          </cell>
          <cell r="E411">
            <v>684</v>
          </cell>
        </row>
        <row r="412">
          <cell r="B412" t="str">
            <v>January's Story - A One Of A Kind Transgender Woman</v>
          </cell>
          <cell r="C412" t="str">
            <v>January was a mentor, advocate, and friend.  Her life tragically came to an end in September 2012.  This film is her story.</v>
          </cell>
          <cell r="D412">
            <v>1000</v>
          </cell>
          <cell r="E412">
            <v>1283</v>
          </cell>
        </row>
        <row r="413">
          <cell r="B413" t="str">
            <v>GO FAR: The Christopher Rush Story (4)</v>
          </cell>
          <cell r="C413" t="str">
            <v>An inspirational feature-length documentary that will help those with disabilities achieve their goals despite the obstacles.</v>
          </cell>
          <cell r="D413">
            <v>30000</v>
          </cell>
          <cell r="E413">
            <v>30315</v>
          </cell>
        </row>
        <row r="414">
          <cell r="B414" t="str">
            <v>Southern Oregon VS. LNG</v>
          </cell>
          <cell r="C414" t="str">
            <v>A short film about property rights, salmon, and ratepayers in the controversy over exporting natural gas through southern Oregon</v>
          </cell>
          <cell r="D414">
            <v>2500</v>
          </cell>
          <cell r="E414">
            <v>3171</v>
          </cell>
        </row>
        <row r="415">
          <cell r="B415" t="str">
            <v>Through the Fire: Rebuilding Somalia</v>
          </cell>
          <cell r="C415" t="str">
            <v>A journey to discover how Somalis are rebuilding their shattered nation, with a focus on the role that women are playing.</v>
          </cell>
          <cell r="D415">
            <v>12800</v>
          </cell>
          <cell r="E415">
            <v>13451</v>
          </cell>
        </row>
        <row r="416">
          <cell r="B416" t="str">
            <v>thisisstuttering: A Documentary</v>
          </cell>
          <cell r="C416" t="str">
            <v>thisisstuttering is a found-footage doc that has already changed lives. It is completely done; we need your help to get it out there.</v>
          </cell>
          <cell r="D416">
            <v>18500</v>
          </cell>
          <cell r="E416">
            <v>19028</v>
          </cell>
        </row>
        <row r="417">
          <cell r="B417" t="str">
            <v>Ben &amp; Bill Down Under: 2 Canadians Tour America</v>
          </cell>
          <cell r="C417" t="str">
            <v>Two Canadians document their comic misadventures South of the border seeking the American Dream, trivial pursuits and giant breakfasts!</v>
          </cell>
          <cell r="D417">
            <v>1400</v>
          </cell>
          <cell r="E417">
            <v>1430.06</v>
          </cell>
        </row>
        <row r="418">
          <cell r="B418" t="str">
            <v>Fire in the Heart of the City</v>
          </cell>
          <cell r="C418" t="str">
            <v>35,000 pounds of food to a city. Highlighting the "Convoy New Britain" event from birth to beyond.</v>
          </cell>
          <cell r="D418">
            <v>1000</v>
          </cell>
          <cell r="E418">
            <v>1202.17</v>
          </cell>
        </row>
        <row r="419">
          <cell r="B419" t="str">
            <v>Cycle of Life</v>
          </cell>
          <cell r="C419" t="str">
            <v>An unexpected kidney donor acts on faith in order to rescue a fellow cyclist from his failing body. The true story of Pete and Kelly.</v>
          </cell>
          <cell r="D419">
            <v>10500</v>
          </cell>
          <cell r="E419">
            <v>10526</v>
          </cell>
        </row>
        <row r="420">
          <cell r="B420" t="str">
            <v>Swim for the Reef</v>
          </cell>
          <cell r="C420" t="str">
            <v>A Texas grandfather's extraordinary quest to protect the coral reefs and his challenge to humanity to take care of the things we love.</v>
          </cell>
          <cell r="D420">
            <v>22400</v>
          </cell>
          <cell r="E420">
            <v>22542</v>
          </cell>
        </row>
        <row r="421">
          <cell r="B421" t="str">
            <v>BEYOND LOCAL</v>
          </cell>
          <cell r="C421" t="str">
            <v>Beyond Local is a personal journey through an art-centric and musically talented community that fosters creativity.</v>
          </cell>
          <cell r="D421">
            <v>8000</v>
          </cell>
          <cell r="E421">
            <v>8035</v>
          </cell>
        </row>
        <row r="422">
          <cell r="B422" t="str">
            <v>PROJECT OLIVE OYL:  10 VOICE-OVER "POPEYE" Demo Series</v>
          </cell>
          <cell r="C422" t="str">
            <v>I wish to professionally voice 10 old-school "POPEYE" tv clips, have my voice edited in as Olive Oyl, then post the demo series online.</v>
          </cell>
          <cell r="D422">
            <v>3300</v>
          </cell>
          <cell r="E422">
            <v>14.5</v>
          </cell>
        </row>
        <row r="423">
          <cell r="B423" t="str">
            <v>The monster Inside</v>
          </cell>
          <cell r="C423" t="str">
            <v>An artistic project that will act as my final animation project and first feature film written, directed, animated, and produced by me</v>
          </cell>
          <cell r="D423">
            <v>15000</v>
          </cell>
          <cell r="E423">
            <v>301</v>
          </cell>
        </row>
        <row r="424">
          <cell r="B424" t="str">
            <v>Catsville High the Movie (Anti-Bullying) Teaser Trailer</v>
          </cell>
          <cell r="C424" t="str">
            <v>Screen writers look to create animated trailer about Anti-Bullying and seek to produce an on-going series that addresses teen issues.</v>
          </cell>
          <cell r="D424">
            <v>40000</v>
          </cell>
          <cell r="E424">
            <v>430</v>
          </cell>
        </row>
        <row r="425">
          <cell r="B425" t="str">
            <v>The Dark Brotherhood  (from the makers of COPS: Skyrim)</v>
          </cell>
          <cell r="C425" t="str">
            <v>from the makers of COPS: Skyrim comes the Dark Brotherhood. a dramatic series created with Skyrim machinima.</v>
          </cell>
          <cell r="D425">
            <v>20000</v>
          </cell>
          <cell r="E425">
            <v>153</v>
          </cell>
        </row>
        <row r="426">
          <cell r="B426" t="str">
            <v>Drowning -Short animated Film</v>
          </cell>
          <cell r="C426" t="str">
            <v>A short film about a gay teenage boy who is bullied to the point where he is willing to commit suicide. Only he can save himself.</v>
          </cell>
          <cell r="D426">
            <v>3000</v>
          </cell>
          <cell r="E426">
            <v>203.9</v>
          </cell>
        </row>
        <row r="427">
          <cell r="B427" t="str">
            <v>Patch Bo - Organic toons</v>
          </cell>
          <cell r="C427" t="str">
            <v>Support new organic, gluten free cartoon! You'll enjoy this funny story about fruits &amp; vegies and will be able to see new episodes!</v>
          </cell>
          <cell r="D427">
            <v>50000</v>
          </cell>
          <cell r="E427">
            <v>6</v>
          </cell>
        </row>
        <row r="428">
          <cell r="B428" t="str">
            <v>Dewey Does 110 Animation</v>
          </cell>
          <cell r="C428" t="str">
            <v>The first ever, Dewey Does 110 animation, teaches kids good values, how to succeed in life and maintaining a 110% state-of-mind.</v>
          </cell>
          <cell r="D428">
            <v>10000</v>
          </cell>
          <cell r="E428">
            <v>133</v>
          </cell>
        </row>
        <row r="429">
          <cell r="B429" t="str">
            <v>Hard Times Charles Video Book</v>
          </cell>
          <cell r="C429" t="str">
            <v>Iâ€™m raising funds to produce a professional Hard Times Charles animated video book, including hiring animators and voice-over talent.</v>
          </cell>
          <cell r="D429">
            <v>6500</v>
          </cell>
          <cell r="E429">
            <v>0</v>
          </cell>
        </row>
        <row r="430">
          <cell r="B430" t="str">
            <v>Little Clay Bible - Zacchaeus</v>
          </cell>
          <cell r="C430" t="str">
            <v>Fresh, fun, entertaining Bible stories on YouTube, stop-motion style.</v>
          </cell>
          <cell r="D430">
            <v>12000</v>
          </cell>
          <cell r="E430">
            <v>676</v>
          </cell>
        </row>
        <row r="431">
          <cell r="B431" t="str">
            <v>THE FUTURE</v>
          </cell>
          <cell r="C431" t="str">
            <v>THE FUTURE is a short animated film created entirely by autistic and developmentally disabled artists from the L.A.N.D. program in Brooklyn, New York.</v>
          </cell>
          <cell r="D431">
            <v>5000</v>
          </cell>
          <cell r="E431">
            <v>0</v>
          </cell>
        </row>
        <row r="432">
          <cell r="B432" t="str">
            <v>"I'll Take You Back" Animated Music Video</v>
          </cell>
          <cell r="C432" t="str">
            <v>Freddy Flint is creating an animated music video to the new "Buttonpusher" single, "I'll Take You Back"</v>
          </cell>
          <cell r="D432">
            <v>1000</v>
          </cell>
          <cell r="E432">
            <v>24</v>
          </cell>
        </row>
        <row r="433">
          <cell r="B433" t="str">
            <v>Bump in the road short stop motion animation</v>
          </cell>
          <cell r="C433" t="str">
            <v>A short stop motion animated film of a man on his way home when strange goings on start to happen on his journey.</v>
          </cell>
          <cell r="D433">
            <v>3000</v>
          </cell>
          <cell r="E433">
            <v>415</v>
          </cell>
        </row>
        <row r="434">
          <cell r="B434" t="str">
            <v>The Zombie Next Door</v>
          </cell>
          <cell r="C434" t="str">
            <v>A teenage zombie named Jeff and his mad scientist mother adapt to life in the town of Serendipity, where the supernatural occurs daily.</v>
          </cell>
          <cell r="D434">
            <v>6000</v>
          </cell>
          <cell r="E434">
            <v>570</v>
          </cell>
        </row>
        <row r="435">
          <cell r="B435" t="str">
            <v>Le Legend of le Dragon Slayers</v>
          </cell>
          <cell r="C435" t="str">
            <v>A 3D Animation.
3 Main characters: Josh, Jessie, and Rosa.
Genre: Action/eerie/adventure/suspense
Setting: Desert ruins/Deep Dungeon</v>
          </cell>
          <cell r="D435">
            <v>3000</v>
          </cell>
          <cell r="E435">
            <v>0</v>
          </cell>
        </row>
        <row r="436">
          <cell r="B436" t="str">
            <v>Trumpy and Viola take to the Big Apple</v>
          </cell>
          <cell r="C436" t="str">
            <v>A campaign to share their love on the silver screen and make possible a street musicianâ€™s dream to play them at the same time.</v>
          </cell>
          <cell r="D436">
            <v>2500</v>
          </cell>
          <cell r="E436">
            <v>125</v>
          </cell>
        </row>
        <row r="437">
          <cell r="B437" t="str">
            <v>Planet Earth Superheroes</v>
          </cell>
          <cell r="C437" t="str">
            <v>Be a part of the Planet Earth Superheroes legacy by supporting the project. Mike and friends gain powers to save endangered animals.</v>
          </cell>
          <cell r="D437">
            <v>110000</v>
          </cell>
          <cell r="E437">
            <v>3</v>
          </cell>
        </row>
        <row r="438">
          <cell r="B438" t="str">
            <v>Blinky</v>
          </cell>
          <cell r="C438" t="str">
            <v>Blinky is the story of a naÃ¯ve simpleton who suddenly finds himself struggling to adapt to changes within his environment.</v>
          </cell>
          <cell r="D438">
            <v>1000</v>
          </cell>
          <cell r="E438">
            <v>0</v>
          </cell>
        </row>
        <row r="439">
          <cell r="B439" t="str">
            <v>"Johny and Jasper" educational series</v>
          </cell>
          <cell r="C439" t="str">
            <v>This is an educational adventure series for kids about a baby owl and an alien. Physics, science, adventures, drama and joy!</v>
          </cell>
          <cell r="D439">
            <v>7000</v>
          </cell>
          <cell r="E439">
            <v>0</v>
          </cell>
        </row>
        <row r="440">
          <cell r="B440" t="str">
            <v>In Game: The Animated Series</v>
          </cell>
          <cell r="C440" t="str">
            <v>As Smyton pushes himself to become respected, he unlocks secrets about himself and the world around him.</v>
          </cell>
          <cell r="D440">
            <v>20000</v>
          </cell>
          <cell r="E440">
            <v>1876</v>
          </cell>
        </row>
        <row r="441">
          <cell r="B441" t="str">
            <v>Starting a cartoon series</v>
          </cell>
          <cell r="C441" t="str">
            <v>Hi everyone, I'm trying to begin a cartoon series. It's a show about space bounty hunters and their adventures as they travel around.</v>
          </cell>
          <cell r="D441">
            <v>450</v>
          </cell>
          <cell r="E441">
            <v>0</v>
          </cell>
        </row>
        <row r="442">
          <cell r="B442" t="str">
            <v>Consumed</v>
          </cell>
          <cell r="C442" t="str">
            <v>A stop-motion animation made by a one girl team, with a camera, creativity, and a lot of determination.</v>
          </cell>
          <cell r="D442">
            <v>5000</v>
          </cell>
          <cell r="E442">
            <v>5</v>
          </cell>
        </row>
        <row r="443">
          <cell r="B443" t="str">
            <v>Wolf Squad Lego Stop Motion</v>
          </cell>
          <cell r="C443" t="str">
            <v>A group of specialist clones called Wolf Squad are the only clones left after order 66 and are searching the galaxy for survivors!</v>
          </cell>
          <cell r="D443">
            <v>400</v>
          </cell>
          <cell r="E443">
            <v>0</v>
          </cell>
        </row>
        <row r="444">
          <cell r="B444" t="str">
            <v>The Paranormal Idiot</v>
          </cell>
          <cell r="C444" t="str">
            <v>Doomsday is here</v>
          </cell>
          <cell r="D444">
            <v>17000</v>
          </cell>
          <cell r="E444">
            <v>6691</v>
          </cell>
        </row>
        <row r="445">
          <cell r="B445" t="str">
            <v>Bad Teddy Studios</v>
          </cell>
          <cell r="C445" t="str">
            <v>We love cartoons!! We want to make more but it costs money to so. Be apart of your daily dose of WTF!?! Pledge now!!</v>
          </cell>
          <cell r="D445">
            <v>10000</v>
          </cell>
          <cell r="E445">
            <v>10</v>
          </cell>
        </row>
        <row r="446">
          <cell r="B446" t="str">
            <v>Discovering the Other Woman</v>
          </cell>
          <cell r="C446" t="str">
            <v>An upcoming animated web sitcom series centered around dealing with life, love, and relationships.</v>
          </cell>
          <cell r="D446">
            <v>1000</v>
          </cell>
          <cell r="E446">
            <v>50</v>
          </cell>
        </row>
        <row r="447">
          <cell r="B447" t="str">
            <v>Shutupsystems.com Innapropriate Cartoon and Comics Dvd set</v>
          </cell>
          <cell r="C447" t="str">
            <v>We're ready to officially launch our website with a collectable dvd and comic package. Three shows and a double comic.</v>
          </cell>
          <cell r="D447">
            <v>60000</v>
          </cell>
          <cell r="E447">
            <v>2</v>
          </cell>
        </row>
        <row r="448">
          <cell r="B448" t="str">
            <v>DisChord</v>
          </cell>
          <cell r="C448" t="str">
            <v>A faith based animated short. (The same guy who said a picture is worth a thousand words also said a cartoon is worth two thousand.)</v>
          </cell>
          <cell r="D448">
            <v>10500</v>
          </cell>
          <cell r="E448">
            <v>766</v>
          </cell>
        </row>
        <row r="449">
          <cell r="B449" t="str">
            <v>Fat Rich Bastards Animated videos</v>
          </cell>
          <cell r="C449" t="str">
            <v>10 tracks have been professionally recorded by CGI supergroup, The Fat Rich Bastards. Funding required for 10 animated music videos.</v>
          </cell>
          <cell r="D449">
            <v>30000</v>
          </cell>
          <cell r="E449">
            <v>5</v>
          </cell>
        </row>
        <row r="450">
          <cell r="B450" t="str">
            <v>The Last Mice</v>
          </cell>
          <cell r="C450" t="str">
            <v>Max is a pessimistic mouse, always fantasizing about the end of the world. In The Last Mice, Max's fantasy becomes a real nightmare.</v>
          </cell>
          <cell r="D450">
            <v>2500</v>
          </cell>
          <cell r="E450">
            <v>82.01</v>
          </cell>
        </row>
        <row r="451">
          <cell r="B451" t="str">
            <v>Shell &amp; Paddy</v>
          </cell>
          <cell r="C451" t="str">
            <v>Shell &amp; Paddy is a 2D animation cartoon with 4 minutes of slapstick surreal humour staring two animal characters in weird, wacky world.</v>
          </cell>
          <cell r="D451">
            <v>2000</v>
          </cell>
          <cell r="E451">
            <v>45</v>
          </cell>
        </row>
        <row r="452">
          <cell r="B452" t="str">
            <v>DreamAfrica</v>
          </cell>
          <cell r="C452" t="str">
            <v>Why do the moon and stars receive their light from the sun? Africa has a story to tell. Ananse and Kweku appear in this great folktale.</v>
          </cell>
          <cell r="D452">
            <v>50000</v>
          </cell>
          <cell r="E452">
            <v>396</v>
          </cell>
        </row>
        <row r="453">
          <cell r="B453" t="str">
            <v>The Gangbangers</v>
          </cell>
          <cell r="C453" t="str">
            <v>This comedy follows two devils who discover a magical boombox to become musicians after an 80s rapture enchants earth with fairy-tales.</v>
          </cell>
          <cell r="D453">
            <v>20000</v>
          </cell>
          <cell r="E453">
            <v>0</v>
          </cell>
        </row>
        <row r="454">
          <cell r="B454" t="str">
            <v>Lost in the Shadows</v>
          </cell>
          <cell r="C454" t="str">
            <v>A man must find his way out of the depths of the shadows by using the aid of a little girl.</v>
          </cell>
          <cell r="D454">
            <v>750</v>
          </cell>
          <cell r="E454">
            <v>480</v>
          </cell>
        </row>
        <row r="455">
          <cell r="B455" t="str">
            <v>Jamboni Brothers Pizza Pilot</v>
          </cell>
          <cell r="C455" t="str">
            <v>A 7 minute broadcast-quality web pilot (in 3D animation) of Jamboni Brothers Pizza {the ultimate goal being a cartoon TV series}.</v>
          </cell>
          <cell r="D455">
            <v>94875</v>
          </cell>
          <cell r="E455">
            <v>26</v>
          </cell>
        </row>
        <row r="456">
          <cell r="B456" t="str">
            <v>Super Hi-Speed Road Strikers</v>
          </cell>
          <cell r="C456" t="str">
            <v>Itâ€™s an Action/Adventure Anime for The Yuusha Brave series, G1 Transformer, and the Fast and the Furious Fans!</v>
          </cell>
          <cell r="D456">
            <v>10000</v>
          </cell>
          <cell r="E456">
            <v>82</v>
          </cell>
        </row>
        <row r="457">
          <cell r="B457" t="str">
            <v>The FunBunch Cartoon!!!</v>
          </cell>
          <cell r="C457" t="str">
            <v>Goal The FunBunch characters animated on TV: Fun entertainment for kids just like other authors before us (ex.Arthur,Clifford,Dr Seuss)</v>
          </cell>
          <cell r="D457">
            <v>65000</v>
          </cell>
          <cell r="E457">
            <v>45</v>
          </cell>
        </row>
        <row r="458">
          <cell r="B458" t="str">
            <v>Sideways Mohawk vs This Guy ( Comic eBook &amp; Cartoon Movie )</v>
          </cell>
          <cell r="C458" t="str">
            <v>Sideways Mohawk vs This Guy a special project combining th two stories into a Comic eBook &amp; full length Cartoon Movie homemade goodness</v>
          </cell>
          <cell r="D458">
            <v>8888</v>
          </cell>
          <cell r="E458">
            <v>61</v>
          </cell>
        </row>
        <row r="459">
          <cell r="B459" t="str">
            <v>phenix heart 3D animation</v>
          </cell>
          <cell r="C459" t="str">
            <v>from my photo work, pyro techniques, aqua technitque and more , i will take the pricipale personnage to the lost land of phenix where .</v>
          </cell>
          <cell r="D459">
            <v>20000</v>
          </cell>
          <cell r="E459">
            <v>0</v>
          </cell>
        </row>
        <row r="460">
          <cell r="B460" t="str">
            <v>DE_dust2: Hacker's Wrath</v>
          </cell>
          <cell r="C460" t="str">
            <v>An animated parody of the game, Counter-Strike. The sequel to the very popular Counter-Strike: DE_dust2. Hacker is back!</v>
          </cell>
          <cell r="D460">
            <v>10000</v>
          </cell>
          <cell r="E460">
            <v>821</v>
          </cell>
        </row>
        <row r="461">
          <cell r="B461" t="str">
            <v>Little Lamb Kidz - multi-faith characters in their 1st DVD</v>
          </cell>
          <cell r="C461" t="str">
            <v>Little Lamb Kidz is a first of its kind set of multi-faith children's characters that will come to life in this 21 minute animated DVD.</v>
          </cell>
          <cell r="D461">
            <v>39000</v>
          </cell>
          <cell r="E461">
            <v>25</v>
          </cell>
        </row>
        <row r="462">
          <cell r="B462" t="str">
            <v>Darwin's Kiss</v>
          </cell>
          <cell r="C462" t="str">
            <v>An animated web series about biological evolution gone haywire.</v>
          </cell>
          <cell r="D462">
            <v>8500</v>
          </cell>
          <cell r="E462">
            <v>25</v>
          </cell>
        </row>
        <row r="463">
          <cell r="B463" t="str">
            <v>Machinima film project : Open 24/7</v>
          </cell>
          <cell r="C463" t="str">
            <v>A machinima based film, displaying the effects of todays financial crisis the world faces, and the explossive consequences it carries.</v>
          </cell>
          <cell r="D463">
            <v>550</v>
          </cell>
          <cell r="E463">
            <v>0</v>
          </cell>
        </row>
        <row r="464">
          <cell r="B464" t="str">
            <v>THE FORGOTTEN LAND</v>
          </cell>
          <cell r="C464" t="str">
            <v>A prince who becomes a slave, suffers of amnesia far away from his land. Slowly he recovers memory and returns where all started.</v>
          </cell>
          <cell r="D464">
            <v>100000</v>
          </cell>
          <cell r="E464">
            <v>0</v>
          </cell>
        </row>
        <row r="465">
          <cell r="B465" t="str">
            <v>Tuskegee Redtails</v>
          </cell>
          <cell r="C465" t="str">
            <v>Depicts the contribution the Tuskegee airmen made in certain historical events that helped turn the tide in World War II.</v>
          </cell>
          <cell r="D465">
            <v>55000</v>
          </cell>
          <cell r="E465">
            <v>1250</v>
          </cell>
        </row>
        <row r="466">
          <cell r="B466" t="str">
            <v>PokÃ©Movie - A PokÃ©monâ„¢ school project</v>
          </cell>
          <cell r="C466" t="str">
            <v>We are three students that want to make a short PokÃ©mon movie as a school project!</v>
          </cell>
          <cell r="D466">
            <v>1010</v>
          </cell>
          <cell r="E466">
            <v>1</v>
          </cell>
        </row>
        <row r="467">
          <cell r="B467" t="str">
            <v>"Amp" A Story About a Robot</v>
          </cell>
          <cell r="C467" t="str">
            <v>"Amp" is a short film about a robot with needs.</v>
          </cell>
          <cell r="D467">
            <v>512</v>
          </cell>
          <cell r="E467">
            <v>138</v>
          </cell>
        </row>
        <row r="468">
          <cell r="B468" t="str">
            <v>The Legend Of The Crimson Knight</v>
          </cell>
          <cell r="C468" t="str">
            <v>(Working storyboard for animated project) A multi-generational Knight that wages war on criminals and corrupt governments</v>
          </cell>
          <cell r="D468">
            <v>10000</v>
          </cell>
          <cell r="E468">
            <v>76</v>
          </cell>
        </row>
        <row r="469">
          <cell r="B469" t="str">
            <v>"The Kris and Berman Show" Adult Animated Series Pilot</v>
          </cell>
          <cell r="C469" t="str">
            <v>Unfiltered + uncensored radio hosts Kris and Berman, create an adult animated series based on the mock lives of prank call characters.</v>
          </cell>
          <cell r="D469">
            <v>20000</v>
          </cell>
          <cell r="E469">
            <v>4315</v>
          </cell>
        </row>
        <row r="470">
          <cell r="B470" t="str">
            <v>Storyville: Return of the Vodou Queen</v>
          </cell>
          <cell r="C470" t="str">
            <v>After the devastation of a massive Hurricane, main character that has strong's ties to the city returns to find everything in ruins. As</v>
          </cell>
          <cell r="D470">
            <v>7500</v>
          </cell>
          <cell r="E470">
            <v>0</v>
          </cell>
        </row>
        <row r="471">
          <cell r="B471" t="str">
            <v>Dreamland PERSONALISED Animated Shorts Film</v>
          </cell>
          <cell r="C471" t="str">
            <v>Create a personalised animation film using your child's name and photo.</v>
          </cell>
          <cell r="D471">
            <v>6000</v>
          </cell>
          <cell r="E471">
            <v>0</v>
          </cell>
        </row>
        <row r="472">
          <cell r="B472" t="str">
            <v>Glippets: The Aliens next door -  Animation from Comic Strip</v>
          </cell>
          <cell r="C472" t="str">
            <v>Glippets is a fun comic strip and animation that features cute aliens taking up residence next door!   See the strip at glippets.com</v>
          </cell>
          <cell r="D472">
            <v>5000</v>
          </cell>
          <cell r="E472">
            <v>51</v>
          </cell>
        </row>
        <row r="473">
          <cell r="B473" t="str">
            <v>Red Origins</v>
          </cell>
          <cell r="C473" t="str">
            <v>Three kids try to stop Mazi Mbe's plan to restore Africa to its original state where Tricksters &amp; Spirits ruled
and Juju was law.</v>
          </cell>
          <cell r="D473">
            <v>55000</v>
          </cell>
          <cell r="E473">
            <v>6541</v>
          </cell>
        </row>
        <row r="474">
          <cell r="B474" t="str">
            <v>3D Animation Story of an Ancient Hero: Fly Forward</v>
          </cell>
          <cell r="C474" t="str">
            <v>The animated film "Fly Forward" is an original story which humorously describes the life experiences of the Hero A-Fei in his Childhood</v>
          </cell>
          <cell r="D474">
            <v>800</v>
          </cell>
          <cell r="E474">
            <v>141</v>
          </cell>
        </row>
        <row r="475">
          <cell r="B475" t="str">
            <v>QUANTUM KIDZ - 3D animated pilot - THE ULTIMATE GOAL</v>
          </cell>
          <cell r="C475" t="str">
            <v>Quantum Kidz follows a young girlâ€™s journey becoming a superhero and dealing with alien threats against the Earth!</v>
          </cell>
          <cell r="D475">
            <v>30000</v>
          </cell>
          <cell r="E475">
            <v>861</v>
          </cell>
        </row>
        <row r="476">
          <cell r="B476" t="str">
            <v>TAO Mr. Fantastic!!</v>
          </cell>
          <cell r="C476" t="str">
            <v>Time travel the light Mr. Fantastic!  Spin the dimensions toward other continuums and worlds.  Hold onto your panties.</v>
          </cell>
          <cell r="D476">
            <v>3300</v>
          </cell>
          <cell r="E476">
            <v>1</v>
          </cell>
        </row>
        <row r="477">
          <cell r="B477" t="str">
            <v>Tropiki-Meet the Tikis animated/cartoon series-Monkey Tiki</v>
          </cell>
          <cell r="C477" t="str">
            <v>Tropiki-Meet the Tikis-childrens animated/cartoon series.Fun  cartoon shorts with quirky humor and a positive uplifting message</v>
          </cell>
          <cell r="D477">
            <v>2000</v>
          </cell>
          <cell r="E477">
            <v>0</v>
          </cell>
        </row>
        <row r="478">
          <cell r="B478" t="str">
            <v>Sight Word Music Videos</v>
          </cell>
          <cell r="C478" t="str">
            <v>Animated Music Videos that teach kids how to read.</v>
          </cell>
          <cell r="D478">
            <v>220000</v>
          </cell>
          <cell r="E478">
            <v>4906.59</v>
          </cell>
        </row>
        <row r="479">
          <cell r="B479" t="str">
            <v>Hymn of Unity</v>
          </cell>
          <cell r="C479" t="str">
            <v>A Comedy-drama animation revolving around a man who finds a problematic pair of headphones that literally take over his whole life.</v>
          </cell>
          <cell r="D479">
            <v>1500</v>
          </cell>
          <cell r="E479">
            <v>0</v>
          </cell>
        </row>
        <row r="480">
          <cell r="B480" t="str">
            <v>BABY HUEY IN A FEATURE FILM /  "LUCKY DUCK"</v>
          </cell>
          <cell r="C480" t="str">
            <v>this is an animated full length film of an old classic with new life to it. That gigantic and naive duckling we all love  .</v>
          </cell>
          <cell r="D480">
            <v>10000</v>
          </cell>
          <cell r="E480">
            <v>0</v>
          </cell>
        </row>
        <row r="481">
          <cell r="B481" t="str">
            <v>Harvard Math 55A and Stanford Math 51H Animated!</v>
          </cell>
          <cell r="C481" t="str">
            <v>ANIMATING the most INFAMOUS Math Courses in America and TRANSLATING them for the mathematical underdog!</v>
          </cell>
          <cell r="D481">
            <v>15000</v>
          </cell>
          <cell r="E481">
            <v>4884</v>
          </cell>
        </row>
        <row r="482">
          <cell r="B482" t="str">
            <v>The CafÃ©</v>
          </cell>
          <cell r="C482" t="str">
            <v>To court his muse, an artist must first outsmart her dog.  A short animated film collaboration by Dana and Terrence Masson.</v>
          </cell>
          <cell r="D482">
            <v>40000</v>
          </cell>
          <cell r="E482">
            <v>7764</v>
          </cell>
        </row>
        <row r="483">
          <cell r="B483" t="str">
            <v>ERA</v>
          </cell>
          <cell r="C483" t="str">
            <v>The year is 2043. Test subject David Beck has been augmented with psychokinetic abilities. He uses his newfound gifts to thwart evil.</v>
          </cell>
          <cell r="D483">
            <v>30000</v>
          </cell>
          <cell r="E483">
            <v>1830</v>
          </cell>
        </row>
        <row r="484">
          <cell r="B484" t="str">
            <v>Animated Stand-up Routines Shenanigans</v>
          </cell>
          <cell r="C484" t="str">
            <v>Help me quit my day job and also create animated Stand-up routines from local up and coming comedians.</v>
          </cell>
          <cell r="D484">
            <v>10000</v>
          </cell>
          <cell r="E484">
            <v>10</v>
          </cell>
        </row>
        <row r="485">
          <cell r="B485" t="str">
            <v>Misri Bunch: Names of Allah series 2</v>
          </cell>
          <cell r="C485" t="str">
            <v>Help to fund a children's animation Series. Teaching good morals and conduct. Also includes simplified teachings about Islam and Allah.</v>
          </cell>
          <cell r="D485">
            <v>15000</v>
          </cell>
          <cell r="E485">
            <v>7530</v>
          </cell>
        </row>
        <row r="486">
          <cell r="B486" t="str">
            <v>The Diddlys "Steam powered Superheroes"</v>
          </cell>
          <cell r="C486" t="str">
            <v>The Diddlys are steam powered superheroes,transforming into spaceships,submarines or whatever it takes to complete their secret mission</v>
          </cell>
          <cell r="D486">
            <v>80000</v>
          </cell>
          <cell r="E486">
            <v>149</v>
          </cell>
        </row>
        <row r="487">
          <cell r="B487" t="str">
            <v>The Lighthouse and the Lock cartoon - funny stuff for kids.</v>
          </cell>
          <cell r="C487" t="str">
            <v>Last few days to make this toon a reality! 5 funny toons for YOU! See the pilot episode here!</v>
          </cell>
          <cell r="D487">
            <v>37956</v>
          </cell>
          <cell r="E487">
            <v>8315.01</v>
          </cell>
        </row>
        <row r="488">
          <cell r="B488" t="str">
            <v>'WORLD FRIENDS' - Changing the way children learn and play !</v>
          </cell>
          <cell r="C488" t="str">
            <v>"Today's Toys Build Tomorrow"  A feature film backed major toy project. Children learn about life while they play and have fun.</v>
          </cell>
          <cell r="D488">
            <v>550000</v>
          </cell>
          <cell r="E488">
            <v>50</v>
          </cell>
        </row>
        <row r="489">
          <cell r="B489" t="str">
            <v>The Adventures of Daryl and Straight Man</v>
          </cell>
          <cell r="C489" t="str">
            <v>Hey everyone we are producing a new show called The Adventures of Daryl and Straight Man. It is an animated comedy web series.</v>
          </cell>
          <cell r="D489">
            <v>50000</v>
          </cell>
          <cell r="E489">
            <v>0</v>
          </cell>
        </row>
        <row r="490">
          <cell r="B490" t="str">
            <v>City Animals independent cartoon series</v>
          </cell>
          <cell r="C490" t="str">
            <v>When humans left the earth, the animals took over the city. What could go wrong? Well...everything!</v>
          </cell>
          <cell r="D490">
            <v>12000</v>
          </cell>
          <cell r="E490">
            <v>0</v>
          </cell>
        </row>
        <row r="491">
          <cell r="B491" t="str">
            <v>THE GUINEAS SHOW</v>
          </cell>
          <cell r="C491" t="str">
            <v>Help America's favorite dysfunctional immigrant family THE GUINEAS launch the first season of their animated web series.</v>
          </cell>
          <cell r="D491">
            <v>74997</v>
          </cell>
          <cell r="E491">
            <v>215</v>
          </cell>
        </row>
        <row r="492">
          <cell r="B492" t="str">
            <v>PROJECT IS CANCELLED</v>
          </cell>
          <cell r="C492" t="str">
            <v>Cancelled</v>
          </cell>
          <cell r="D492">
            <v>1000</v>
          </cell>
          <cell r="E492">
            <v>0</v>
          </cell>
        </row>
        <row r="493">
          <cell r="B493" t="str">
            <v>Guess What? Gus</v>
          </cell>
          <cell r="C493" t="str">
            <v>"Guess What? Gus" is a magical animated comedy that follow a new kid who playful antics for attention make the news.</v>
          </cell>
          <cell r="D493">
            <v>10000</v>
          </cell>
          <cell r="E493">
            <v>0</v>
          </cell>
        </row>
        <row r="494">
          <cell r="B494" t="str">
            <v>Project: eXelcius - Next Generation Movie</v>
          </cell>
          <cell r="C494" t="str">
            <v>This project aims to create a 3D animated movie that is created by it's fans, it's content and plot will be driven by it's followers.</v>
          </cell>
          <cell r="D494">
            <v>10000000</v>
          </cell>
          <cell r="E494">
            <v>0</v>
          </cell>
        </row>
        <row r="495">
          <cell r="B495" t="str">
            <v>Joc Barrera The Chupacabra Hunter</v>
          </cell>
          <cell r="C495" t="str">
            <v>The Chupacabra is not a myth and one man is on a mission to prove its existence no matter what, his name is Joc Barrera.</v>
          </cell>
          <cell r="D495">
            <v>30000</v>
          </cell>
          <cell r="E495">
            <v>0</v>
          </cell>
        </row>
        <row r="496">
          <cell r="B496" t="str">
            <v>The Grigori</v>
          </cell>
          <cell r="C496" t="str">
            <v>Angels come to Earth in human disguise to deceive mankind, rule the Earth as gods, create a hybrid army &amp; destroy all who oppose them.</v>
          </cell>
          <cell r="D496">
            <v>20000</v>
          </cell>
          <cell r="E496">
            <v>31</v>
          </cell>
        </row>
        <row r="497">
          <cell r="B497" t="str">
            <v>Average Heroes pilot</v>
          </cell>
          <cell r="C497" t="str">
            <v>two friends set out to conquer and reach the level cap of the quest watch, how will they do it when they're 2 teenage idiots</v>
          </cell>
          <cell r="D497">
            <v>7000</v>
          </cell>
          <cell r="E497">
            <v>0</v>
          </cell>
        </row>
        <row r="498">
          <cell r="B498" t="str">
            <v>Airships and Anatasia: The Movie</v>
          </cell>
          <cell r="C498" t="str">
            <v>The movie is about the adventures of Ethan, Danna, The mysterious inventor and more.</v>
          </cell>
          <cell r="D498">
            <v>60000</v>
          </cell>
          <cell r="E498">
            <v>1</v>
          </cell>
        </row>
        <row r="499">
          <cell r="B499" t="str">
            <v>Galaxy Probe Kids</v>
          </cell>
          <cell r="C499" t="str">
            <v>live-action/animated series pilot.</v>
          </cell>
          <cell r="D499">
            <v>4480</v>
          </cell>
          <cell r="E499">
            <v>30</v>
          </cell>
        </row>
        <row r="500">
          <cell r="B500" t="str">
            <v>ANGAL TENTARA and The Root of All Evil</v>
          </cell>
          <cell r="C500" t="str">
            <v>AT is an Interactive Animation made for the iPad where the user becomes part of the story. It's a fantastic journey of discovery!</v>
          </cell>
          <cell r="D500">
            <v>65108</v>
          </cell>
          <cell r="E500">
            <v>2994</v>
          </cell>
        </row>
        <row r="501">
          <cell r="B501" t="str">
            <v>Broadway Melodies: A Rock &amp; Roll Mystery Musical - Animated Feature Film</v>
          </cell>
          <cell r="C501" t="str">
            <v>A Feature Length Animated Film Noir Musical with a modern twist. _x000D_
Animation and music melded into edge-of-your-seat entertainment.</v>
          </cell>
          <cell r="D501">
            <v>20000</v>
          </cell>
          <cell r="E501">
            <v>1910</v>
          </cell>
        </row>
        <row r="502">
          <cell r="B502" t="str">
            <v>Stephen Colbert animated video</v>
          </cell>
          <cell r="C502" t="str">
            <v>This animated dark comedy video highlights Stephen Colbert as a super hero-like figure within a corrupt and sinister world manipulated by the media.</v>
          </cell>
          <cell r="D502">
            <v>6500</v>
          </cell>
          <cell r="E502">
            <v>215</v>
          </cell>
        </row>
        <row r="503">
          <cell r="B503" t="str">
            <v>World War 4</v>
          </cell>
          <cell r="C503" t="str">
            <v>Based on the invention portfolio of a patented inventor World War Four is a look into the future of warfare and humanity as a whole</v>
          </cell>
          <cell r="D503">
            <v>10000</v>
          </cell>
          <cell r="E503">
            <v>0</v>
          </cell>
        </row>
        <row r="504">
          <cell r="B504" t="str">
            <v>Strawberry Bowl</v>
          </cell>
          <cell r="C504" t="str">
            <v>This Strawberry Bowl concept is the 1st of many episodes.  These episodes will be released in accordance with the harvest of the month.</v>
          </cell>
          <cell r="D504">
            <v>20000</v>
          </cell>
          <cell r="E504">
            <v>230</v>
          </cell>
        </row>
        <row r="505">
          <cell r="B505" t="str">
            <v>Jimmy There and Back - Documentary Animation</v>
          </cell>
          <cell r="C505" t="str">
            <v>Jimmy wants to live life and see his grandchildren grow up, but alcoholism threatens to curtail everything he dreams of.</v>
          </cell>
          <cell r="D505">
            <v>6500</v>
          </cell>
          <cell r="E505">
            <v>114</v>
          </cell>
        </row>
        <row r="506">
          <cell r="B506" t="str">
            <v>Woodsy Owl Animation: Cartoons That Give A Hoot!</v>
          </cell>
          <cell r="C506" t="str">
            <v>An animated DVD starring Woodsy Owl that entertains children while  showing them how they can help create a cleaner, greener planet.</v>
          </cell>
          <cell r="D506">
            <v>24500</v>
          </cell>
          <cell r="E506">
            <v>335</v>
          </cell>
        </row>
        <row r="507">
          <cell r="B507" t="str">
            <v>MY4FACES THE ANIMATED MOVIE</v>
          </cell>
          <cell r="C507" t="str">
            <v>This wonderful movie will tells the story of two adorable aliens who crash land into a familyâ€™s backyard, and travel the Earth.</v>
          </cell>
          <cell r="D507">
            <v>12000</v>
          </cell>
          <cell r="E507">
            <v>52</v>
          </cell>
        </row>
        <row r="508">
          <cell r="B508" t="str">
            <v>Age of Spirit: The Battle in Heaven</v>
          </cell>
          <cell r="C508" t="str">
            <v>A feature-length 3D animation that depicts what happened when the Son of the Morning rebelled against God.</v>
          </cell>
          <cell r="D508">
            <v>200000</v>
          </cell>
          <cell r="E508">
            <v>250</v>
          </cell>
        </row>
        <row r="509">
          <cell r="B509" t="str">
            <v>Code Monkeys</v>
          </cell>
          <cell r="C509" t="str">
            <v>"Code Monkey(s)" is a short animated-series about life from the perspective of an engineer who feels like an actual "Code Monkey".</v>
          </cell>
          <cell r="D509">
            <v>20000</v>
          </cell>
          <cell r="E509">
            <v>640</v>
          </cell>
        </row>
        <row r="510">
          <cell r="B510" t="str">
            <v>Heroes Faith II (Superior Soldier)</v>
          </cell>
          <cell r="C510" t="str">
            <v>A stop-motion animated action packed adventure. Telling a great story with an even greater message. Join me and lets change the world.</v>
          </cell>
          <cell r="D510">
            <v>50000</v>
          </cell>
          <cell r="E510">
            <v>400</v>
          </cell>
        </row>
        <row r="511">
          <cell r="B511" t="str">
            <v>Indian in Chelsea - Web Animated series</v>
          </cell>
          <cell r="C511" t="str">
            <v>A hilarious comedy podcast being turned into an animated series  about an indian servant and his boss.</v>
          </cell>
          <cell r="D511">
            <v>5000</v>
          </cell>
          <cell r="E511">
            <v>10</v>
          </cell>
        </row>
        <row r="512">
          <cell r="B512" t="str">
            <v>TPI Episode 2: Doomsday Dean</v>
          </cell>
          <cell r="C512" t="str">
            <v>A mile below the Franco-Swiss border Dean manages to break the Large Hadron Collider and triggers the end of the world.</v>
          </cell>
          <cell r="D512">
            <v>14000</v>
          </cell>
          <cell r="E512">
            <v>0</v>
          </cell>
        </row>
        <row r="513">
          <cell r="B513" t="str">
            <v>Stuck On An Eyeland</v>
          </cell>
          <cell r="C513" t="str">
            <v>A project that incorporates animation and comic art into a relevant story. 4 boys, 1 eyeland, and a whole lot of drama!!!</v>
          </cell>
          <cell r="D513">
            <v>5000</v>
          </cell>
          <cell r="E513">
            <v>150</v>
          </cell>
        </row>
        <row r="514">
          <cell r="B514" t="str">
            <v>Otherkin The Animated Series</v>
          </cell>
          <cell r="C514" t="str">
            <v>We have a fully developed 2D animated series that requires more professional animation. Our first 2 home-animated eps are up online.</v>
          </cell>
          <cell r="D514">
            <v>8000</v>
          </cell>
          <cell r="E514">
            <v>11</v>
          </cell>
        </row>
        <row r="515">
          <cell r="B515" t="str">
            <v>Paradigm Spiral - The Animated Series</v>
          </cell>
          <cell r="C515" t="str">
            <v>A sci-fi fantasy 2.5D anime styled series about some guys trying to save the world, probably...</v>
          </cell>
          <cell r="D515">
            <v>50000</v>
          </cell>
          <cell r="E515">
            <v>6962</v>
          </cell>
        </row>
        <row r="516">
          <cell r="B516" t="str">
            <v>I'm Sticking With You.</v>
          </cell>
          <cell r="C516" t="str">
            <v>A film created entirely out of paper, visual effects and found objects depicts how one man created a new life for himself.</v>
          </cell>
          <cell r="D516">
            <v>1500</v>
          </cell>
          <cell r="E516">
            <v>50</v>
          </cell>
        </row>
        <row r="517">
          <cell r="B517" t="str">
            <v>A Tale of Faith - An Animated Short Film</v>
          </cell>
          <cell r="C517" t="str">
            <v>A Tale of Faith is an animated short film based on the heartwarming tale by Rebbe Nachman of Breslov.</v>
          </cell>
          <cell r="D517">
            <v>97000</v>
          </cell>
          <cell r="E517">
            <v>24651</v>
          </cell>
        </row>
        <row r="518">
          <cell r="B518" t="str">
            <v>Shipmates</v>
          </cell>
          <cell r="C518" t="str">
            <v>A big brother style comedy animation series starring famous seafarers</v>
          </cell>
          <cell r="D518">
            <v>5000</v>
          </cell>
          <cell r="E518">
            <v>0</v>
          </cell>
        </row>
        <row r="519">
          <cell r="B519" t="str">
            <v>Honeybee: The Animated Series Trailer</v>
          </cell>
          <cell r="C519" t="str">
            <v>Honeybee is a cartoon about a girl who can talk to bugs, and her quest to save the bees! Adventure, humor, and lots of fun characters.</v>
          </cell>
          <cell r="D519">
            <v>15000</v>
          </cell>
          <cell r="E519">
            <v>205</v>
          </cell>
        </row>
        <row r="520">
          <cell r="B520" t="str">
            <v>Somorrah</v>
          </cell>
          <cell r="C520" t="str">
            <v>The community of Somorrah is peaceful and unblemished until "The Boss" power and money starts to diminish &amp; plans to gain it all back!</v>
          </cell>
          <cell r="D520">
            <v>7175</v>
          </cell>
          <cell r="E520">
            <v>0</v>
          </cell>
        </row>
        <row r="521">
          <cell r="B521" t="str">
            <v>M dot Strange's "I am Nightmare"</v>
          </cell>
          <cell r="C521" t="str">
            <v>"When the dream of childhood is stolen... a nightmare is born" A dark animated fantasy film by indie filmmaker M dot Strange.</v>
          </cell>
          <cell r="D521">
            <v>12001</v>
          </cell>
          <cell r="E521">
            <v>2746</v>
          </cell>
        </row>
        <row r="522">
          <cell r="B522" t="str">
            <v>Darktales The Play</v>
          </cell>
          <cell r="C522" t="str">
            <v>Tim Arthur's 21st anniversary sell-out production of his 'chilling' and 'sinister' ghostly thriller returns to the Edinburgh Fringe!</v>
          </cell>
          <cell r="D522">
            <v>5000</v>
          </cell>
          <cell r="E522">
            <v>5105</v>
          </cell>
        </row>
        <row r="523">
          <cell r="B523" t="str">
            <v>U.S. Premiere of "dirty butterfly" by debbie tucker green</v>
          </cell>
          <cell r="C523" t="str">
            <v>The Blind Owl in co-production with Halcyon Theatre will stage "dirty butterfly" a voyeuristic drama by Britain's debbie tucker green.</v>
          </cell>
          <cell r="D523">
            <v>5000</v>
          </cell>
          <cell r="E523">
            <v>5232</v>
          </cell>
        </row>
        <row r="524">
          <cell r="B524" t="str">
            <v>COMPASS PLAYERS</v>
          </cell>
          <cell r="C524" t="str">
            <v>*** TO MAKE DONATIONS IN THE FUTURE                                   GO TO OUR WEBSITE: www.compassplayers.com ***</v>
          </cell>
          <cell r="D524">
            <v>3000</v>
          </cell>
          <cell r="E524">
            <v>3440</v>
          </cell>
        </row>
        <row r="525">
          <cell r="B525" t="str">
            <v>"The Star on My Heart" Original Play Project on Holocaust</v>
          </cell>
          <cell r="C525" t="str">
            <v>The Star on My Heart, an original play based on a survivor of the Terezin concentration camp, with community outreach for all ages.</v>
          </cell>
          <cell r="D525">
            <v>5000</v>
          </cell>
          <cell r="E525">
            <v>6030</v>
          </cell>
        </row>
        <row r="526">
          <cell r="B526" t="str">
            <v>Zero Down</v>
          </cell>
          <cell r="C526" t="str">
            <v>Angel on the Corner need YOUR help to raise Â£3,500 to take Zero Down by Sarah Hehir to the Edinburgh Fringe Festival this August!</v>
          </cell>
          <cell r="D526">
            <v>3500</v>
          </cell>
          <cell r="E526">
            <v>3803.55</v>
          </cell>
        </row>
        <row r="527">
          <cell r="B527" t="str">
            <v>EUPHORIA! A New Play by John Corigliano</v>
          </cell>
          <cell r="C527" t="str">
            <v>EUPHORIA! is a new play about the decriminalization of drugs, and its profound effect on both the criminals in prison and "The Man."</v>
          </cell>
          <cell r="D527">
            <v>12000</v>
          </cell>
          <cell r="E527">
            <v>12000</v>
          </cell>
        </row>
        <row r="528">
          <cell r="B528" t="str">
            <v>Victory by Madicken Malm</v>
          </cell>
          <cell r="C528" t="str">
            <v>We have a brand new play. We urgently need your help to fund our production, which opens at Theatre503 on August 18th.</v>
          </cell>
          <cell r="D528">
            <v>1500</v>
          </cell>
          <cell r="E528">
            <v>1710</v>
          </cell>
        </row>
        <row r="529">
          <cell r="B529" t="str">
            <v>Omega Kids - a new play</v>
          </cell>
          <cell r="C529" t="str">
            <v>OMEGA KIDS, a new play by Noah Mease, directed by Jay Stull &amp; produced by New Light Theater Project in association with Access Theater.</v>
          </cell>
          <cell r="D529">
            <v>10000</v>
          </cell>
          <cell r="E529">
            <v>10085</v>
          </cell>
        </row>
        <row r="530">
          <cell r="B530" t="str">
            <v>Devastated No Matter What</v>
          </cell>
          <cell r="C530" t="str">
            <v>A Festival Backed Production of a Full-Length Play.</v>
          </cell>
          <cell r="D530">
            <v>1150</v>
          </cell>
          <cell r="E530">
            <v>1330</v>
          </cell>
        </row>
        <row r="531">
          <cell r="B531" t="str">
            <v>Snowglobe Theatre presents: "Much Ado about Nothing"</v>
          </cell>
          <cell r="C531" t="str">
            <v>Snowglobe Theatre, a new Montreal company, will be presenting Shakespeare's "Much Ado about Nothing" at Mainline Theatre in January</v>
          </cell>
          <cell r="D531">
            <v>1200</v>
          </cell>
          <cell r="E531">
            <v>1565</v>
          </cell>
        </row>
        <row r="532">
          <cell r="B532" t="str">
            <v>Corners Grove</v>
          </cell>
          <cell r="C532" t="str">
            <v>Corners Grove is a coming-of-age play about leaving home, gender identity and the death of Whitney Houston; will benefit Win NYC.</v>
          </cell>
          <cell r="D532">
            <v>3405</v>
          </cell>
          <cell r="E532">
            <v>3670</v>
          </cell>
        </row>
        <row r="533">
          <cell r="B533" t="str">
            <v>COMPASS PLAYERS presents SYLVIA by A. R. Gurney</v>
          </cell>
          <cell r="C533" t="str">
            <v>SYLVIA is a modern romantic comedy about a marriage and a talking dog. Directed by Jeanna Michaels. January 12 through January 29, 2017</v>
          </cell>
          <cell r="D533">
            <v>4000</v>
          </cell>
          <cell r="E533">
            <v>4000</v>
          </cell>
        </row>
        <row r="534">
          <cell r="B534" t="str">
            <v>Walken On Sunshine</v>
          </cell>
          <cell r="C534" t="str">
            <v>A fast paced, comedic play about an anxiety-ridden filmmaker who lies to investors about having Christopher Walken in his film.</v>
          </cell>
          <cell r="D534">
            <v>10000</v>
          </cell>
          <cell r="E534">
            <v>12325</v>
          </cell>
        </row>
        <row r="535">
          <cell r="B535" t="str">
            <v>Foresight</v>
          </cell>
          <cell r="C535" t="str">
            <v>New writing â€¢ Twisty-turny magical realist retro sci-fi â€¢ Human lives â€¢ Storytelling â€¢ The slope our society slips down...</v>
          </cell>
          <cell r="D535">
            <v>2000</v>
          </cell>
          <cell r="E535">
            <v>2004</v>
          </cell>
        </row>
        <row r="536">
          <cell r="B536" t="str">
            <v>Theatre for restorative justice - help us get to Belgium!</v>
          </cell>
          <cell r="C536" t="str">
            <v>We're a zero-budget, non-profit theatre group based in Oslo and have been invited to perform at a conference in Belgium. Help!</v>
          </cell>
          <cell r="D536">
            <v>15000</v>
          </cell>
          <cell r="E536">
            <v>15700</v>
          </cell>
        </row>
        <row r="537">
          <cell r="B537" t="str">
            <v>Astronauts of Hartlepool: a Brexit sci-fi for VAULT 2017</v>
          </cell>
          <cell r="C537" t="str">
            <v>Weâ€™re producing a Northern Brexit sci-fi play for VAULT festival 2017 and we need your help!</v>
          </cell>
          <cell r="D537">
            <v>2000</v>
          </cell>
          <cell r="E537">
            <v>2050</v>
          </cell>
        </row>
        <row r="538">
          <cell r="B538" t="str">
            <v>Much Further Out Than You Thought @ Edinburgh Fringe 2015</v>
          </cell>
          <cell r="C538" t="str">
            <v>A new one-man play by Giles Roberts, shining a different light on the very human cost of war *IDEASTAP UNDERBELLY AWARD WINNER 2015*</v>
          </cell>
          <cell r="D538">
            <v>3300</v>
          </cell>
          <cell r="E538">
            <v>3902.5</v>
          </cell>
        </row>
        <row r="539">
          <cell r="B539" t="str">
            <v>Be A Buddy Not A Bully (Anti-Bullying Stage Play TOUR)</v>
          </cell>
          <cell r="C539" t="str">
            <v>Transforming bystanders into anti-bullies since 2012 thru inclusive learning environments.  Together we can take back our classrooms.</v>
          </cell>
          <cell r="D539">
            <v>2000</v>
          </cell>
          <cell r="E539">
            <v>2410</v>
          </cell>
        </row>
        <row r="540">
          <cell r="B540" t="str">
            <v>Shakespeare Orange County's HAMLET: Match This!</v>
          </cell>
          <cell r="C540" t="str">
            <v>SOC produces affordable and accessible theatre in the heart of Orange County, CA, and we need your help to match a $5,000 grant!</v>
          </cell>
          <cell r="D540">
            <v>5000</v>
          </cell>
          <cell r="E540">
            <v>15121</v>
          </cell>
        </row>
        <row r="541">
          <cell r="B541" t="str">
            <v>"The Tale of The Cockatrice" by Peafrog Puppetry</v>
          </cell>
          <cell r="C541" t="str">
            <v>A brand new show that unites puppetry, live music and storytelling to bring a forgotten English legend back to life!</v>
          </cell>
          <cell r="D541">
            <v>500</v>
          </cell>
          <cell r="E541">
            <v>503.22</v>
          </cell>
        </row>
        <row r="542">
          <cell r="B542" t="str">
            <v>hap's- Whats the program?</v>
          </cell>
          <cell r="C542" t="str">
            <v>There are so many dilemmas in life- what to do, where to go? 
Let us solve it - search our preference based entertainment calendar</v>
          </cell>
          <cell r="D542">
            <v>15000</v>
          </cell>
          <cell r="E542">
            <v>1</v>
          </cell>
        </row>
        <row r="543">
          <cell r="B543" t="str">
            <v>Deviations</v>
          </cell>
          <cell r="C543" t="str">
            <v>A website dedicated to local Kink Communities; to find others with matching interests and bring them together.</v>
          </cell>
          <cell r="D543">
            <v>4500</v>
          </cell>
          <cell r="E543">
            <v>25</v>
          </cell>
        </row>
        <row r="544">
          <cell r="B544" t="str">
            <v>Chronicles - History by us, as we tell it, as we share it</v>
          </cell>
          <cell r="C544" t="str">
            <v>The platform to record visual, audio and text memory of the common man - as we experienced history when it brushed us by</v>
          </cell>
          <cell r="D544">
            <v>250000</v>
          </cell>
          <cell r="E544">
            <v>1</v>
          </cell>
        </row>
        <row r="545">
          <cell r="B545" t="str">
            <v>Allergy Friendly Restaurant Finder and Review Site</v>
          </cell>
          <cell r="C545" t="str">
            <v>I want to make it easy for those with food allergies to know where they can safely, and happily eat out with friends and family.</v>
          </cell>
          <cell r="D545">
            <v>22000</v>
          </cell>
          <cell r="E545">
            <v>70</v>
          </cell>
        </row>
        <row r="546">
          <cell r="B546" t="str">
            <v>Favowear - Shopping for your favorite clothes made simple</v>
          </cell>
          <cell r="C546" t="str">
            <v>Do you have a favorite shirt? So does everyone else. Favowear is creating a platform to share the best clothes and shopping sources.</v>
          </cell>
          <cell r="D546">
            <v>500</v>
          </cell>
          <cell r="E546">
            <v>6</v>
          </cell>
        </row>
        <row r="547">
          <cell r="B547" t="str">
            <v>Speedwapp - The best webdesign tool for Wordpress, Bootstrap</v>
          </cell>
          <cell r="C547" t="str">
            <v>1st collaborative webdesign tool to create professional websites with WordPress, Bootstrap and other open source technologies.</v>
          </cell>
          <cell r="D547">
            <v>50000</v>
          </cell>
          <cell r="E547">
            <v>13692</v>
          </cell>
        </row>
        <row r="548">
          <cell r="B548" t="str">
            <v>Lift Up Missions a Global Christian Online Platform</v>
          </cell>
          <cell r="C548" t="str">
            <v>Build a Christian Network Platform to connect and collaborate projects, events, missions and support online to fulfill the call.</v>
          </cell>
          <cell r="D548">
            <v>60000</v>
          </cell>
          <cell r="E548">
            <v>52</v>
          </cell>
        </row>
        <row r="549">
          <cell r="B549" t="str">
            <v>Secure Email and Document sharing</v>
          </cell>
          <cell r="C549" t="str">
            <v>We are looking to build a secure email / document sharing system for companies needing to send sensitive information to clients.</v>
          </cell>
          <cell r="D549">
            <v>7500</v>
          </cell>
          <cell r="E549">
            <v>0</v>
          </cell>
        </row>
        <row r="550">
          <cell r="B550" t="str">
            <v>Langwiser - video lessons with native speaking teachers</v>
          </cell>
          <cell r="C550" t="str">
            <v>Teach your native language online or study a foreign language with native speaking teachers. Social Web service and apps.</v>
          </cell>
          <cell r="D550">
            <v>10000</v>
          </cell>
          <cell r="E550">
            <v>9</v>
          </cell>
        </row>
        <row r="551">
          <cell r="B551" t="str">
            <v>Keyup.in - The gaming community that gives back.</v>
          </cell>
          <cell r="C551" t="str">
            <v>The project idea came from game keys, gamers give out game keys on insecure forums and websites, we want to change that and make it fun</v>
          </cell>
          <cell r="D551">
            <v>2500</v>
          </cell>
          <cell r="E551">
            <v>68</v>
          </cell>
        </row>
        <row r="552">
          <cell r="B552" t="str">
            <v>Business &amp; Event Directory in Kingston, Ontario</v>
          </cell>
          <cell r="C552" t="str">
            <v>Help us shine the spotlight on our local businesses and contractors by providing a cost-effective ecommerce &amp; marketing platform</v>
          </cell>
          <cell r="D552">
            <v>5000</v>
          </cell>
          <cell r="E552">
            <v>35</v>
          </cell>
        </row>
        <row r="553">
          <cell r="B553" t="str">
            <v>ALIBI X Nation - The Digital Black Wall Street</v>
          </cell>
          <cell r="C553" t="str">
            <v>AX Nation's goal is to develop, highlight, and connect black business leaders across the diaspora with skilled software developers.</v>
          </cell>
          <cell r="D553">
            <v>75000</v>
          </cell>
          <cell r="E553">
            <v>3781</v>
          </cell>
        </row>
        <row r="554">
          <cell r="B554" t="str">
            <v>Spinnable Social Media</v>
          </cell>
          <cell r="C554" t="str">
            <v>Axoral is a 3d interactive social media interface, with the potential to be so much more, but we need your help!</v>
          </cell>
          <cell r="D554">
            <v>45000</v>
          </cell>
          <cell r="E554">
            <v>0</v>
          </cell>
        </row>
        <row r="555">
          <cell r="B555" t="str">
            <v>sellorshopusa.com</v>
          </cell>
          <cell r="C555" t="str">
            <v>Groundbreaking New Classifieds Website Grows Into Largest Nationwide Coverage By Turning Users Into Entrepreneurs</v>
          </cell>
          <cell r="D555">
            <v>25000</v>
          </cell>
          <cell r="E555">
            <v>123</v>
          </cell>
        </row>
        <row r="556">
          <cell r="B556" t="str">
            <v>grplife, private social network for non-profit organizations</v>
          </cell>
          <cell r="C556" t="str">
            <v>grplife helps non-profit and community groups engage their members while upholding an attitude of responsibility for their information</v>
          </cell>
          <cell r="D556">
            <v>3870</v>
          </cell>
          <cell r="E556">
            <v>1416</v>
          </cell>
        </row>
        <row r="557">
          <cell r="B557" t="str">
            <v>Marketing campaign for Show-Skill.net website</v>
          </cell>
          <cell r="C557" t="str">
            <v>Show-Skill.net helps to promote young football talents for free. It's the best place to show what you've got! Just post your videos :)</v>
          </cell>
          <cell r="D557">
            <v>7500</v>
          </cell>
          <cell r="E557">
            <v>0</v>
          </cell>
        </row>
        <row r="558">
          <cell r="B558" t="str">
            <v>Braille Academy</v>
          </cell>
          <cell r="C558" t="str">
            <v>An educational platform for learning Unified English Braille Code</v>
          </cell>
          <cell r="D558">
            <v>8000</v>
          </cell>
          <cell r="E558">
            <v>200</v>
          </cell>
        </row>
        <row r="559">
          <cell r="B559" t="str">
            <v>Interactive Global Domestic Violence Platform</v>
          </cell>
          <cell r="C559" t="str">
            <v>The world's first interactive global domestic violence platform which connects victims, NGO's, policy-makers and researchers.</v>
          </cell>
          <cell r="D559">
            <v>150000</v>
          </cell>
          <cell r="E559">
            <v>1366</v>
          </cell>
        </row>
        <row r="560">
          <cell r="B560" t="str">
            <v>Southwest Louisville Online A Local Social Network</v>
          </cell>
          <cell r="C560" t="str">
            <v>A community website with news, classifieds, photo albums, business reviews and a calendar for the local community to share.</v>
          </cell>
          <cell r="D560">
            <v>750</v>
          </cell>
          <cell r="E560">
            <v>0</v>
          </cell>
        </row>
        <row r="561">
          <cell r="B561" t="str">
            <v>MADE online media platform for artists and creatives</v>
          </cell>
          <cell r="C561" t="str">
            <v>The words most comprehensive platform for creatives &amp; artists. Develop &amp; showcase user talent &amp; link them to business &amp; brands globally</v>
          </cell>
          <cell r="D561">
            <v>240000</v>
          </cell>
          <cell r="E561">
            <v>50</v>
          </cell>
        </row>
        <row r="562">
          <cell r="B562" t="str">
            <v>DOWNLOAD THE INTERNET,....</v>
          </cell>
          <cell r="C562" t="str">
            <v>In the future the possibility exists that the internet it's self could be felled, we have world seed banks, it's time for a net bank,..</v>
          </cell>
          <cell r="D562">
            <v>100000</v>
          </cell>
          <cell r="E562">
            <v>12</v>
          </cell>
        </row>
        <row r="563">
          <cell r="B563" t="str">
            <v>CheckMate Careers</v>
          </cell>
          <cell r="C563" t="str">
            <v>A marketplace for talent and employers to match. Using intuitive technology we match &amp; place talent with the best career position.</v>
          </cell>
          <cell r="D563">
            <v>15000</v>
          </cell>
          <cell r="E563">
            <v>55</v>
          </cell>
        </row>
        <row r="564">
          <cell r="B564" t="str">
            <v>International/Domestic Student room platform</v>
          </cell>
          <cell r="C564" t="str">
            <v>i would like to develop an international free platform for domestic and international students to find accomodation in all countries</v>
          </cell>
          <cell r="D564">
            <v>50000</v>
          </cell>
          <cell r="E564">
            <v>0</v>
          </cell>
        </row>
        <row r="565">
          <cell r="B565" t="str">
            <v>time-care.com - Helping People Remember The Simple Things</v>
          </cell>
          <cell r="C565" t="str">
            <v>I want to help people who have trouble remembering the simple things in life, like what day it is and what they need to do today.</v>
          </cell>
          <cell r="D565">
            <v>75000</v>
          </cell>
          <cell r="E565">
            <v>68</v>
          </cell>
        </row>
        <row r="566">
          <cell r="B566" t="str">
            <v>TOC TOC TROC</v>
          </cell>
          <cell r="C566" t="str">
            <v>Plateforme de troc gratuit et d'Ã©changes en tous genres par nature. Mieux s'entraider, Ã©changer, de donner, louer ou vendre Ã  distance.</v>
          </cell>
          <cell r="D566">
            <v>18000</v>
          </cell>
          <cell r="E566">
            <v>1</v>
          </cell>
        </row>
        <row r="567">
          <cell r="B567" t="str">
            <v>EasyLearnings</v>
          </cell>
          <cell r="C567" t="str">
            <v>Our objective is to provide a platform which helps teachers to provide courses to leaners in wide range of locations including Africa.</v>
          </cell>
          <cell r="D567">
            <v>25000</v>
          </cell>
          <cell r="E567">
            <v>0</v>
          </cell>
        </row>
        <row r="568">
          <cell r="B568" t="str">
            <v>RummageCity.com - Rummage sailing made easy!</v>
          </cell>
          <cell r="C568" t="str">
            <v>I am creating a website that will make it easier for people to promote or find rummage sales utilizing the power of Google Maps</v>
          </cell>
          <cell r="D568">
            <v>5000</v>
          </cell>
          <cell r="E568">
            <v>1</v>
          </cell>
        </row>
        <row r="569">
          <cell r="B569" t="str">
            <v>UnimeTV - Revolutionizing Anime</v>
          </cell>
          <cell r="C569" t="str">
            <v>UnimeTV's goal to revolutionize the way anime lovers interact with one another. Connect with others around the globe like never before!</v>
          </cell>
          <cell r="D569">
            <v>10000</v>
          </cell>
          <cell r="E569">
            <v>0</v>
          </cell>
        </row>
        <row r="570">
          <cell r="B570" t="str">
            <v>Planet Snow Kids - an online global family of snow lovers.</v>
          </cell>
          <cell r="C570" t="str">
            <v>A million snow lovers from all over the planet, connected to each other with a common goal. "To have the best snow experiences 
ever."</v>
          </cell>
          <cell r="D570">
            <v>24500</v>
          </cell>
          <cell r="E570">
            <v>245</v>
          </cell>
        </row>
        <row r="571">
          <cell r="B571" t="str">
            <v>Mioti</v>
          </cell>
          <cell r="C571" t="str">
            <v>Mioti is an indie game marketplace that doubles as a community for developers to join networks and discuss projects.</v>
          </cell>
          <cell r="D571">
            <v>2500</v>
          </cell>
          <cell r="E571">
            <v>20</v>
          </cell>
        </row>
        <row r="572">
          <cell r="B572" t="str">
            <v>Relaunching in May</v>
          </cell>
          <cell r="C572" t="str">
            <v>Humans have AM/FM/Satellite radio, kids have radio Disney, pets have DogCatRadio.</v>
          </cell>
          <cell r="D572">
            <v>85000</v>
          </cell>
          <cell r="E572">
            <v>142</v>
          </cell>
        </row>
        <row r="573">
          <cell r="B573" t="str">
            <v>Snag-A-Slip</v>
          </cell>
          <cell r="C573" t="str">
            <v>Snag-A-Slip is an online platform that connects boaters with awesome marinas and available boat slips so that they can book with ease.</v>
          </cell>
          <cell r="D573">
            <v>25000</v>
          </cell>
          <cell r="E573">
            <v>106</v>
          </cell>
        </row>
        <row r="574">
          <cell r="B574" t="str">
            <v>FairwayJockey.com Custom Golf Equipment</v>
          </cell>
          <cell r="C574" t="str">
            <v>FairwayJockey.com is a web platform to make high quality custom tour golf equipment available at a lower cost to the consumer.</v>
          </cell>
          <cell r="D574">
            <v>2500</v>
          </cell>
          <cell r="E574">
            <v>0</v>
          </cell>
        </row>
        <row r="575">
          <cell r="B575" t="str">
            <v>Welcome to the Future! "UMEOS" the Internet's You, Me, O.S.</v>
          </cell>
          <cell r="C575" t="str">
            <v>Dive into 3D fractal star fields of web browsing, social networking, and project/contact management. Your YOUniverse of data #UMEOS</v>
          </cell>
          <cell r="D575">
            <v>88888</v>
          </cell>
          <cell r="E575">
            <v>346</v>
          </cell>
        </row>
        <row r="576">
          <cell r="B576" t="str">
            <v>Unity, A Content Creators Toolkit</v>
          </cell>
          <cell r="C576" t="str">
            <v>Grow your YouTube channel and increase your audience by allowing multi uploads, shares and interaction from a single simple interface.</v>
          </cell>
          <cell r="D576">
            <v>11180</v>
          </cell>
          <cell r="E576">
            <v>80</v>
          </cell>
        </row>
        <row r="577">
          <cell r="B577" t="str">
            <v>Uscore - Am PC spielerisch forschen und dafÃ¼r belohnt werden</v>
          </cell>
          <cell r="C577" t="str">
            <v>Wird der PC nicht genutzt, belohnt Gridcoin Rechenleistung fÃ¼r wissenschaftlichen Fortschritt - Uscore macht diese Forschung zum Spiel!</v>
          </cell>
          <cell r="D577">
            <v>60000</v>
          </cell>
          <cell r="E577">
            <v>259</v>
          </cell>
        </row>
        <row r="578">
          <cell r="B578" t="str">
            <v>Uthtopia</v>
          </cell>
          <cell r="C578" t="str">
            <v>UthTopia Is a social media organization that believes in positive online usage, youth mentorship, and youth empowerment.</v>
          </cell>
          <cell r="D578">
            <v>80000</v>
          </cell>
          <cell r="E578">
            <v>1</v>
          </cell>
        </row>
        <row r="579">
          <cell r="B579" t="str">
            <v>everydayrelay</v>
          </cell>
          <cell r="C579" t="str">
            <v>Emails are one of pervasively used mode of communication today. However, emails can be personal and sometimes discretion is needed.</v>
          </cell>
          <cell r="D579">
            <v>5000</v>
          </cell>
          <cell r="E579">
            <v>10</v>
          </cell>
        </row>
        <row r="580">
          <cell r="B580" t="str">
            <v>weBuy Crowdsourced Shopping</v>
          </cell>
          <cell r="C580" t="str">
            <v>weBuy trade built on technology and Crowd Sourced Power</v>
          </cell>
          <cell r="D580">
            <v>125000</v>
          </cell>
          <cell r="E580">
            <v>14</v>
          </cell>
        </row>
        <row r="581">
          <cell r="B581" t="str">
            <v>Course: Learn Cryptography</v>
          </cell>
          <cell r="C581" t="str">
            <v>Learn classic and public key cryptography with a full proof-of-concept system in JavaScript.</v>
          </cell>
          <cell r="D581">
            <v>12000</v>
          </cell>
          <cell r="E581">
            <v>175</v>
          </cell>
        </row>
        <row r="582">
          <cell r="B582" t="str">
            <v>Talented Minds â­ï¸</v>
          </cell>
          <cell r="C582" t="str">
            <v>I Want To Create A Website That Helps Young Inventors Of Today Broadcast Their Talents &amp; Help Get The Reconigition They Deserve</v>
          </cell>
          <cell r="D582">
            <v>3000</v>
          </cell>
          <cell r="E582">
            <v>1</v>
          </cell>
        </row>
        <row r="583">
          <cell r="B583" t="str">
            <v>A Poets Domain</v>
          </cell>
          <cell r="C583" t="str">
            <v>Help me raise funds so that I can be able to give passionate young poets a chance to earn money weekly for their writing &amp; spoken word.</v>
          </cell>
          <cell r="D583">
            <v>400</v>
          </cell>
          <cell r="E583">
            <v>0</v>
          </cell>
        </row>
        <row r="584">
          <cell r="B584" t="str">
            <v>"We the People..."</v>
          </cell>
          <cell r="C584" t="str">
            <v>A community-driven online system which promotes self-governance.  Level up by adding content; civic agendas and private associations.</v>
          </cell>
          <cell r="D584">
            <v>100000</v>
          </cell>
          <cell r="E584">
            <v>0</v>
          </cell>
        </row>
        <row r="585">
          <cell r="B585" t="str">
            <v>HackersArchive.com</v>
          </cell>
          <cell r="C585" t="str">
            <v>HackersArchive.com will help rid the web of viruses and scams found everywhere else you look!</v>
          </cell>
          <cell r="D585">
            <v>9000</v>
          </cell>
          <cell r="E585">
            <v>1</v>
          </cell>
        </row>
        <row r="586">
          <cell r="B586" t="str">
            <v>scriptCall - The Personal Presentation Platform</v>
          </cell>
          <cell r="C586" t="str">
            <v>Script Call takes your presentation from the wall to your audience; from your device to theirs.</v>
          </cell>
          <cell r="D586">
            <v>1000</v>
          </cell>
          <cell r="E586">
            <v>10</v>
          </cell>
        </row>
        <row r="587">
          <cell r="B587" t="str">
            <v>Link Card</v>
          </cell>
          <cell r="C587" t="str">
            <v>SAVE UP TO 40% WHEN YOU SPEND!
PRE-ORDER YOUR LINK CARD TODAY</v>
          </cell>
          <cell r="D587">
            <v>9000</v>
          </cell>
          <cell r="E587">
            <v>0</v>
          </cell>
        </row>
        <row r="588">
          <cell r="B588" t="str">
            <v>Employ College 2K</v>
          </cell>
          <cell r="C588" t="str">
            <v>Employ College is a movement for companies to hire college graduates from their respected institutions.</v>
          </cell>
          <cell r="D588">
            <v>10000</v>
          </cell>
          <cell r="E588">
            <v>56</v>
          </cell>
        </row>
        <row r="589">
          <cell r="B589" t="str">
            <v>Waitresses.com</v>
          </cell>
          <cell r="C589" t="str">
            <v>Waitresses.com is an online community devoted to servers around the world. Learn. Connect. Work. Travel. Share.
Make a pledge today!</v>
          </cell>
          <cell r="D589">
            <v>30000</v>
          </cell>
          <cell r="E589">
            <v>2725</v>
          </cell>
        </row>
        <row r="590">
          <cell r="B590" t="str">
            <v>TiTraGO! your personal driver</v>
          </cell>
          <cell r="C590" t="str">
            <v>Offrire un "TRAGO", ossia un passaggio con autista che ti segue e ti aspetta mentre concludi i tuoi affari, quando non puoi guidare</v>
          </cell>
          <cell r="D590">
            <v>9000</v>
          </cell>
          <cell r="E590">
            <v>301</v>
          </cell>
        </row>
        <row r="591">
          <cell r="B591" t="str">
            <v>Get Neighborly</v>
          </cell>
          <cell r="C591" t="str">
            <v>Services closer than you think...</v>
          </cell>
          <cell r="D591">
            <v>7500</v>
          </cell>
          <cell r="E591">
            <v>1</v>
          </cell>
        </row>
        <row r="592">
          <cell r="B592" t="str">
            <v>Build a Search Engine and more - Web Engineering Course</v>
          </cell>
          <cell r="C592" t="str">
            <v>Learn the skills needed to be a successful web engineer. Create your own complex web applications, deploy servers, use data and more.</v>
          </cell>
          <cell r="D592">
            <v>5000</v>
          </cell>
          <cell r="E592">
            <v>223</v>
          </cell>
        </row>
        <row r="593">
          <cell r="B593" t="str">
            <v>Kid's Connect (Connecting kids with sickness' together)</v>
          </cell>
          <cell r="C593" t="str">
            <v>Kid's Connect is a brand new social media website that is built specifically for kids to connect with other kids sick just like them.</v>
          </cell>
          <cell r="D593">
            <v>100000</v>
          </cell>
          <cell r="E593">
            <v>61</v>
          </cell>
        </row>
        <row r="594">
          <cell r="B594" t="str">
            <v>Go Start A Biz</v>
          </cell>
          <cell r="C594" t="str">
            <v>Together, we can build a FREE, business start-up system that will help aspiring entrepreneurs change their economic circumstances.</v>
          </cell>
          <cell r="D594">
            <v>7500</v>
          </cell>
          <cell r="E594">
            <v>250</v>
          </cell>
        </row>
        <row r="595">
          <cell r="B595" t="str">
            <v>Step-By-Step Guide On How To Stay Secure &amp; Anonymous Online</v>
          </cell>
          <cell r="C595" t="str">
            <v>One Day Your Life May Just Depend on Staying Anonymous Online.  Or You Just May Not Want Google, Amazon Or The NSA Knowing Your Details</v>
          </cell>
          <cell r="D595">
            <v>500</v>
          </cell>
          <cell r="E595">
            <v>115</v>
          </cell>
        </row>
        <row r="596">
          <cell r="B596" t="str">
            <v>Unleashed Fitness</v>
          </cell>
          <cell r="C596" t="str">
            <v>Creating a fitness site that will change the fitness game forever!</v>
          </cell>
          <cell r="D596">
            <v>25000</v>
          </cell>
          <cell r="E596">
            <v>26</v>
          </cell>
        </row>
        <row r="597">
          <cell r="B597" t="str">
            <v>MyBestInterest.org</v>
          </cell>
          <cell r="C597" t="str">
            <v>MyBestInterest.org elminates election research by quickly identifying the candidates that will best represent your interests.</v>
          </cell>
          <cell r="D597">
            <v>100000</v>
          </cell>
          <cell r="E597">
            <v>426</v>
          </cell>
        </row>
        <row r="598">
          <cell r="B598" t="str">
            <v>DigitaliBook free library</v>
          </cell>
          <cell r="C598" t="str">
            <v>We present digitaibook,com site which can become a free electronic library with your help,</v>
          </cell>
          <cell r="D598">
            <v>20000</v>
          </cell>
          <cell r="E598">
            <v>6</v>
          </cell>
        </row>
        <row r="599">
          <cell r="B599" t="str">
            <v>Rolodex: One Contact List to Rule Them All</v>
          </cell>
          <cell r="C599" t="str">
            <v>Rolodex is a web application that strives to nurture business to business relationships by connecting users via email.</v>
          </cell>
          <cell r="D599">
            <v>7500</v>
          </cell>
          <cell r="E599">
            <v>20</v>
          </cell>
        </row>
        <row r="600">
          <cell r="B600" t="str">
            <v>Goals not creeds</v>
          </cell>
          <cell r="C600" t="str">
            <v>This is a project to create a crowd-funding site for Urantia Book readers worldwide.</v>
          </cell>
          <cell r="D600">
            <v>2500</v>
          </cell>
          <cell r="E600">
            <v>850</v>
          </cell>
        </row>
        <row r="601">
          <cell r="B601" t="str">
            <v>Mail 4 Jail</v>
          </cell>
          <cell r="C601" t="str">
            <v>We send care packages to incarcerated individuals throughout the country that include specific items hand picked by the sender.</v>
          </cell>
          <cell r="D601">
            <v>50000</v>
          </cell>
          <cell r="E601">
            <v>31</v>
          </cell>
        </row>
        <row r="602">
          <cell r="B602" t="str">
            <v>Anaheim California here we come but we need your help.</v>
          </cell>
          <cell r="C602" t="str">
            <v>Science Technology Engineering and Math + youth = a brighter tomorrow.</v>
          </cell>
          <cell r="D602">
            <v>5000</v>
          </cell>
          <cell r="E602">
            <v>100</v>
          </cell>
        </row>
        <row r="603">
          <cell r="B603" t="str">
            <v>Privster.net - Privacy anywhere, whenever for free.</v>
          </cell>
          <cell r="C603" t="str">
            <v>In today's day and age every website tracks your IP Address and information, it's time to keep your information private and secure.</v>
          </cell>
          <cell r="D603">
            <v>10000</v>
          </cell>
          <cell r="E603">
            <v>140</v>
          </cell>
        </row>
        <row r="604">
          <cell r="B604" t="str">
            <v>EZDoctor Reports a "CarFax" type report on Doctors.</v>
          </cell>
          <cell r="C604" t="str">
            <v>A "CarFax" type of report for Doctors. We have the right to make informed decisions about who we choose to be our doctor!</v>
          </cell>
          <cell r="D604">
            <v>70000</v>
          </cell>
          <cell r="E604">
            <v>0</v>
          </cell>
        </row>
        <row r="605">
          <cell r="B605" t="str">
            <v>Randompics.net - Make It Fan Owned And Updated! (Canceled)</v>
          </cell>
          <cell r="C605" t="str">
            <v>The admin for Randompics has announced they will be shutting down. I want to run, and improve, this great site!</v>
          </cell>
          <cell r="D605">
            <v>15000</v>
          </cell>
          <cell r="E605">
            <v>590.02</v>
          </cell>
        </row>
        <row r="606">
          <cell r="B606" t="str">
            <v>Don't Shoot the Messenger Chick (Canceled)</v>
          </cell>
          <cell r="C606" t="str">
            <v>Bad news is our business. We deliver the news you don't want to and soften the blow with custom designed gifts and personalized verse.</v>
          </cell>
          <cell r="D606">
            <v>1500</v>
          </cell>
          <cell r="E606">
            <v>0</v>
          </cell>
        </row>
        <row r="607">
          <cell r="B607" t="str">
            <v>Teach Your Parents iPad (Canceled)</v>
          </cell>
          <cell r="C607" t="str">
            <v>An iPad support care package for your parents / seniors.</v>
          </cell>
          <cell r="D607">
            <v>5000</v>
          </cell>
          <cell r="E607">
            <v>131</v>
          </cell>
        </row>
        <row r="608">
          <cell r="B608" t="str">
            <v>All in One Cloud Business Management - Extendix Panel</v>
          </cell>
          <cell r="C608" t="str">
            <v>No more expensive, difficult and seperated packages for your business management. It's time for an All-in-One solution for your company</v>
          </cell>
          <cell r="D608">
            <v>5000</v>
          </cell>
          <cell r="E608">
            <v>10</v>
          </cell>
        </row>
        <row r="609">
          <cell r="B609" t="str">
            <v>An Online Music Venue Awaits (Canceled)</v>
          </cell>
          <cell r="C609" t="str">
            <v>Gritty, upfront reality going the distance hard with a proven track record of insatiable artist. Broadcasted live on the Web.</v>
          </cell>
          <cell r="D609">
            <v>250</v>
          </cell>
          <cell r="E609">
            <v>0</v>
          </cell>
        </row>
        <row r="610">
          <cell r="B610" t="str">
            <v>Mise En Abyme Cloud Computers - PC inside a Website</v>
          </cell>
          <cell r="C610" t="str">
            <v>A website that hosts virtual desktops. Simply log in and the cloud will enhance the power of your local computer or smart device</v>
          </cell>
          <cell r="D610">
            <v>150000</v>
          </cell>
          <cell r="E610">
            <v>1461</v>
          </cell>
        </row>
        <row r="611">
          <cell r="B611" t="str">
            <v>Swap Anything (Canceled)</v>
          </cell>
          <cell r="C611" t="str">
            <v>Can we swap, please? - everybody's said it. I want to create a website that enables anybody to trade their items, without money hassle.</v>
          </cell>
          <cell r="D611">
            <v>780</v>
          </cell>
          <cell r="E611">
            <v>5</v>
          </cell>
        </row>
        <row r="612">
          <cell r="B612" t="str">
            <v>UniteChrist (Canceled)</v>
          </cell>
          <cell r="C612" t="str">
            <v>We are creating a Christian social network to empower, educate, and connect Christians all over the world.</v>
          </cell>
          <cell r="D612">
            <v>13803</v>
          </cell>
          <cell r="E612">
            <v>0</v>
          </cell>
        </row>
        <row r="613">
          <cell r="B613" t="str">
            <v>Securivente (Canceled)</v>
          </cell>
          <cell r="C613" t="str">
            <v>Finie la peur de vendre ou acheter d'occasion Ã  un inconnu ! Colis ouverts, photographiÃ©s et testÃ©s. Paiements en ligne sÃ©curisÃ©s.</v>
          </cell>
          <cell r="D613">
            <v>80000</v>
          </cell>
          <cell r="E613">
            <v>0</v>
          </cell>
        </row>
        <row r="614">
          <cell r="B614" t="str">
            <v>Web Streaming 2.0 (Canceled)</v>
          </cell>
          <cell r="C614" t="str">
            <v>A Fast and Reliable new Web platform to stream videos from Internet</v>
          </cell>
          <cell r="D614">
            <v>10000</v>
          </cell>
          <cell r="E614">
            <v>0</v>
          </cell>
        </row>
        <row r="615">
          <cell r="B615" t="str">
            <v>storieChild: technology + art = your child's storybook</v>
          </cell>
          <cell r="C615" t="str">
            <v>A storybook for your child in 15 minutes, exclusively through Kickstarter (pre-sales, not a donation) starting at $15 for a softcover.</v>
          </cell>
          <cell r="D615">
            <v>60000</v>
          </cell>
          <cell r="E615">
            <v>12818</v>
          </cell>
        </row>
        <row r="616">
          <cell r="B616" t="str">
            <v>Lets Reinvent Our Election Process (Canceled)</v>
          </cell>
          <cell r="C616" t="str">
            <v>Something is wrong when your choices are between a "giant douche and a turd sandwich."  So, lets make it better.</v>
          </cell>
          <cell r="D616">
            <v>10000</v>
          </cell>
          <cell r="E616">
            <v>0</v>
          </cell>
        </row>
        <row r="617">
          <cell r="B617" t="str">
            <v>PixlDir.com - Simple and fast image hosting. (Canceled)</v>
          </cell>
          <cell r="C617" t="str">
            <v>The aim of PixlDir is to deliver the most simple, and fast experience when it comes to uploading images to the web.</v>
          </cell>
          <cell r="D617">
            <v>515</v>
          </cell>
          <cell r="E617">
            <v>0</v>
          </cell>
        </row>
        <row r="618">
          <cell r="B618" t="str">
            <v>S'time Soirees (Canceled)</v>
          </cell>
          <cell r="C618" t="str">
            <v>Hormis la similitude envers d'autres rÃ©seaux socials, celui-ci vous permettra d'organiser / participer Ã  des soirÃ©es trÃ¨s facilement !</v>
          </cell>
          <cell r="D618">
            <v>5000</v>
          </cell>
          <cell r="E618">
            <v>0</v>
          </cell>
        </row>
        <row r="619">
          <cell r="B619" t="str">
            <v>Get Affordable Website with Premium Hosting and Domain</v>
          </cell>
          <cell r="C619" t="str">
            <v>At beSpider you can create and publish you websites within minutes. 100s of pre-build templates, free domain, free cloud base hosting.</v>
          </cell>
          <cell r="D619">
            <v>2000</v>
          </cell>
          <cell r="E619">
            <v>60</v>
          </cell>
        </row>
        <row r="620">
          <cell r="B620" t="str">
            <v>Y2Y Tutors (Canceled)</v>
          </cell>
          <cell r="C620" t="str">
            <v>With the cost of education seemingly always on the rise, Y2Y aims to ensure that no student will be left behind through peer tutoring.</v>
          </cell>
          <cell r="D620">
            <v>400</v>
          </cell>
          <cell r="E620">
            <v>0</v>
          </cell>
        </row>
        <row r="621">
          <cell r="B621" t="str">
            <v>Big Data (Canceled)</v>
          </cell>
          <cell r="C621" t="str">
            <v>Big Data Sets for researchers interested in improving the quality of life.</v>
          </cell>
          <cell r="D621">
            <v>2500000</v>
          </cell>
          <cell r="E621">
            <v>1</v>
          </cell>
        </row>
        <row r="622">
          <cell r="B622" t="str">
            <v>iShopGreen.ca - the green product marketplace (Canceled)</v>
          </cell>
          <cell r="C622" t="str">
            <v>iShopGreen.ca is an online marketplace that connects consumers and suppliers with green products &amp; services</v>
          </cell>
          <cell r="D622">
            <v>30000</v>
          </cell>
          <cell r="E622">
            <v>300</v>
          </cell>
        </row>
        <row r="623">
          <cell r="B623" t="str">
            <v>We CAN End Police Violence Against Our Dog's (Canceled)</v>
          </cell>
          <cell r="C623" t="str">
            <v>Creating a web portal to train law enforcement departments on how to handle dogs and a directory and profile system for our dog's.</v>
          </cell>
          <cell r="D623">
            <v>25000</v>
          </cell>
          <cell r="E623">
            <v>261</v>
          </cell>
        </row>
        <row r="624">
          <cell r="B624" t="str">
            <v>The Animal Shelter Network website (Canceled)</v>
          </cell>
          <cell r="C624" t="str">
            <v>The Animal Shelter Network is a free website for collaboration and communication between animal shelters, rescues and humane societies.</v>
          </cell>
          <cell r="D624">
            <v>6000</v>
          </cell>
          <cell r="E624">
            <v>341</v>
          </cell>
        </row>
        <row r="625">
          <cell r="B625" t="str">
            <v>WheelWolf - Swap and borrow cars with fellow car lovers.</v>
          </cell>
          <cell r="C625" t="str">
            <v>WheelWolf is a subscription based service connecting car lovers to provide a safe and secure platform for swapping and borrowing cars.</v>
          </cell>
          <cell r="D625">
            <v>75000</v>
          </cell>
          <cell r="E625">
            <v>0</v>
          </cell>
        </row>
        <row r="626">
          <cell r="B626" t="str">
            <v>NeedSomeLoven.com (Canceled)</v>
          </cell>
          <cell r="C626" t="str">
            <v>I am designing a fun, high tech dating website, with over 25 cool features. It is innovate as well as user friendly.</v>
          </cell>
          <cell r="D626">
            <v>5000</v>
          </cell>
          <cell r="E626">
            <v>0</v>
          </cell>
        </row>
        <row r="627">
          <cell r="B627" t="str">
            <v>SkyRooms.io Virtual Offices (Canceled)</v>
          </cell>
          <cell r="C627" t="str">
            <v>SkyRooms.IO is a social network for business people that actually equips them to do work together. Resume, video conferencing and PM.</v>
          </cell>
          <cell r="D627">
            <v>25000</v>
          </cell>
          <cell r="E627">
            <v>0</v>
          </cell>
        </row>
        <row r="628">
          <cell r="B628" t="str">
            <v>The Story of Life - Writing tomorrow's history today</v>
          </cell>
          <cell r="C628" t="str">
            <v>TSOLife is a revolutionary digital platform that allows users to record a personalized legacy to leave behind for future generations.</v>
          </cell>
          <cell r="D628">
            <v>25000</v>
          </cell>
          <cell r="E628">
            <v>4345</v>
          </cell>
        </row>
        <row r="629">
          <cell r="B629" t="str">
            <v>Privileged Zone - Premium Social Network (Canceled)</v>
          </cell>
          <cell r="C629" t="str">
            <v>Social Network - your new digital social life without ads, monitoring and analyses. Freed from the feeling that every step is followed</v>
          </cell>
          <cell r="D629">
            <v>450000</v>
          </cell>
          <cell r="E629">
            <v>90</v>
          </cell>
        </row>
        <row r="630">
          <cell r="B630" t="str">
            <v>Website for Firearms Education &amp; Sale of Accessories</v>
          </cell>
          <cell r="C630" t="str">
            <v>Funding of website design &amp; materials for education about firearms, firearm safety &amp; firearm related apparel</v>
          </cell>
          <cell r="D630">
            <v>5000</v>
          </cell>
          <cell r="E630">
            <v>0</v>
          </cell>
        </row>
        <row r="631">
          <cell r="B631" t="str">
            <v>Smidlink Fun Ids.....search an Id, then message for free!</v>
          </cell>
          <cell r="C631" t="str">
            <v>Global Ids you create for yourself, then the world can connect to you via free online msgs (for Reuniting Lost Property, Dating &amp; more)</v>
          </cell>
          <cell r="D631">
            <v>200000</v>
          </cell>
          <cell r="E631">
            <v>350</v>
          </cell>
        </row>
        <row r="632">
          <cell r="B632" t="str">
            <v>Ecosteader (Canceled)</v>
          </cell>
          <cell r="C632" t="str">
            <v>Land development network for an eco-conscious collective. Community portal features ideas on lean design, green building, urban ecology</v>
          </cell>
          <cell r="D632">
            <v>11999</v>
          </cell>
          <cell r="E632">
            <v>10</v>
          </cell>
        </row>
        <row r="633">
          <cell r="B633" t="str">
            <v>Brevity: A Powerful Online Publishing Software! (Canceled)</v>
          </cell>
          <cell r="C633" t="str">
            <v>A Powerful Multimedia-Rich Software that aims at making online publishing very simple.</v>
          </cell>
          <cell r="D633">
            <v>50000</v>
          </cell>
          <cell r="E633">
            <v>690</v>
          </cell>
        </row>
        <row r="634">
          <cell r="B634" t="str">
            <v>UniWherse.com - Bring students future (Canceled)</v>
          </cell>
          <cell r="C634" t="str">
            <v>Our goal is to create a system, students can find universities that best match their interests.</v>
          </cell>
          <cell r="D634">
            <v>20000</v>
          </cell>
          <cell r="E634">
            <v>0</v>
          </cell>
        </row>
        <row r="635">
          <cell r="B635" t="str">
            <v>Uivo-fast,secure emergency contact system for your property</v>
          </cell>
          <cell r="C635" t="str">
            <v>Uivo lets police and fire department personnel quickly contact you in the event of an emergency involving your property.</v>
          </cell>
          <cell r="D635">
            <v>10000</v>
          </cell>
          <cell r="E635">
            <v>1245</v>
          </cell>
        </row>
        <row r="636">
          <cell r="B636" t="str">
            <v>pitchtograndma (Canceled)</v>
          </cell>
          <cell r="C636" t="str">
            <v>We help companies to explain what they do in simple, grandma-would-understand terms.</v>
          </cell>
          <cell r="D636">
            <v>5000</v>
          </cell>
          <cell r="E636">
            <v>1</v>
          </cell>
        </row>
        <row r="637">
          <cell r="B637" t="str">
            <v>Pleero, A Technology Team Building Website (Canceled)</v>
          </cell>
          <cell r="C637" t="str">
            <v>Network used for building technology development teams.</v>
          </cell>
          <cell r="D637">
            <v>25000</v>
          </cell>
          <cell r="E637">
            <v>2</v>
          </cell>
        </row>
        <row r="638">
          <cell r="B638" t="str">
            <v>Keto Advice (Canceled)</v>
          </cell>
          <cell r="C638" t="str">
            <v>With no central location for keto knowledge, keto advice will be a community run knowledge base.</v>
          </cell>
          <cell r="D638">
            <v>2000</v>
          </cell>
          <cell r="E638">
            <v>4</v>
          </cell>
        </row>
        <row r="639">
          <cell r="B639" t="str">
            <v>Unique online start up, Art and Technology together (Canceled)</v>
          </cell>
          <cell r="C639" t="str">
            <v>It will enable deprived children to make artistic work for selling online/illustrating their work in our exhibitions around the world.</v>
          </cell>
          <cell r="D639">
            <v>100000</v>
          </cell>
          <cell r="E639">
            <v>0</v>
          </cell>
        </row>
        <row r="640">
          <cell r="B640" t="str">
            <v>W (Canceled)</v>
          </cell>
          <cell r="C640" t="str">
            <v>O0</v>
          </cell>
          <cell r="D640">
            <v>200000</v>
          </cell>
          <cell r="E640">
            <v>18</v>
          </cell>
        </row>
        <row r="641">
          <cell r="B641" t="str">
            <v>Kids Educational Social Media Site (Canceled)</v>
          </cell>
          <cell r="C641" t="str">
            <v>Development of a Safe and Educational Social Media site for kids.</v>
          </cell>
          <cell r="D641">
            <v>1000000</v>
          </cell>
          <cell r="E641">
            <v>1</v>
          </cell>
        </row>
        <row r="642">
          <cell r="B642" t="str">
            <v>Carbon mini bikes / race / MTB / FAT ~ Carbon tow placement</v>
          </cell>
          <cell r="C642" t="str">
            <v>Mountain, fat and race bikes made from high grade aero carbon fibers by tow placement and tow folding technology (no fibres cutting).</v>
          </cell>
          <cell r="D642">
            <v>70</v>
          </cell>
          <cell r="E642">
            <v>101</v>
          </cell>
        </row>
        <row r="643">
          <cell r="B643" t="str">
            <v>Help fund research of dual action compression breast pump</v>
          </cell>
          <cell r="C643" t="str">
            <v>Innovative new compression-based breast pump gives mothers unprecedented freedom, enabling efficient and discreet pumping</v>
          </cell>
          <cell r="D643">
            <v>40000</v>
          </cell>
          <cell r="E643">
            <v>47665</v>
          </cell>
        </row>
        <row r="644">
          <cell r="B644" t="str">
            <v>Gauss - Redefining Eye Protection for the Digital Age</v>
          </cell>
          <cell r="C644" t="str">
            <v>Gauss glasses protect your eyes in front of screens and outside with self-tinting lenses and a new, proprietary coating technology.</v>
          </cell>
          <cell r="D644">
            <v>20000</v>
          </cell>
          <cell r="E644">
            <v>292097</v>
          </cell>
        </row>
        <row r="645">
          <cell r="B645" t="str">
            <v>Phone Silks - The best way to carry your smart phone!</v>
          </cell>
          <cell r="C645" t="str">
            <v>Stylish new phone carrier allows instant access to your smart phone while freeing up your hands.</v>
          </cell>
          <cell r="D645">
            <v>25000</v>
          </cell>
          <cell r="E645">
            <v>26452</v>
          </cell>
        </row>
        <row r="646">
          <cell r="B646" t="str">
            <v>Sofft: Blocks Stains &amp; Softens Clothes!</v>
          </cell>
          <cell r="C646" t="str">
            <v>Sofft...it's Soft with an Off! A stain-blocking fabric softener that simplifies your laundry and helps the environment at the same time</v>
          </cell>
          <cell r="D646">
            <v>25000</v>
          </cell>
          <cell r="E646">
            <v>75029.48</v>
          </cell>
        </row>
        <row r="647">
          <cell r="B647" t="str">
            <v>Carbon Fiber Collar Stays</v>
          </cell>
          <cell r="C647" t="str">
            <v>Ever wanted to own something made out of carbon fiber? Now you can!</v>
          </cell>
          <cell r="D647">
            <v>2000</v>
          </cell>
          <cell r="E647">
            <v>5574</v>
          </cell>
        </row>
        <row r="648">
          <cell r="B648" t="str">
            <v>Body Armor - The Super Female Police Officer of the Future!!</v>
          </cell>
          <cell r="C648" t="str">
            <v>Small town police forces don't always have the resources to provide for the unique needs of female officers and their body armor.</v>
          </cell>
          <cell r="D648">
            <v>800</v>
          </cell>
          <cell r="E648">
            <v>1055.01</v>
          </cell>
        </row>
        <row r="649">
          <cell r="B649" t="str">
            <v>Silver anti-radiation underwear. Keep body cool in summer</v>
          </cell>
          <cell r="C649" t="str">
            <v>Wengash Silver underwear: 100% pure silver. Block cell phone, wifi and microwave radiation, protect your reproductive organs and sperm</v>
          </cell>
          <cell r="D649">
            <v>2000</v>
          </cell>
          <cell r="E649">
            <v>2141</v>
          </cell>
        </row>
        <row r="650">
          <cell r="B650" t="str">
            <v>Audio Jacket</v>
          </cell>
          <cell r="C650" t="str">
            <v>Get ready for the next product that you canâ€™t live without</v>
          </cell>
          <cell r="D650">
            <v>35000</v>
          </cell>
          <cell r="E650">
            <v>44388</v>
          </cell>
        </row>
        <row r="651">
          <cell r="B651" t="str">
            <v>VIVO Solar Bag</v>
          </cell>
          <cell r="C651" t="str">
            <v>A backpack with a built in solar panel to charge any USB device. Includes removable battery pack, USB cable, and 7 different adapters!</v>
          </cell>
          <cell r="D651">
            <v>2500</v>
          </cell>
          <cell r="E651">
            <v>3499</v>
          </cell>
        </row>
        <row r="652">
          <cell r="B652" t="str">
            <v>Jake Lazarow's Eagle Project</v>
          </cell>
          <cell r="C652" t="str">
            <v>This project is designed to obtain flash drive bracelets with a child's information on it for parents to wear in case of emergencies</v>
          </cell>
          <cell r="D652">
            <v>1500</v>
          </cell>
          <cell r="E652">
            <v>1686</v>
          </cell>
        </row>
        <row r="653">
          <cell r="B653" t="str">
            <v>Pacha's Pajamas: Award-Winning Healthy Kids Entertainment!</v>
          </cell>
          <cell r="C653" t="str">
            <v>Pacha's Pajamas is an epic story told through books, music, videos and now augmented PJs that's uplifting kids everywhere!</v>
          </cell>
          <cell r="D653">
            <v>25000</v>
          </cell>
          <cell r="E653">
            <v>25132</v>
          </cell>
        </row>
        <row r="654">
          <cell r="B654" t="str">
            <v>The Zossom Phone Case</v>
          </cell>
          <cell r="C654" t="str">
            <v>Zossom is a smart phone case with a strap. Forget the days of shattered screens and scratches. The Zossom case keeps your phone safe.</v>
          </cell>
          <cell r="D654">
            <v>3000</v>
          </cell>
          <cell r="E654">
            <v>3014</v>
          </cell>
        </row>
        <row r="655">
          <cell r="B655" t="str">
            <v>Wearsafe: Wearable technology on a mission to save lives</v>
          </cell>
          <cell r="C655" t="str">
            <v>Wearsafe: connect with the press of a wearable button, keeping you safer wherever you are and more secure in whatever youâ€™re doing.</v>
          </cell>
          <cell r="D655">
            <v>75000</v>
          </cell>
          <cell r="E655">
            <v>106084.5</v>
          </cell>
        </row>
        <row r="656">
          <cell r="B656" t="str">
            <v>TRASENSE MOVEMENT: The Smartest Daily Tracker for Under $30</v>
          </cell>
          <cell r="C656" t="str">
            <v>The MOVEMENT delivers the same tracking functions as the industry leaders at a fraction of the cost. SUPPORT our Project Today.</v>
          </cell>
          <cell r="D656">
            <v>12000</v>
          </cell>
          <cell r="E656">
            <v>32075</v>
          </cell>
        </row>
        <row r="657">
          <cell r="B657" t="str">
            <v>Spark: The Watch That Keeps You Awake</v>
          </cell>
          <cell r="C657" t="str">
            <v>Meet Spark: The friendly companion that helps you stay awake during the day. Re-released with new features!</v>
          </cell>
          <cell r="D657">
            <v>8000</v>
          </cell>
          <cell r="E657">
            <v>11751</v>
          </cell>
        </row>
        <row r="658">
          <cell r="B658" t="str">
            <v>Motion Control Camera Camcorder HD Bluetooth Smart Glasses</v>
          </cell>
          <cell r="C658" t="str">
            <v>Innovative smart glasses allow you recording videos, taking pictures and connecting to your phone with smart defined gestures.</v>
          </cell>
          <cell r="D658">
            <v>5000</v>
          </cell>
          <cell r="E658">
            <v>10678</v>
          </cell>
        </row>
        <row r="659">
          <cell r="B659" t="str">
            <v>Shine: first App control Laser Light Bluetooth Headphones</v>
          </cell>
          <cell r="C659" t="str">
            <v>Be more than stylish, be visible. Reflect what youâ€™re hearing/feeling in 24 customizable glowing colors with these laser based earbuds.</v>
          </cell>
          <cell r="D659">
            <v>15000</v>
          </cell>
          <cell r="E659">
            <v>18855</v>
          </cell>
        </row>
        <row r="660">
          <cell r="B660" t="str">
            <v>Neorings secures, mounts, stands, your smartphone and tablet</v>
          </cell>
          <cell r="C660" t="str">
            <v>Secure your smartphone in your hand without worry of drops, perfect to mount in your car or anywhere else; makes the most useful stand.</v>
          </cell>
          <cell r="D660">
            <v>28888</v>
          </cell>
          <cell r="E660">
            <v>30177</v>
          </cell>
        </row>
        <row r="661">
          <cell r="B661" t="str">
            <v>Lulu Watch Designs - Apple Watch</v>
          </cell>
          <cell r="C661" t="str">
            <v>Sync up your lifestyle</v>
          </cell>
          <cell r="D661">
            <v>3000</v>
          </cell>
          <cell r="E661">
            <v>3017</v>
          </cell>
        </row>
        <row r="662">
          <cell r="B662" t="str">
            <v>ProfileMyRun:  Run the Right Way, Run the Natural Way</v>
          </cell>
          <cell r="C662" t="str">
            <v>A revolutionary way to bring running science to everyday people and help runners of all levels achieve a more natural and enjoyable run</v>
          </cell>
          <cell r="D662">
            <v>50000</v>
          </cell>
          <cell r="E662">
            <v>1529</v>
          </cell>
        </row>
        <row r="663">
          <cell r="B663" t="str">
            <v>AirString</v>
          </cell>
          <cell r="C663" t="str">
            <v>AirString keeps your AirPods from getting lost by keeping the pair together with a  durable and premium quality string.</v>
          </cell>
          <cell r="D663">
            <v>10000</v>
          </cell>
          <cell r="E663">
            <v>95</v>
          </cell>
        </row>
        <row r="664">
          <cell r="B664" t="str">
            <v>LW - the cool luminescent band with a watch</v>
          </cell>
          <cell r="C664" t="str">
            <v>A stylish, durable safety light band on your wrist or ankle holds a watch or another modular accessory.</v>
          </cell>
          <cell r="D664">
            <v>39000</v>
          </cell>
          <cell r="E664">
            <v>156</v>
          </cell>
        </row>
        <row r="665">
          <cell r="B665" t="str">
            <v>MouseFighter invisible AIR mouse</v>
          </cell>
          <cell r="C665" t="str">
            <v>Imagine a mouse that automatically moves your pointer to where your head is facing. Its an air mouse hidden inside a standard headset.</v>
          </cell>
          <cell r="D665">
            <v>200000</v>
          </cell>
          <cell r="E665">
            <v>700</v>
          </cell>
        </row>
        <row r="666">
          <cell r="B666" t="str">
            <v>Oregon Babyâ„¢ Diapers</v>
          </cell>
          <cell r="C666" t="str">
            <v>Save Oregon Babyâ„¢ Diapers, a handmade business, run by awesome moms in Southern Oregon, from permanently closing!</v>
          </cell>
          <cell r="D666">
            <v>12000</v>
          </cell>
          <cell r="E666">
            <v>904</v>
          </cell>
        </row>
        <row r="667">
          <cell r="B667" t="str">
            <v>CulBox , Open Source Wearable Smart Watch for Arduino</v>
          </cell>
          <cell r="C667" t="str">
            <v>Culbox is an Open Source Wrist Watch for Arduino with built in Bluetooth and bunch of Hi-Tech sensors and tons of features for Makers</v>
          </cell>
          <cell r="D667">
            <v>10000</v>
          </cell>
          <cell r="E667">
            <v>1864</v>
          </cell>
        </row>
        <row r="668">
          <cell r="B668" t="str">
            <v>Ducky Diapers</v>
          </cell>
          <cell r="C668" t="str">
            <v>Have you ever dreamed of having a pet duckling, but concerned about all the pooping, here is a a solution to help solve that issue.</v>
          </cell>
          <cell r="D668">
            <v>200000</v>
          </cell>
          <cell r="E668">
            <v>8</v>
          </cell>
        </row>
        <row r="669">
          <cell r="B669" t="str">
            <v>Ubivade - Vibrating navigation belt</v>
          </cell>
          <cell r="C669" t="str">
            <v>The first navigation system, usable by each means of transport, that will take you wherever you want without thinking about the route.</v>
          </cell>
          <cell r="D669">
            <v>50000</v>
          </cell>
          <cell r="E669">
            <v>5010</v>
          </cell>
        </row>
        <row r="670">
          <cell r="B670" t="str">
            <v>Iplace itâ„¢ : The Phone Holding RFID Blocking Card Holder</v>
          </cell>
          <cell r="C670" t="str">
            <v>A card holding companion to your phone that acts as a placing device for all your devices.  Grips to any material too.</v>
          </cell>
          <cell r="D670">
            <v>15000</v>
          </cell>
          <cell r="E670">
            <v>684</v>
          </cell>
        </row>
        <row r="671">
          <cell r="B671" t="str">
            <v>Christian DiLusso Watches</v>
          </cell>
          <cell r="C671" t="str">
            <v>Beautiful automatic watches, made for every moment.
Sports, business, casual.....it fits every moment of your life.</v>
          </cell>
          <cell r="D671">
            <v>200000</v>
          </cell>
          <cell r="E671">
            <v>43015</v>
          </cell>
        </row>
        <row r="672">
          <cell r="B672" t="str">
            <v>FINCLIP, the easiest way to don/doff your scuba diving fins</v>
          </cell>
          <cell r="C672" t="str">
            <v>FINCLIP, the revolutionary scuba diving accessory that when attached to your fins makes getting them on the simplest thing in the world</v>
          </cell>
          <cell r="D672">
            <v>90000</v>
          </cell>
          <cell r="E672">
            <v>26349</v>
          </cell>
        </row>
        <row r="673">
          <cell r="B673" t="str">
            <v>SmoothEye - Accurately Test Your Alertness and Focus Level</v>
          </cell>
          <cell r="C673" t="str">
            <v>SmoothEye tracks eye movements to accurately measure alertness and focus level, allowing you to easily and reliably test your brain.</v>
          </cell>
          <cell r="D673">
            <v>30000</v>
          </cell>
          <cell r="E673">
            <v>11828</v>
          </cell>
        </row>
        <row r="674">
          <cell r="B674" t="str">
            <v>youWare  |  A digital ID for the real world</v>
          </cell>
          <cell r="C674" t="str">
            <v>Fashion accessories used to instantly link with people you meet and exchange contact info, money, documents, media and so much more.</v>
          </cell>
          <cell r="D674">
            <v>50000</v>
          </cell>
          <cell r="E674">
            <v>10814</v>
          </cell>
        </row>
        <row r="675">
          <cell r="B675" t="str">
            <v>HORIZON: LIFE ENHANCED GLASSWARE</v>
          </cell>
          <cell r="C675" t="str">
            <v>Will assist the deaf to have better communication and safety through the use of LCD glassware with audio &amp; sensory components.</v>
          </cell>
          <cell r="D675">
            <v>100000</v>
          </cell>
          <cell r="E675">
            <v>205</v>
          </cell>
        </row>
        <row r="676">
          <cell r="B676" t="str">
            <v>Something To Wear For Hearing Sounds By Feeling Vibrations</v>
          </cell>
          <cell r="C676" t="str">
            <v>Listen to sounds by feeling an array of vibrational patterns against your body.</v>
          </cell>
          <cell r="D676">
            <v>50000</v>
          </cell>
          <cell r="E676">
            <v>15</v>
          </cell>
        </row>
        <row r="677">
          <cell r="B677" t="str">
            <v>How to Make Innovative Apple Watch Apps with WatchKit</v>
          </cell>
          <cell r="C677" t="str">
            <v>24+ hour online class in WatchKit development from an expert iOS developer and instructor via unconventional, innovative projects.</v>
          </cell>
          <cell r="D677">
            <v>6000</v>
          </cell>
          <cell r="E677">
            <v>891</v>
          </cell>
        </row>
        <row r="678">
          <cell r="B678" t="str">
            <v>NapTime: the first baby monitor that takes care of parents</v>
          </cell>
          <cell r="C678" t="str">
            <v>Having a baby or looking for the perfect gift for a baby shower?
Discover NapTime, a silent baby monitor that improves your sleep.</v>
          </cell>
          <cell r="D678">
            <v>100000</v>
          </cell>
          <cell r="E678">
            <v>1471</v>
          </cell>
        </row>
        <row r="679">
          <cell r="B679" t="str">
            <v>World's first Heated Jacket managed by Smartphone</v>
          </cell>
          <cell r="C679" t="str">
            <v>Sinapsi is the first heated jacket designed in Italy.
Now you can manage your jacket by smartphone. Power bank 5/x Charger included.</v>
          </cell>
          <cell r="D679">
            <v>50000</v>
          </cell>
          <cell r="E679">
            <v>12792</v>
          </cell>
        </row>
        <row r="680">
          <cell r="B680" t="str">
            <v>World's Smallest Mp3 Player Earpiece Bible - Ohura Project</v>
          </cell>
          <cell r="C680" t="str">
            <v>For the isolated rice farmer. For the 14-hour taxi driver. This tiny MP3 player has the entire New Testament Bible... in their language</v>
          </cell>
          <cell r="D680">
            <v>29000</v>
          </cell>
          <cell r="E680">
            <v>1108</v>
          </cell>
        </row>
        <row r="681">
          <cell r="B681" t="str">
            <v>Monolith Posture Coach</v>
          </cell>
          <cell r="C681" t="str">
            <v>World's first bio-feedback posture device for your entire back. Trains back, neck, thoracic &amp; ab segments by using only 30 min/day.</v>
          </cell>
          <cell r="D681">
            <v>57000</v>
          </cell>
          <cell r="E681">
            <v>8827</v>
          </cell>
        </row>
        <row r="682">
          <cell r="B682" t="str">
            <v>PosturePulse: The posture sensor worn on your waist or chair</v>
          </cell>
          <cell r="C682" t="str">
            <v>A simple, vibrating belt that trains your muscles to maintain the correct posture, providing more confidence and higher energy levels.</v>
          </cell>
          <cell r="D682">
            <v>75000</v>
          </cell>
          <cell r="E682">
            <v>19434</v>
          </cell>
        </row>
        <row r="683">
          <cell r="B683" t="str">
            <v>D-Pro Athletic Headband with Carbon Fiber</v>
          </cell>
          <cell r="C683" t="str">
            <v>The D-Pro is a lightweight, moisture-wicking headband with a padded carbon fiber insert that reduces the risk of head injury in sports.</v>
          </cell>
          <cell r="D683">
            <v>2500</v>
          </cell>
          <cell r="E683">
            <v>1</v>
          </cell>
        </row>
        <row r="684">
          <cell r="B684" t="str">
            <v>Deception Belt</v>
          </cell>
          <cell r="C684" t="str">
            <v>The Deception Belt is an innovative belt with app capability, designed to assist any user gain control over their appetite.</v>
          </cell>
          <cell r="D684">
            <v>50000</v>
          </cell>
          <cell r="E684">
            <v>53</v>
          </cell>
        </row>
        <row r="685">
          <cell r="B685" t="str">
            <v>Mist Buddy Hydration/Misting Backpack</v>
          </cell>
          <cell r="C685" t="str">
            <v>Mist Buddy is a remote controlled misting system, powered by a rechargeable battery with misting/sipping tip for complete coolness.</v>
          </cell>
          <cell r="D685">
            <v>35000</v>
          </cell>
          <cell r="E685">
            <v>298</v>
          </cell>
        </row>
        <row r="686">
          <cell r="B686" t="str">
            <v>Arcus Motion Analyzer | The Versatile Smart Ring</v>
          </cell>
          <cell r="C686" t="str">
            <v>Arcus gives your fingers super powers.</v>
          </cell>
          <cell r="D686">
            <v>320000</v>
          </cell>
          <cell r="E686">
            <v>23948</v>
          </cell>
        </row>
        <row r="687">
          <cell r="B687" t="str">
            <v>Nomadica All purpose backpack with battery</v>
          </cell>
          <cell r="C687" t="str">
            <v>PowerPack is an efficient and affordable backpack with a lithium-ion charger for all electronic devices offering charges on the go!</v>
          </cell>
          <cell r="D687">
            <v>2000</v>
          </cell>
          <cell r="E687">
            <v>553</v>
          </cell>
        </row>
        <row r="688">
          <cell r="B688" t="str">
            <v>Vivi di Cuore - Heart Rate Watch</v>
          </cell>
          <cell r="C688" t="str">
            <v>La tua giornata sportiva monitorata nel tuo polso??!!!
Rendiamolo possibile... VIVI DI CUORE --- All MADE in ITALY</v>
          </cell>
          <cell r="D688">
            <v>500000</v>
          </cell>
          <cell r="E688">
            <v>0</v>
          </cell>
        </row>
        <row r="689">
          <cell r="B689" t="str">
            <v>Power Go: Cargador Solar para Dispositivos MÃ³viles</v>
          </cell>
          <cell r="C689" t="str">
            <v>Power Go es una linea de cargadores solares para dispositivos mÃ³viles, amigables con el medio ambiente y de bajo costo.</v>
          </cell>
          <cell r="D689">
            <v>100000</v>
          </cell>
          <cell r="E689">
            <v>3550</v>
          </cell>
        </row>
        <row r="690">
          <cell r="B690" t="str">
            <v>The Most Advanced Dress Shirt- EVER!!</v>
          </cell>
          <cell r="C690" t="str">
            <v>Removable collars and cuffs along with hidden underarm designs that prevent embarrassing and stubborn stains. What does YOUR shirt do?</v>
          </cell>
          <cell r="D690">
            <v>20000</v>
          </cell>
          <cell r="E690">
            <v>14598</v>
          </cell>
        </row>
        <row r="691">
          <cell r="B691" t="str">
            <v>Lifeclock One: The Escape from New York Inspired Smartwatch</v>
          </cell>
          <cell r="C691" t="str">
            <v>The Lifeclock One is an officially licensed, supercharged version of Snake Plisskenâ€™s countdown watch from Escape from New York.</v>
          </cell>
          <cell r="D691">
            <v>200000</v>
          </cell>
          <cell r="E691">
            <v>115297.5</v>
          </cell>
        </row>
        <row r="692">
          <cell r="B692" t="str">
            <v>BLOXSHIELD</v>
          </cell>
          <cell r="C692" t="str">
            <v>A radiation shield for your fitness tracker, smartwatch or other wearable smart device</v>
          </cell>
          <cell r="D692">
            <v>20000</v>
          </cell>
          <cell r="E692">
            <v>2468</v>
          </cell>
        </row>
        <row r="693">
          <cell r="B693" t="str">
            <v>ShapeCase - Colorful Apple Watch Bumpers</v>
          </cell>
          <cell r="C693" t="str">
            <v>Personalizing your Apple Watch has never been easier. Ten different colors to match any lifestyle. Time is precious, protect it.</v>
          </cell>
          <cell r="D693">
            <v>50000</v>
          </cell>
          <cell r="E693">
            <v>260</v>
          </cell>
        </row>
        <row r="694">
          <cell r="B694" t="str">
            <v>Signum Indicators by Brighter Indication</v>
          </cell>
          <cell r="C694" t="str">
            <v>A revolutionary, cycling safety device is born! Signum indicators close the communication gap between cyclists and other road users.</v>
          </cell>
          <cell r="D694">
            <v>20000</v>
          </cell>
          <cell r="E694">
            <v>1306</v>
          </cell>
        </row>
        <row r="695">
          <cell r="B695" t="str">
            <v>Prana: Wearable for Breathing and Posture</v>
          </cell>
          <cell r="C695" t="str">
            <v>Prana is the first wearable combining breath and posture tracking to make your sitting time count.</v>
          </cell>
          <cell r="D695">
            <v>100000</v>
          </cell>
          <cell r="E695">
            <v>35338</v>
          </cell>
        </row>
        <row r="696">
          <cell r="B696" t="str">
            <v>Airlock bike helmet</v>
          </cell>
          <cell r="C696" t="str">
            <v>You can control how much air enters the helmet by opening or closing the vents. This is very useful in bad weather, or for competition.</v>
          </cell>
          <cell r="D696">
            <v>150000</v>
          </cell>
          <cell r="E696">
            <v>590</v>
          </cell>
        </row>
        <row r="697">
          <cell r="B697" t="str">
            <v>mini air- personal air conditioner</v>
          </cell>
          <cell r="C697" t="str">
            <v>Unique small wearable personal air conditioning device that provides the user a 10-15 degree environmental difference on his person.</v>
          </cell>
          <cell r="D697">
            <v>60000</v>
          </cell>
          <cell r="E697">
            <v>636</v>
          </cell>
        </row>
        <row r="698">
          <cell r="B698" t="str">
            <v>trustee</v>
          </cell>
          <cell r="C698" t="str">
            <v>Show your fidelity by wearing the Trustee rings! Show where you are (at)!</v>
          </cell>
          <cell r="D698">
            <v>175000</v>
          </cell>
          <cell r="E698">
            <v>1</v>
          </cell>
        </row>
        <row r="699">
          <cell r="B699" t="str">
            <v>VR Lens Lab - Prescription Lenses for Virtual Reality HMDs</v>
          </cell>
          <cell r="C699" t="str">
            <v>Glasses, not for you but your virtual reality headset. Prescription lens adapters, lenses and more to make your VR experiences better.</v>
          </cell>
          <cell r="D699">
            <v>5000</v>
          </cell>
          <cell r="E699">
            <v>2319</v>
          </cell>
        </row>
        <row r="700">
          <cell r="B700" t="str">
            <v>3D Xray Vision. State of the Art. Free for Everyone*.</v>
          </cell>
          <cell r="C700" t="str">
            <v>The first 3D Xray Vision Instrument FREE* for researchers, scientists, entrepreneurs, developers, educators, artists, and explorers.</v>
          </cell>
          <cell r="D700">
            <v>100000</v>
          </cell>
          <cell r="E700">
            <v>15390</v>
          </cell>
        </row>
        <row r="701">
          <cell r="B701" t="str">
            <v>TapTap, a touch communication wristband</v>
          </cell>
          <cell r="C701" t="str">
            <v>TapTap is a technology to transfer touch between two people. It can also be an activity tracker, a game controller or smart alarm.</v>
          </cell>
          <cell r="D701">
            <v>130000</v>
          </cell>
          <cell r="E701">
            <v>107148.74</v>
          </cell>
        </row>
        <row r="702">
          <cell r="B702" t="str">
            <v>A-iEasyâ„¢ Smartphone Stand Holder | The End of Busy Hands.</v>
          </cell>
          <cell r="C702" t="str">
            <v>A-iEasyâ„¢: The first customized unfoldable stand for smartphones that barkly needs room. Wholy integrated (will be relaunched soon!!).</v>
          </cell>
          <cell r="D702">
            <v>15000</v>
          </cell>
          <cell r="E702">
            <v>403</v>
          </cell>
        </row>
        <row r="703">
          <cell r="B703" t="str">
            <v>HotBlack: The premium smartwatch that shows your custom data</v>
          </cell>
          <cell r="C703" t="str">
            <v>In case you missed out on this campaign but are interested in owning a Hotblack London watch, please visit www.hotblacklondon.com.</v>
          </cell>
          <cell r="D703">
            <v>23000</v>
          </cell>
          <cell r="E703">
            <v>6118</v>
          </cell>
        </row>
        <row r="704">
          <cell r="B704" t="str">
            <v>Pace...Me | Visual Pace &amp; Interval Trainer | Sports Wearable</v>
          </cell>
          <cell r="C704" t="str">
            <v>Realtime feedback for swim &amp; triathlon training! Visually monitor pace &amp; intervals to improve fitness. For swimmers &amp; triathletes.</v>
          </cell>
          <cell r="D704">
            <v>15000</v>
          </cell>
          <cell r="E704">
            <v>4622.01</v>
          </cell>
        </row>
        <row r="705">
          <cell r="B705" t="str">
            <v>EL TORO SPEEDWRAPS - THE EVOLUTION OF SPORTS TRAINING</v>
          </cell>
          <cell r="C705" t="str">
            <v>SPEEDWRAPS improve the speed, agility &amp; strength of an athlete by utilizing evenly distributed weight on the lower leg.</v>
          </cell>
          <cell r="D705">
            <v>15000</v>
          </cell>
          <cell r="E705">
            <v>837</v>
          </cell>
        </row>
        <row r="706">
          <cell r="B706" t="str">
            <v>ZNITCH- The Evolution in Helmet Safety</v>
          </cell>
          <cell r="C706" t="str">
            <v>Turn you helmet into the safest helmet and don't worry about a thing,you will always have the right fit!!</v>
          </cell>
          <cell r="D706">
            <v>55000</v>
          </cell>
          <cell r="E706">
            <v>481</v>
          </cell>
        </row>
        <row r="707">
          <cell r="B707" t="str">
            <v>SomnoScope</v>
          </cell>
          <cell r="C707" t="str">
            <v>The closest thing ever to the Holy Grail of wearables technology</v>
          </cell>
          <cell r="D707">
            <v>100000</v>
          </cell>
          <cell r="E707">
            <v>977</v>
          </cell>
        </row>
        <row r="708">
          <cell r="B708" t="str">
            <v>Driver Alert System</v>
          </cell>
          <cell r="C708" t="str">
            <v>Driver Alert System es un sistema de seguridad para el conductor, que le avisa en caso de perder la posicion vertical mientras conduce.</v>
          </cell>
          <cell r="D708">
            <v>100000</v>
          </cell>
          <cell r="E708">
            <v>0</v>
          </cell>
        </row>
        <row r="709">
          <cell r="B709" t="str">
            <v>Hy - hidden wireless earbuds you never have to take off</v>
          </cell>
          <cell r="C709" t="str">
            <v>Forget your headphones. Wear Hy all day for voice-controlled music, calls, biometrics and more, with a huge battery and hidden fit.</v>
          </cell>
          <cell r="D709">
            <v>68000</v>
          </cell>
          <cell r="E709">
            <v>53670.6</v>
          </cell>
        </row>
        <row r="710">
          <cell r="B710" t="str">
            <v>Glowbelt, The World's First Retractable LED Safety Belt</v>
          </cell>
          <cell r="C710" t="str">
            <v>Glowbelt is the world's first rectractable LED safety belt for fans of the great outdoors, fitness enthusiasts, children and more.</v>
          </cell>
          <cell r="D710">
            <v>40000</v>
          </cell>
          <cell r="E710">
            <v>8837</v>
          </cell>
        </row>
        <row r="711">
          <cell r="B711" t="str">
            <v>lumiglove</v>
          </cell>
          <cell r="C711" t="str">
            <v>A "handheld" light, which eases the way you illuminate objects and/or paths.</v>
          </cell>
          <cell r="D711">
            <v>15000</v>
          </cell>
          <cell r="E711">
            <v>61</v>
          </cell>
        </row>
        <row r="712">
          <cell r="B712" t="str">
            <v>Hate York Shirt 2.0</v>
          </cell>
          <cell r="C712" t="str">
            <v>Shirts, so technologically advanced, they connect mentally to their audience upon sight.</v>
          </cell>
          <cell r="D712">
            <v>1200</v>
          </cell>
          <cell r="E712">
            <v>0</v>
          </cell>
        </row>
        <row r="713">
          <cell r="B713" t="str">
            <v>Anti Snore Wearable</v>
          </cell>
          <cell r="C713" t="str">
            <v>Our wearable and app automates the poke you normally get from your bedpartner to make you stop snoring and making you turn to the side.</v>
          </cell>
          <cell r="D713">
            <v>100000</v>
          </cell>
          <cell r="E713">
            <v>33791</v>
          </cell>
        </row>
        <row r="714">
          <cell r="B714" t="str">
            <v>Riders Registry "Medical data of active people on a Dog Tag"</v>
          </cell>
          <cell r="C714" t="str">
            <v>Making important medical data of active people available to first responders of an emergency by wearing a dog tag bearing a QR Code</v>
          </cell>
          <cell r="D714">
            <v>48500</v>
          </cell>
          <cell r="E714">
            <v>105</v>
          </cell>
        </row>
        <row r="715">
          <cell r="B715" t="str">
            <v>Secure Pet GPS Tracker - Every Moment Matters</v>
          </cell>
          <cell r="C715" t="str">
            <v>The first GPS tracker created entirely in Italy that allows you to know where your pet is located at any time throughout any device.</v>
          </cell>
          <cell r="D715">
            <v>25000</v>
          </cell>
          <cell r="E715">
            <v>199</v>
          </cell>
        </row>
        <row r="716">
          <cell r="B716" t="str">
            <v>Prep Packs Survival Belt</v>
          </cell>
          <cell r="C716" t="str">
            <v>The Prep Packs Survival Belt allows you to carry all of the essentials for outdoor survival inside your belt buckle</v>
          </cell>
          <cell r="D716">
            <v>15000</v>
          </cell>
          <cell r="E716">
            <v>2249</v>
          </cell>
        </row>
        <row r="717">
          <cell r="B717" t="str">
            <v>Mouse^3</v>
          </cell>
          <cell r="C717" t="str">
            <v>Mouse^3 is the next generation of input devices. With cursor control and customized gesture recognition, its applications are endless!</v>
          </cell>
          <cell r="D717">
            <v>27500</v>
          </cell>
          <cell r="E717">
            <v>1389</v>
          </cell>
        </row>
        <row r="718">
          <cell r="B718" t="str">
            <v>Pathfinder - Wearable Navigation for the Blind</v>
          </cell>
          <cell r="C718" t="str">
            <v>Translate sight into touch with a wrist-mounted wearable. A revolution for visually impaired people everywhere.</v>
          </cell>
          <cell r="D718">
            <v>7000</v>
          </cell>
          <cell r="E718">
            <v>715</v>
          </cell>
        </row>
        <row r="719">
          <cell r="B719" t="str">
            <v>cool air belt</v>
          </cell>
          <cell r="C719" t="str">
            <v>Cool air flowing under clothing keeps you cool.</v>
          </cell>
          <cell r="D719">
            <v>100000</v>
          </cell>
          <cell r="E719">
            <v>305</v>
          </cell>
        </row>
        <row r="720">
          <cell r="B720" t="str">
            <v>BioToo - Emergency Temporary Tattoos</v>
          </cell>
          <cell r="C720" t="str">
            <v>When every second matters, BioToo temporary tattoos get critical information to emergency personnel to help them help you.</v>
          </cell>
          <cell r="D720">
            <v>12000</v>
          </cell>
          <cell r="E720">
            <v>90</v>
          </cell>
        </row>
        <row r="721">
          <cell r="B721" t="str">
            <v>Hand Armor Liquid Chalk-Ultimate Sports Chalk Help Patent</v>
          </cell>
          <cell r="C721" t="str">
            <v>We've created the perfect sports chalk- antibacterial, lasts longer, better grip, and no mess! Now we need a non-provisional patent!</v>
          </cell>
          <cell r="D721">
            <v>15000</v>
          </cell>
          <cell r="E721">
            <v>194</v>
          </cell>
        </row>
        <row r="722">
          <cell r="B722" t="str">
            <v>Without Utterance: Tales from the Other Side of Language</v>
          </cell>
          <cell r="C722" t="str">
            <v>Without Utterance, a crushingly intimate literary memoir told from the inside of losing language, self, and world.</v>
          </cell>
          <cell r="D722">
            <v>1900</v>
          </cell>
          <cell r="E722">
            <v>2735</v>
          </cell>
        </row>
        <row r="723">
          <cell r="B723" t="str">
            <v>Celebrating Brit Shalom â€” Now at CelebratingBritShalom.Com</v>
          </cell>
          <cell r="C723" t="str">
            <v>Everything families need to host a Jewish welcoming ritual when opting out of circumcision. Includes original ceremonies and music.</v>
          </cell>
          <cell r="D723">
            <v>8200</v>
          </cell>
          <cell r="E723">
            <v>10013</v>
          </cell>
        </row>
        <row r="724">
          <cell r="B724" t="str">
            <v>The BANGGAI Rescue Project</v>
          </cell>
          <cell r="C724" t="str">
            <v>BANGGAI RESCUE is a beautiful, must-read book and a project setting out to answer some critical questions about the species' future.</v>
          </cell>
          <cell r="D724">
            <v>25000</v>
          </cell>
          <cell r="E724">
            <v>33006</v>
          </cell>
        </row>
        <row r="725">
          <cell r="B725" t="str">
            <v>The 2015 Pro Football Beast Book</v>
          </cell>
          <cell r="C725" t="str">
            <v>The Definitive (and Slightly Ridiculous) Guide to Enjoying the 2015 Pro Football Season</v>
          </cell>
          <cell r="D725">
            <v>5000</v>
          </cell>
          <cell r="E725">
            <v>5469</v>
          </cell>
        </row>
        <row r="726">
          <cell r="B726" t="str">
            <v>The Adventure Access Guide: How to Walk Across America</v>
          </cell>
          <cell r="C726" t="str">
            <v>We are creating the Adventure Access Trail, a new walking trail from Boston to San Francisco.  
http://adventureaccess.org</v>
          </cell>
          <cell r="D726">
            <v>7000</v>
          </cell>
          <cell r="E726">
            <v>7383.01</v>
          </cell>
        </row>
        <row r="727">
          <cell r="B727" t="str">
            <v>The Year It All Made Sense</v>
          </cell>
          <cell r="C727" t="str">
            <v>A true story about inspiration and survival - David Alfred George turns his powerful experience into a compelling vBook.</v>
          </cell>
          <cell r="D727">
            <v>20000</v>
          </cell>
          <cell r="E727">
            <v>20070</v>
          </cell>
        </row>
        <row r="728">
          <cell r="B728" t="str">
            <v>60 Days to a Radiating Faith</v>
          </cell>
          <cell r="C728" t="str">
            <v>"60 Days to a Radiating Faith" is a collection of carefully selected Bible verses to encourage those undergoing cancer treatments.</v>
          </cell>
          <cell r="D728">
            <v>2500</v>
          </cell>
          <cell r="E728">
            <v>2535</v>
          </cell>
        </row>
        <row r="729">
          <cell r="B729" t="str">
            <v>CHRISTIAN MERCY: Compassion, Proclamation, and Power</v>
          </cell>
          <cell r="C729" t="str">
            <v>A surgeon's call for today's Christians to practice biblical compassion. Pre-order now and turn the tide towards the model Christ gave!</v>
          </cell>
          <cell r="D729">
            <v>3500</v>
          </cell>
          <cell r="E729">
            <v>5443</v>
          </cell>
        </row>
        <row r="730">
          <cell r="B730" t="str">
            <v>The Age of the Platform: My Fourth Book</v>
          </cell>
          <cell r="C730" t="str">
            <v>A big idea non-fiction book by an impatient three-time author and insomniac willing to bet on himself.</v>
          </cell>
          <cell r="D730">
            <v>7500</v>
          </cell>
          <cell r="E730">
            <v>7917.45</v>
          </cell>
        </row>
        <row r="731">
          <cell r="B731" t="str">
            <v>The Malformation of Health Care</v>
          </cell>
          <cell r="C731" t="str">
            <v>A true David vs.Goliath story about a young adult battling the U.S. health care system to survive and become an advocate for change.</v>
          </cell>
          <cell r="D731">
            <v>4000</v>
          </cell>
          <cell r="E731">
            <v>5226</v>
          </cell>
        </row>
        <row r="732">
          <cell r="B732" t="str">
            <v>Encyclopedia of Surfing</v>
          </cell>
          <cell r="C732" t="str">
            <v>A Massive but Cheerful Online Digital Archive of Surfing</v>
          </cell>
          <cell r="D732">
            <v>20000</v>
          </cell>
          <cell r="E732">
            <v>26438</v>
          </cell>
        </row>
        <row r="733">
          <cell r="B733" t="str">
            <v>Portland Boat Tours:  From Dream to Business</v>
          </cell>
          <cell r="C733" t="str">
            <v>Be part of the excitement by supporting our first season offering unique perspectives of Portland from the water.</v>
          </cell>
          <cell r="D733">
            <v>5000</v>
          </cell>
          <cell r="E733">
            <v>6300</v>
          </cell>
        </row>
        <row r="734">
          <cell r="B734" t="str">
            <v>Chess puzzles in your pocket: a new eBook</v>
          </cell>
          <cell r="C734" t="str">
            <v>A great collection of puzzles to take and enjoy anywhere in the world - have fun, challenge yourself, and become a better chess player!</v>
          </cell>
          <cell r="D734">
            <v>40</v>
          </cell>
          <cell r="E734">
            <v>64</v>
          </cell>
        </row>
        <row r="735">
          <cell r="B735" t="str">
            <v>Sinatra Cookbook - Recipes for the Ruby framework</v>
          </cell>
          <cell r="C735" t="str">
            <v>Sinatra Cookbook is an ebook featuring 12 fantastic example applications built on the Sinatra framework and many well known Ruby gems.</v>
          </cell>
          <cell r="D735">
            <v>2500</v>
          </cell>
          <cell r="E735">
            <v>3012</v>
          </cell>
        </row>
        <row r="736">
          <cell r="B736" t="str">
            <v>Sideswiped</v>
          </cell>
          <cell r="C736" t="str">
            <v>Sideswiped is my story of growing in and trusting God through the mess and mysteries of life.</v>
          </cell>
          <cell r="D736">
            <v>8500</v>
          </cell>
          <cell r="E736">
            <v>10670</v>
          </cell>
        </row>
        <row r="737">
          <cell r="B737" t="str">
            <v>TOP FUEL FOR LIFE - Life Lessons from a Crew Chief</v>
          </cell>
          <cell r="C737" t="str">
            <v>TOP FUEL FOR LIFE â€¦ a true story of victory, unimaginable loss
and the epiphany that changed everything.</v>
          </cell>
          <cell r="D737">
            <v>47000</v>
          </cell>
          <cell r="E737">
            <v>53771</v>
          </cell>
        </row>
        <row r="738">
          <cell r="B738" t="str">
            <v>What Happens in Vegas Stays on YouTube</v>
          </cell>
          <cell r="C738" t="str">
            <v>I'm writing a new book! Topic: Privacy is Dead. What does a world without privacy mean for humanity? Our reputations? Our kids?</v>
          </cell>
          <cell r="D738">
            <v>3600</v>
          </cell>
          <cell r="E738">
            <v>11345</v>
          </cell>
        </row>
        <row r="739">
          <cell r="B739" t="str">
            <v>Eat Mendocino: Writing the Book</v>
          </cell>
          <cell r="C739" t="str">
            <v>For one year, two women exclusively ate food produced within Mendocino County, CA. Now, they will write a book about their adventures.</v>
          </cell>
          <cell r="D739">
            <v>5000</v>
          </cell>
          <cell r="E739">
            <v>6120</v>
          </cell>
        </row>
        <row r="740">
          <cell r="B740" t="str">
            <v>Under the Sour Sun: Hunger through the Eyes of a Child</v>
          </cell>
          <cell r="C740" t="str">
            <v>The true story of a child's struggle with hunger, poverty, and war in El Salvador.</v>
          </cell>
          <cell r="D740">
            <v>1500</v>
          </cell>
          <cell r="E740">
            <v>1601</v>
          </cell>
        </row>
        <row r="741">
          <cell r="B741" t="str">
            <v>Brother's Keeper: Lessons Learned in Gaining Access</v>
          </cell>
          <cell r="C741" t="str">
            <v>Strategies forged and lessons learned from accessing highly selective places where Black men have historically been underrepresented.</v>
          </cell>
          <cell r="D741">
            <v>6000</v>
          </cell>
          <cell r="E741">
            <v>9500</v>
          </cell>
        </row>
        <row r="742">
          <cell r="B742" t="str">
            <v>Gloriously Doomed - Search for Armada Shipwreck in Ireland</v>
          </cell>
          <cell r="C742" t="str">
            <v>Book on the search for the San Marcos, shipwrecked off the coast of Ireland in 1588 and the mysteries that have drawn men to find her.</v>
          </cell>
          <cell r="D742">
            <v>3000</v>
          </cell>
          <cell r="E742">
            <v>3222</v>
          </cell>
        </row>
        <row r="743">
          <cell r="B743" t="str">
            <v>reVILNA: the vilna ghetto project</v>
          </cell>
          <cell r="C743" t="str">
            <v>A revolutionary digital mapping project of the Vilna Ghetto</v>
          </cell>
          <cell r="D743">
            <v>13000</v>
          </cell>
          <cell r="E743">
            <v>13293.8</v>
          </cell>
        </row>
        <row r="744">
          <cell r="B744" t="str">
            <v>"My Life As Julia Roberts, Snapshots Of A LIfe</v>
          </cell>
          <cell r="C744" t="str">
            <v>Thats right "My Life As Julia Robertsâ€¦Snapshots Of A Life" is going on the road! The first book tour! With Author Liane Langford!</v>
          </cell>
          <cell r="D744">
            <v>1400</v>
          </cell>
          <cell r="E744">
            <v>1550</v>
          </cell>
        </row>
        <row r="745">
          <cell r="B745" t="str">
            <v>A Tale as Rich as Soil: Preserving Valmont's History</v>
          </cell>
          <cell r="C745" t="str">
            <v>Valmont is a town with a fertile history and a vibrant community. We aim to capture the magic in our People's History of Valmont!</v>
          </cell>
          <cell r="D745">
            <v>550</v>
          </cell>
          <cell r="E745">
            <v>814</v>
          </cell>
        </row>
        <row r="746">
          <cell r="B746" t="str">
            <v>A Revolutionary Leadership Resource Book</v>
          </cell>
          <cell r="C746" t="str">
            <v>Join others to help create a world that is possible -- in your workplace, community and society!</v>
          </cell>
          <cell r="D746">
            <v>5000</v>
          </cell>
          <cell r="E746">
            <v>5116</v>
          </cell>
        </row>
        <row r="747">
          <cell r="B747" t="str">
            <v>Help Launch the Most Amazing Online Organizing Guide Ever.</v>
          </cell>
          <cell r="C747" t="str">
            <v>Help launch a FREE guide that can help activists &amp; community organizers leverage social media tools for change like never before.</v>
          </cell>
          <cell r="D747">
            <v>2220</v>
          </cell>
          <cell r="E747">
            <v>3976</v>
          </cell>
        </row>
        <row r="748">
          <cell r="B748" t="str">
            <v>Attention: People With Body Parts</v>
          </cell>
          <cell r="C748" t="str">
            <v>This is a book of letters. Letters to our body parts.</v>
          </cell>
          <cell r="D748">
            <v>2987</v>
          </cell>
          <cell r="E748">
            <v>3318</v>
          </cell>
        </row>
        <row r="749">
          <cell r="B749" t="str">
            <v>Trash is Treasure</v>
          </cell>
          <cell r="C749" t="str">
            <v>My creations are born in different cultural environment around the globe with Â« what is already there Â» and act as a social impulse</v>
          </cell>
          <cell r="D749">
            <v>7000</v>
          </cell>
          <cell r="E749">
            <v>7003</v>
          </cell>
        </row>
        <row r="750">
          <cell r="B750" t="str">
            <v>Meditations for the Childbearing Year - a Book</v>
          </cell>
          <cell r="C750" t="str">
            <v>Peace on Earth begins with birth. Educating pregnant women to create a more peaceful world is what this book is all about.</v>
          </cell>
          <cell r="D750">
            <v>2000</v>
          </cell>
          <cell r="E750">
            <v>2005</v>
          </cell>
        </row>
        <row r="751">
          <cell r="B751" t="str">
            <v>chartwellwest.com</v>
          </cell>
          <cell r="C751" t="str">
            <v>A place for rational, fact and data based non-partisan political and societal commentary on things that matter to Americans.</v>
          </cell>
          <cell r="D751">
            <v>10000</v>
          </cell>
          <cell r="E751">
            <v>10556</v>
          </cell>
        </row>
        <row r="752">
          <cell r="B752" t="str">
            <v>A book no one should have to write-but everyone should read.</v>
          </cell>
          <cell r="C752" t="str">
            <v>The epic adventure of a 33 year journey surviving 4 open heart surgeries- emotionally powerful. Graphic. Honest. Funny</v>
          </cell>
          <cell r="D752">
            <v>4444</v>
          </cell>
          <cell r="E752">
            <v>4559</v>
          </cell>
        </row>
        <row r="753">
          <cell r="B753" t="str">
            <v>Surviving the Journey: Letters from the Railroad</v>
          </cell>
          <cell r="C753" t="str">
            <v>A young cancer survivor embarks on a cross country railroad adventure while writing her memoir through letters.</v>
          </cell>
          <cell r="D753">
            <v>3000</v>
          </cell>
          <cell r="E753">
            <v>3555</v>
          </cell>
        </row>
        <row r="754">
          <cell r="B754" t="str">
            <v>ELECTRO GIRL raises awareness to remove the fear of Epilepsy</v>
          </cell>
          <cell r="C754" t="str">
            <v>A raw, honest encounter of my colourful journey trying to escape accepting I had Epilepsy &amp; how I found my super powers along the way</v>
          </cell>
          <cell r="D754">
            <v>5000</v>
          </cell>
          <cell r="E754">
            <v>5585</v>
          </cell>
        </row>
        <row r="755">
          <cell r="B755" t="str">
            <v>Dirshuni: Israeli Women Writing Midrash, volume 2</v>
          </cell>
          <cell r="C755" t="str">
            <v>Finally, Jewish sacred texts by Israeli women, volume 2 of an  acclaimed, revolutionary series of powerful, witty, diverse Midrashim.</v>
          </cell>
          <cell r="D755">
            <v>10000</v>
          </cell>
          <cell r="E755">
            <v>12800</v>
          </cell>
        </row>
        <row r="756">
          <cell r="B756" t="str">
            <v>In Sickness and in Health- a couples journey through cancer</v>
          </cell>
          <cell r="C756" t="str">
            <v>A book about a couples first year of marriage. Read the inspirational story of how God helped them overcome cancer, amputation and more</v>
          </cell>
          <cell r="D756">
            <v>2000</v>
          </cell>
          <cell r="E756">
            <v>2075</v>
          </cell>
        </row>
        <row r="757">
          <cell r="B757" t="str">
            <v>Rumble Yell: Discovering America's Biggest Bike Ride</v>
          </cell>
          <cell r="C757" t="str">
            <v>The hilarious new book about RAGBRAI, America's greatest event that you've never heard of. Crotch lube is entirely optional.</v>
          </cell>
          <cell r="D757">
            <v>2500</v>
          </cell>
          <cell r="E757">
            <v>2547.69</v>
          </cell>
        </row>
        <row r="758">
          <cell r="B758" t="str">
            <v>Shemdegi Sadguri: photopoetic commentary on Eastern Europe</v>
          </cell>
          <cell r="C758" t="str">
            <v xml:space="preserve">A mixed media (poetry, photo, prose and sound) text focusing on/inspired by rural life in former Communist republics. </v>
          </cell>
          <cell r="D758">
            <v>700</v>
          </cell>
          <cell r="E758">
            <v>824</v>
          </cell>
        </row>
        <row r="759">
          <cell r="B759" t="str">
            <v>Celebrating Orlando's Historic Haunts Release</v>
          </cell>
          <cell r="C759" t="str">
            <v>This is for the book release event/photo gallery show. Funds will go to buy gallery prints &amp; copies of Orlando's Historic Haunts.</v>
          </cell>
          <cell r="D759">
            <v>250</v>
          </cell>
          <cell r="E759">
            <v>595</v>
          </cell>
        </row>
        <row r="760">
          <cell r="B760" t="str">
            <v>Publish Waiting On Humanity</v>
          </cell>
          <cell r="C760" t="str">
            <v>I am publishing my book, Waiting on Humanity and need some finishing funds to do so.</v>
          </cell>
          <cell r="D760">
            <v>2500</v>
          </cell>
          <cell r="E760">
            <v>2550</v>
          </cell>
        </row>
        <row r="761">
          <cell r="B761" t="str">
            <v>Wild Ruins</v>
          </cell>
          <cell r="C761" t="str">
            <v>Help me search for the lost ruins of the UK. A unique guide to  lesser known and somewhat known ruins of Britain.</v>
          </cell>
          <cell r="D761">
            <v>5000</v>
          </cell>
          <cell r="E761">
            <v>5096</v>
          </cell>
        </row>
        <row r="762">
          <cell r="B762" t="str">
            <v>Random Thoughts from a Random Mind</v>
          </cell>
          <cell r="C762" t="str">
            <v>I am publishing my 5th book, I am looking to publish a book of short stories, all based on random thoughts that flash through my mind.</v>
          </cell>
          <cell r="D762">
            <v>2200</v>
          </cell>
          <cell r="E762">
            <v>0</v>
          </cell>
        </row>
        <row r="763">
          <cell r="B763" t="str">
            <v>DONE WITH DEATH</v>
          </cell>
          <cell r="C763" t="str">
            <v>The day Chuck died was the day everything changed. Now he has to save the afterlife from extinction or die again trying.</v>
          </cell>
          <cell r="D763">
            <v>5000</v>
          </cell>
          <cell r="E763">
            <v>235</v>
          </cell>
        </row>
        <row r="764">
          <cell r="B764" t="str">
            <v>Where we used to live - eBook (PROJECT 80%)</v>
          </cell>
          <cell r="C764" t="str">
            <v>An original-well-done eBook. Mainly about fiction, action, adventure, and mystery. A story that you've never read!</v>
          </cell>
          <cell r="D764">
            <v>3500</v>
          </cell>
          <cell r="E764">
            <v>0</v>
          </cell>
        </row>
        <row r="765">
          <cell r="B765" t="str">
            <v>Highland Sabre - A Black Beast Books Project</v>
          </cell>
          <cell r="C765" t="str">
            <v>Highland Sabre explores a possible yet terrifying explanation for the mystery big cats said to prowl the British countryside.</v>
          </cell>
          <cell r="D765">
            <v>4290</v>
          </cell>
          <cell r="E765">
            <v>5</v>
          </cell>
        </row>
        <row r="766">
          <cell r="B766" t="str">
            <v>[JOE]KES</v>
          </cell>
          <cell r="C766" t="str">
            <v>[JOE]KES is a book full of over 200 original, sometimes funny, pun-ish Joekes. If you hate the book, use it as a coster!</v>
          </cell>
          <cell r="D766">
            <v>5000</v>
          </cell>
          <cell r="E766">
            <v>0</v>
          </cell>
        </row>
        <row r="767">
          <cell r="B767" t="str">
            <v>Dirty Quiet Money</v>
          </cell>
          <cell r="C767" t="str">
            <v>To survive, an American socialite must fight with a Mafia boss in the French Resistance, but will his underworld ruin her in the end?</v>
          </cell>
          <cell r="D767">
            <v>7000</v>
          </cell>
          <cell r="E767">
            <v>2521</v>
          </cell>
        </row>
        <row r="768">
          <cell r="B768" t="str">
            <v>Memories of Italy &amp; Olive Oil</v>
          </cell>
          <cell r="C768" t="str">
            <v>I am writing about my nonna's life in Southern Italy and what it was like to grow up in a Fascist regime before immigrating to Canada.</v>
          </cell>
          <cell r="D768">
            <v>4000</v>
          </cell>
          <cell r="E768">
            <v>0</v>
          </cell>
        </row>
        <row r="769">
          <cell r="B769" t="str">
            <v>Jury of Peers: A Novel of Online Justice</v>
          </cell>
          <cell r="C769" t="str">
            <v>Jury of Peers is a complete novel, and it's good.
All it needs now?  
More readers.  About ten million more.
Let's get 'em.</v>
          </cell>
          <cell r="D769">
            <v>5000</v>
          </cell>
          <cell r="E769">
            <v>177</v>
          </cell>
        </row>
        <row r="770">
          <cell r="B770" t="str">
            <v>A dream of becoming an upcoming Author</v>
          </cell>
          <cell r="C770" t="str">
            <v>Haunted by a wrong decision and hunted by a Tall Dark Stranger, a misguided teen struggles to find her way home ..or will she make it?</v>
          </cell>
          <cell r="D770">
            <v>2500</v>
          </cell>
          <cell r="E770">
            <v>0</v>
          </cell>
        </row>
        <row r="771">
          <cell r="B771" t="str">
            <v>Sorry I Tripped in Your Yard</v>
          </cell>
          <cell r="C771" t="str">
            <v>Over a year of dedication has produced amazing photos and stirring words. The last step is to help those words appear in a printed book</v>
          </cell>
          <cell r="D771">
            <v>4000</v>
          </cell>
          <cell r="E771">
            <v>1656</v>
          </cell>
        </row>
        <row r="772">
          <cell r="B772" t="str">
            <v>Open Door: The Call -- Young Reader's Fiction Book</v>
          </cell>
          <cell r="C772" t="str">
            <v>Daniel was an ordinary boy, until unordinary events began to occur. Danny had never been exposed to supernatural activity until now...</v>
          </cell>
          <cell r="D772">
            <v>17500</v>
          </cell>
          <cell r="E772">
            <v>0</v>
          </cell>
        </row>
        <row r="773">
          <cell r="B773" t="str">
            <v>Donald Trump Presidential Stress Cube</v>
          </cell>
          <cell r="C773" t="str">
            <v>A satire gift, the stress cube has original artwork, comes on a custom mahogany stand and has a funny exercise booklet.</v>
          </cell>
          <cell r="D773">
            <v>38000</v>
          </cell>
          <cell r="E773">
            <v>10</v>
          </cell>
        </row>
        <row r="774">
          <cell r="B774" t="str">
            <v>This is NOT the Bible I was taught in Sunday School</v>
          </cell>
          <cell r="C774" t="str">
            <v>What if the stories in the Bible, especially those about strong women, were retuld by their own characters? I've completed 5 and am ready to publish.</v>
          </cell>
          <cell r="D774">
            <v>1500</v>
          </cell>
          <cell r="E774">
            <v>50</v>
          </cell>
        </row>
        <row r="775">
          <cell r="B775" t="str">
            <v>Expansion of The Mortis Chronicles</v>
          </cell>
          <cell r="C775" t="str">
            <v>The Mortis Chronicles is a hard hitting, thought provoking and action packed indie published series. You know you want to read!</v>
          </cell>
          <cell r="D775">
            <v>3759</v>
          </cell>
          <cell r="E775">
            <v>32</v>
          </cell>
        </row>
        <row r="776">
          <cell r="B776" t="str">
            <v>Arabella makes her novel Pants On FIre! an audio book!</v>
          </cell>
          <cell r="C776" t="str">
            <v>Arabella seeks studio time to professionally read her novel, making it available to listeners as an audio book on audible.com</v>
          </cell>
          <cell r="D776">
            <v>500</v>
          </cell>
          <cell r="E776">
            <v>351</v>
          </cell>
        </row>
        <row r="777">
          <cell r="B777" t="str">
            <v>Scorned: A LeKrista Scott, Vampire Hunted Novel</v>
          </cell>
          <cell r="C777" t="str">
            <v>Scorned is the first in a series that I have been working on for two years and it's time to get it published.</v>
          </cell>
          <cell r="D777">
            <v>10000</v>
          </cell>
          <cell r="E777">
            <v>170</v>
          </cell>
        </row>
        <row r="778">
          <cell r="B778" t="str">
            <v>Run Ragged</v>
          </cell>
          <cell r="C778" t="str">
            <v>Would anything change if women were in charge? Book Clubs, readers, and critics herald the latest by award-winning author, Aguila.</v>
          </cell>
          <cell r="D778">
            <v>7000</v>
          </cell>
          <cell r="E778">
            <v>3598</v>
          </cell>
        </row>
        <row r="779">
          <cell r="B779" t="str">
            <v>One Minute Gone: Manhattan Noir: a novel and backstory book</v>
          </cell>
          <cell r="C779" t="str">
            <v>One Minute Gone is a murder mystery drawn from real people and events. Read Chapter One at http://davidhansardblog.wordpress.com.</v>
          </cell>
          <cell r="D779">
            <v>3000</v>
          </cell>
          <cell r="E779">
            <v>21</v>
          </cell>
        </row>
        <row r="780">
          <cell r="B780" t="str">
            <v>Summers' Love, A Cute and Funny Cinderella Love Story</v>
          </cell>
          <cell r="C780" t="str">
            <v>Laughter, tears and good times in the warm glow of Summer s Love. The perfect recipe for the winter blahs.</v>
          </cell>
          <cell r="D780">
            <v>500</v>
          </cell>
          <cell r="E780">
            <v>2</v>
          </cell>
        </row>
        <row r="781">
          <cell r="B781" t="str">
            <v>Silenus March: A Novel</v>
          </cell>
          <cell r="C781" t="str">
            <v xml:space="preserve">A novel. Beautiful. Sparse. The truth behind the American Dream seen from the eyes of a young wanderer in the midst of the economic collapse. </v>
          </cell>
          <cell r="D781">
            <v>15000</v>
          </cell>
          <cell r="E781">
            <v>400</v>
          </cell>
        </row>
        <row r="782">
          <cell r="B782" t="str">
            <v>Wess Meets West - Press Our New Album on CD!</v>
          </cell>
          <cell r="C782" t="str">
            <v>We are finishing up recording our new record and we would like help with its physical CD release.</v>
          </cell>
          <cell r="D782">
            <v>1000</v>
          </cell>
          <cell r="E782">
            <v>1040</v>
          </cell>
        </row>
        <row r="783">
          <cell r="B783" t="str">
            <v>Touring the United States This July</v>
          </cell>
          <cell r="C783" t="str">
            <v>"WE ARE ON A MISSION TO TOUR THE UNITED STATES NON-STOP. TO DO SO WE NEED TO PURCHASE A NEW VAN."</v>
          </cell>
          <cell r="D783">
            <v>800</v>
          </cell>
          <cell r="E783">
            <v>1065.23</v>
          </cell>
        </row>
        <row r="784">
          <cell r="B784" t="str">
            <v>Richie Ray finally records a new record!</v>
          </cell>
          <cell r="C784" t="str">
            <v>After almost three years of being out of music, I've decided to finally make the solo record I've wanted to do for years.</v>
          </cell>
          <cell r="D784">
            <v>700</v>
          </cell>
          <cell r="E784">
            <v>700</v>
          </cell>
        </row>
        <row r="785">
          <cell r="B785" t="str">
            <v>Fund The Red Masque's New Album, "Mythalogue"</v>
          </cell>
          <cell r="C785" t="str">
            <v>The Red Masque will be heading into the studio in late April to begin recording their new album, tentatively titled "Mythalogue".</v>
          </cell>
          <cell r="D785">
            <v>1500</v>
          </cell>
          <cell r="E785">
            <v>2222</v>
          </cell>
        </row>
        <row r="786">
          <cell r="B786" t="str">
            <v>STEELcyclopedia - The Titans of Hard Rock</v>
          </cell>
          <cell r="C786" t="str">
            <v>The book I am working on now is the third is a series of rock encyclopedias. However, I am in need of funding to cover the photo costs.</v>
          </cell>
          <cell r="D786">
            <v>1000</v>
          </cell>
          <cell r="E786">
            <v>1025</v>
          </cell>
        </row>
        <row r="787">
          <cell r="B787" t="str">
            <v>Treedom's NEW album fund!</v>
          </cell>
          <cell r="C787" t="str">
            <v>Treedom wants to record a second album! We have a lot of new material, and we wanted to capture our new sound in a record for our fans.</v>
          </cell>
          <cell r="D787">
            <v>500</v>
          </cell>
          <cell r="E787">
            <v>903.14</v>
          </cell>
        </row>
        <row r="788">
          <cell r="B788" t="str">
            <v>New Album: BRICK AND MORTAR. New Book: HITLESS WONDER.</v>
          </cell>
          <cell r="C788" t="str">
            <v>In June, Columbus rock veterans, Watershed, will release and tour behind a new album, BRICK AND MORTAR.</v>
          </cell>
          <cell r="D788">
            <v>5000</v>
          </cell>
          <cell r="E788">
            <v>7140</v>
          </cell>
        </row>
        <row r="789">
          <cell r="B789" t="str">
            <v>Mahayla CD Pressing</v>
          </cell>
          <cell r="C789" t="str">
            <v>We've made our goal with your help. Thanks so much! This is a great time to pre-purchase the album and get some extra perks.</v>
          </cell>
          <cell r="D789">
            <v>1200</v>
          </cell>
          <cell r="E789">
            <v>1370</v>
          </cell>
        </row>
        <row r="790">
          <cell r="B790" t="str">
            <v>HELP UNRB GO ON TOUR!</v>
          </cell>
          <cell r="C790" t="str">
            <v>With all of our money going towards our new full-length album and merch, we need your help so we don't end up stranded on tour.</v>
          </cell>
          <cell r="D790">
            <v>1000</v>
          </cell>
          <cell r="E790">
            <v>2035.05</v>
          </cell>
        </row>
        <row r="791">
          <cell r="B791" t="str">
            <v>Reluctant Hero's "All As One" EP</v>
          </cell>
          <cell r="C791" t="str">
            <v>Reluctant Hero is getting ready to record their next EP titled All As One! Studio dates are set for January 18th-22nd! Let's work!</v>
          </cell>
          <cell r="D791">
            <v>1700</v>
          </cell>
          <cell r="E791">
            <v>1860</v>
          </cell>
        </row>
        <row r="792">
          <cell r="B792" t="str">
            <v>3 Years Hollow is Going On Their First Ever Tour!</v>
          </cell>
          <cell r="C792" t="str">
            <v>A regional band reaching to their fans. Reaching to become a national band with no label support. This is the chance of a lifetime.</v>
          </cell>
          <cell r="D792">
            <v>10000</v>
          </cell>
          <cell r="E792">
            <v>14437.46</v>
          </cell>
        </row>
        <row r="793">
          <cell r="B793" t="str">
            <v>Brad Hoshaw &amp; the Seven Deadlies - New Studio Album</v>
          </cell>
          <cell r="C793" t="str">
            <v>Second album from award-winning Brad Hoshaw &amp; the Seven Deadlies, featuring crowd favorites "New Tattoo" and "Delta King."</v>
          </cell>
          <cell r="D793">
            <v>7500</v>
          </cell>
          <cell r="E793">
            <v>7790</v>
          </cell>
        </row>
        <row r="794">
          <cell r="B794" t="str">
            <v>"Believable Lies" - The Album</v>
          </cell>
          <cell r="C794" t="str">
            <v>Rock n' Roll about the intersection of lies and belief: the Believable Lie.</v>
          </cell>
          <cell r="D794">
            <v>2500</v>
          </cell>
          <cell r="E794">
            <v>2511.11</v>
          </cell>
        </row>
        <row r="795">
          <cell r="B795" t="str">
            <v>Dead Tree Duo's first full length album! Let's make it!</v>
          </cell>
          <cell r="C795" t="str">
            <v>Dead Tree Duo has been fortunate enough to record a full length album at Threshold Studios in NYC!  Now it's time to manufacture them!</v>
          </cell>
          <cell r="D795">
            <v>2750</v>
          </cell>
          <cell r="E795">
            <v>2826.43</v>
          </cell>
        </row>
        <row r="796">
          <cell r="B796" t="str">
            <v>Begins Again</v>
          </cell>
          <cell r="C796" t="str">
            <v>The Brian Davis Band is a group of friends that want to share their lives and experiences through music that connects with people.</v>
          </cell>
          <cell r="D796">
            <v>8000</v>
          </cell>
          <cell r="E796">
            <v>8425</v>
          </cell>
        </row>
        <row r="797">
          <cell r="B797" t="str">
            <v>Jimbo Mathus &amp; The Tri-State Coalition | WHITE BUFFALO</v>
          </cell>
          <cell r="C797" t="str">
            <v>After the success of the critically-acclaimed "Confederate Buddha," Jimbo &amp; Tri-State need your help to raise the WHITE BUFFALO.</v>
          </cell>
          <cell r="D797">
            <v>14000</v>
          </cell>
          <cell r="E797">
            <v>15650</v>
          </cell>
        </row>
        <row r="798">
          <cell r="B798" t="str">
            <v>Madrone: New Album for 2013</v>
          </cell>
          <cell r="C798" t="str">
            <v>Madrone is an independent band creating melodic, emotional, 
alternative-rock needing your help to finish their new album.</v>
          </cell>
          <cell r="D798">
            <v>10000</v>
          </cell>
          <cell r="E798">
            <v>10135</v>
          </cell>
        </row>
        <row r="799">
          <cell r="B799" t="str">
            <v>Lust Control NEW CD!!!</v>
          </cell>
          <cell r="C799" t="str">
            <v>Help Lust Control Kickstart their first cd in 20 years!!  To be mixed by Rocky Gray (Living Sacrifice, Soul Embraced, Evanescence)!!</v>
          </cell>
          <cell r="D799">
            <v>3000</v>
          </cell>
          <cell r="E799">
            <v>3226</v>
          </cell>
        </row>
        <row r="800">
          <cell r="B800" t="str">
            <v>Eric Stuart Band 4 Song EP "Character"</v>
          </cell>
          <cell r="C800" t="str">
            <v>We have some great new songs and want to record a special edition 4 song EP as our next Eric Stuart Band release</v>
          </cell>
          <cell r="D800">
            <v>3500</v>
          </cell>
          <cell r="E800">
            <v>4021</v>
          </cell>
        </row>
        <row r="801">
          <cell r="B801" t="str">
            <v>Ryan Caskey's BREAKOUT ALBUM, ready to CHARGE</v>
          </cell>
          <cell r="C801" t="str">
            <v>Los Angeles-based recording artist Ryan Caskey joined forces with producer Eddie Hedges to record alternative rock masterworks.</v>
          </cell>
          <cell r="D801">
            <v>5000</v>
          </cell>
          <cell r="E801">
            <v>5001</v>
          </cell>
        </row>
        <row r="802">
          <cell r="B802" t="str">
            <v>LF4 WildFire</v>
          </cell>
          <cell r="C802" t="str">
            <v>Scotland's premier classic rock and metal festival, 3 days, 3-4 stages, family friendly,  for people of all ages</v>
          </cell>
          <cell r="D802">
            <v>1500</v>
          </cell>
          <cell r="E802">
            <v>2282</v>
          </cell>
        </row>
        <row r="803">
          <cell r="B803" t="str">
            <v>SLUTEVER DO AMERICA TOUR</v>
          </cell>
          <cell r="C803" t="str">
            <v>ALL WE WANT TO DO IS DRIVE AROUND AMERICA AND PLAY A BUNCH OF SHOWS, BUT WE DON'T HAVE ANY MONEY...</v>
          </cell>
          <cell r="D803">
            <v>2000</v>
          </cell>
          <cell r="E803">
            <v>2230.4299999999998</v>
          </cell>
        </row>
        <row r="804">
          <cell r="B804" t="str">
            <v>Vaz Tour/Musical Documentation of Australia and SE Asia</v>
          </cell>
          <cell r="C804" t="str">
            <v>Vaz invades 2 new continents in the Eastern Hemisphere and brings home a Split Single, a Video Documentary and a Live Record from Asia.</v>
          </cell>
          <cell r="D804">
            <v>6000</v>
          </cell>
          <cell r="E804">
            <v>6080</v>
          </cell>
        </row>
        <row r="805">
          <cell r="B805" t="str">
            <v>The Beautiful Refrain's "Page One" Project</v>
          </cell>
          <cell r="C805" t="str">
            <v>We're recording our first single in Nashville this summer and sending it to radio with Shamrock Media Group.  We need your help!!</v>
          </cell>
          <cell r="D805">
            <v>2300</v>
          </cell>
          <cell r="E805">
            <v>2835</v>
          </cell>
        </row>
        <row r="806">
          <cell r="B806" t="str">
            <v>City of Sound - A city full of stories untold</v>
          </cell>
          <cell r="C806" t="str">
            <v>Hope and Inspiration.  That is what this project is all about. In the midst of a dark and broken world our stories can speak life.</v>
          </cell>
          <cell r="D806">
            <v>5500</v>
          </cell>
          <cell r="E806">
            <v>5500</v>
          </cell>
        </row>
        <row r="807">
          <cell r="B807" t="str">
            <v>Virtual CH - The One-Man-Mixed-Media-Rock-Band Debut</v>
          </cell>
          <cell r="C807" t="str">
            <v>Be a part of Virtual CH's debut Video and Record release.  Help fund their debut music video and record mixing expenses.</v>
          </cell>
          <cell r="D807">
            <v>3000</v>
          </cell>
          <cell r="E807">
            <v>3150</v>
          </cell>
        </row>
        <row r="808">
          <cell r="B808" t="str">
            <v>Golden Animals NEW Album!</v>
          </cell>
          <cell r="C808" t="str">
            <v>Help Golden Animals finish their NEW Album!</v>
          </cell>
          <cell r="D808">
            <v>8000</v>
          </cell>
          <cell r="E808">
            <v>8355</v>
          </cell>
        </row>
        <row r="809">
          <cell r="B809" t="str">
            <v>Sic Vita - New EP Release - 2017</v>
          </cell>
          <cell r="C809" t="str">
            <v>Join the Sic Vita family and lend a hand as we create a new album!</v>
          </cell>
          <cell r="D809">
            <v>4000</v>
          </cell>
          <cell r="E809">
            <v>4205</v>
          </cell>
        </row>
        <row r="810">
          <cell r="B810" t="str">
            <v>The Micronite Filters | Wizard Blood Vinyl</v>
          </cell>
          <cell r="C810" t="str">
            <v>The Micronite Filters have a blood curdling sonic adventure ready for psychedelic swirled vinyl for the best possible auditory journey.</v>
          </cell>
          <cell r="D810">
            <v>4500</v>
          </cell>
          <cell r="E810">
            <v>4500</v>
          </cell>
        </row>
        <row r="811">
          <cell r="B811" t="str">
            <v>Peter's New Album!!</v>
          </cell>
          <cell r="C811" t="str">
            <v>Acknowledged songwriter looking to record album of new songs to secure a Publishing Contract</v>
          </cell>
          <cell r="D811">
            <v>4000</v>
          </cell>
          <cell r="E811">
            <v>4151</v>
          </cell>
        </row>
        <row r="812">
          <cell r="B812" t="str">
            <v>Help us get our music into the hands of our fans!</v>
          </cell>
          <cell r="C812" t="str">
            <v>Please help us reach both a short term and lifetime goal! We can't do this without your help. thank you a ton from all of us at P.T.R..</v>
          </cell>
          <cell r="D812">
            <v>1500</v>
          </cell>
          <cell r="E812">
            <v>1575</v>
          </cell>
        </row>
        <row r="813">
          <cell r="B813" t="str">
            <v>Love Water Tour</v>
          </cell>
          <cell r="C813" t="str">
            <v>We need your financial support to cover the tour costs!  (Sound, lights, travel, stage design)</v>
          </cell>
          <cell r="D813">
            <v>1000</v>
          </cell>
          <cell r="E813">
            <v>1040</v>
          </cell>
        </row>
        <row r="814">
          <cell r="B814" t="str">
            <v>Don Walrus wants to press a record!!</v>
          </cell>
          <cell r="C814" t="str">
            <v>Gainesville's pop punk 3 piece Assassinate The Scientist started a new band and they want to release a 7", but they need your help!!</v>
          </cell>
          <cell r="D814">
            <v>600</v>
          </cell>
          <cell r="E814">
            <v>911</v>
          </cell>
        </row>
        <row r="815">
          <cell r="B815" t="str">
            <v>Rules of Civility and Decent Behavior</v>
          </cell>
          <cell r="C815" t="str">
            <v>A pre order campaign to fund the pressing of our second full length vinyl LP</v>
          </cell>
          <cell r="D815">
            <v>1500</v>
          </cell>
          <cell r="E815">
            <v>2399.94</v>
          </cell>
        </row>
        <row r="816">
          <cell r="B816" t="str">
            <v>Help Pat The Human Get A Tour Van!</v>
          </cell>
          <cell r="C816" t="str">
            <v>We have been a band since 2007, but we've never hit the road. That's messed up... So this summer, we're trying to and need your help!</v>
          </cell>
          <cell r="D816">
            <v>1000</v>
          </cell>
          <cell r="E816">
            <v>1273</v>
          </cell>
        </row>
        <row r="817">
          <cell r="B817" t="str">
            <v>Some Late Help for The Early Reset</v>
          </cell>
          <cell r="C817" t="str">
            <v>Be a part of helping The Early Reset finish their new 7 song EP.</v>
          </cell>
          <cell r="D817">
            <v>4000</v>
          </cell>
          <cell r="E817">
            <v>4280</v>
          </cell>
        </row>
        <row r="818">
          <cell r="B818" t="str">
            <v>Help Friends and Family Release Their Debut Album</v>
          </cell>
          <cell r="C818" t="str">
            <v>Friends and Family have an album for you. They need your help to release it to the world.</v>
          </cell>
          <cell r="D818">
            <v>7000</v>
          </cell>
          <cell r="E818">
            <v>8058.55</v>
          </cell>
        </row>
        <row r="819">
          <cell r="B819" t="str">
            <v>Dead Fish Handshake - follow up record to Across State Lines</v>
          </cell>
          <cell r="C819" t="str">
            <v>Dead Fish Handshake is a rock band based out of New Jersey. We are in the process of raising funds for our second record.</v>
          </cell>
          <cell r="D819">
            <v>1500</v>
          </cell>
          <cell r="E819">
            <v>2056.66</v>
          </cell>
        </row>
        <row r="820">
          <cell r="B820" t="str">
            <v>Repair Orwell's tour van for a West Coast Tour!</v>
          </cell>
          <cell r="C820" t="str">
            <v>Orwell is hitting the road this August for a West Coast tour and we need substantial van repairs in order to get there.  Dates booked.</v>
          </cell>
          <cell r="D820">
            <v>350</v>
          </cell>
          <cell r="E820">
            <v>545</v>
          </cell>
        </row>
        <row r="821">
          <cell r="B821" t="str">
            <v>Winter Tour</v>
          </cell>
          <cell r="C821" t="str">
            <v>We are touring the Southeast in support of our new EP</v>
          </cell>
          <cell r="D821">
            <v>400</v>
          </cell>
          <cell r="E821">
            <v>435</v>
          </cell>
        </row>
        <row r="822">
          <cell r="B822" t="str">
            <v>Wyatt Lowe &amp; the Ottomatics Summer 2014 Tour!</v>
          </cell>
          <cell r="C822" t="str">
            <v>Wyatt Lowe &amp; the Ottomatics will be hitting the road this June on a North and Southwest Summer 2014 tour!</v>
          </cell>
          <cell r="D822">
            <v>2000</v>
          </cell>
          <cell r="E822">
            <v>2681</v>
          </cell>
        </row>
        <row r="823">
          <cell r="B823" t="str">
            <v>"Grey Sky Blues" - Help make Bizness Suit's new album!</v>
          </cell>
          <cell r="C823" t="str">
            <v>Bizness Suit - NEW ALBUM - We're going to LA to record the best rock album ever - bluesy funky Rock n Roll with soul</v>
          </cell>
          <cell r="D823">
            <v>17482</v>
          </cell>
          <cell r="E823">
            <v>17482</v>
          </cell>
        </row>
        <row r="824">
          <cell r="B824" t="str">
            <v>Soul Easy - Making music for our friends.</v>
          </cell>
          <cell r="C824" t="str">
            <v>Soul Easy recording our first full length CD.  Inspired by lots of friends and lots of good times.</v>
          </cell>
          <cell r="D824">
            <v>3000</v>
          </cell>
          <cell r="E824">
            <v>3575</v>
          </cell>
        </row>
        <row r="825">
          <cell r="B825" t="str">
            <v>Debut Album</v>
          </cell>
          <cell r="C825" t="str">
            <v>Eyes For Fire is finally ready to release their Debut Album but we need YOU to help us put the final touches on it.</v>
          </cell>
          <cell r="D825">
            <v>800</v>
          </cell>
          <cell r="E825">
            <v>1436</v>
          </cell>
        </row>
        <row r="826">
          <cell r="B826" t="str">
            <v>Hi Ho Silver Oh - The West Coast Tour</v>
          </cell>
          <cell r="C826" t="str">
            <v>Hi Ho Silver Oh is going on a West Coast tour! We'll be starting in Santa Barbara, and spreading our tunes all the way to Seattle and back.</v>
          </cell>
          <cell r="D826">
            <v>1600</v>
          </cell>
          <cell r="E826">
            <v>2150.1</v>
          </cell>
        </row>
        <row r="827">
          <cell r="B827" t="str">
            <v>KILL FREEMAN</v>
          </cell>
          <cell r="C827" t="str">
            <v>Kickstarting Kill Freeman independently. Help fund the New Record, Video and Live Shows.</v>
          </cell>
          <cell r="D827">
            <v>12500</v>
          </cell>
          <cell r="E827">
            <v>12554</v>
          </cell>
        </row>
        <row r="828">
          <cell r="B828" t="str">
            <v>Protect The Dream Debut Album</v>
          </cell>
          <cell r="C828" t="str">
            <v>Protect The Dream is preparing to record their debut album 8 years in the making. Lets make it happen Kickstarter!</v>
          </cell>
          <cell r="D828">
            <v>5500</v>
          </cell>
          <cell r="E828">
            <v>5580</v>
          </cell>
        </row>
        <row r="829">
          <cell r="B829" t="str">
            <v>Losing Wings EP Release &amp; Our First Tour</v>
          </cell>
          <cell r="C829" t="str">
            <v>We want to release our Losing Wings EP on a week-long tour of California's music scene!  We've got the EP made, we just need gas money!</v>
          </cell>
          <cell r="D829">
            <v>300</v>
          </cell>
          <cell r="E829">
            <v>310</v>
          </cell>
        </row>
        <row r="830">
          <cell r="B830" t="str">
            <v>It's Now or Never for the Icarus Witch Project!</v>
          </cell>
          <cell r="C830" t="str">
            <v>Our new CD comes out July 3. We have self-financed the project with money from our shows but now need additional funding for video.</v>
          </cell>
          <cell r="D830">
            <v>1300</v>
          </cell>
          <cell r="E830">
            <v>1391</v>
          </cell>
        </row>
        <row r="831">
          <cell r="B831" t="str">
            <v>Monk</v>
          </cell>
          <cell r="C831" t="str">
            <v>We are a band from South East London- each member is19 years OA. We have been together for two years. Taking pride in making good music</v>
          </cell>
          <cell r="D831">
            <v>500</v>
          </cell>
          <cell r="E831">
            <v>520</v>
          </cell>
        </row>
        <row r="832">
          <cell r="B832" t="str">
            <v>Dark Disco Club's new album</v>
          </cell>
          <cell r="C832" t="str">
            <v>We're making a high energy, fist pumpin', pelvis-thrusting new Rock n Roll album and we'd love for you to be a part of it.</v>
          </cell>
          <cell r="D832">
            <v>1800</v>
          </cell>
          <cell r="E832">
            <v>1941</v>
          </cell>
        </row>
        <row r="833">
          <cell r="B833" t="str">
            <v>Let The 7Horse Run!</v>
          </cell>
          <cell r="C833" t="str">
            <v>7Horse is a new band with a self-funded album and a show they want to rock in your town!</v>
          </cell>
          <cell r="D833">
            <v>1500</v>
          </cell>
          <cell r="E833">
            <v>3500</v>
          </cell>
        </row>
        <row r="834">
          <cell r="B834" t="str">
            <v>OMG! You Can Help Hello Kelly Make Their New Record!</v>
          </cell>
          <cell r="C834" t="str">
            <v>Being in a band can make you feel like clowns, but we've got the best fans so we're not too worried. You are the new record labels!!</v>
          </cell>
          <cell r="D834">
            <v>15000</v>
          </cell>
          <cell r="E834">
            <v>15091.06</v>
          </cell>
        </row>
        <row r="835">
          <cell r="B835" t="str">
            <v>Ragman Rolls</v>
          </cell>
          <cell r="C835" t="str">
            <v>This is an American rock album.</v>
          </cell>
          <cell r="D835">
            <v>6000</v>
          </cell>
          <cell r="E835">
            <v>6100</v>
          </cell>
        </row>
        <row r="836">
          <cell r="B836" t="str">
            <v>VANS Warped Tour or BUST!</v>
          </cell>
          <cell r="C836" t="str">
            <v>We were selected out of 4,000 bands to play on VANS Warped Tour! Amazing opportunity, but touring costs $$$!  We REALLY need your help!</v>
          </cell>
          <cell r="D836">
            <v>5500</v>
          </cell>
          <cell r="E836">
            <v>7206</v>
          </cell>
        </row>
        <row r="837">
          <cell r="B837" t="str">
            <v>Samuel B. Lupowitz &amp; The Ego Band - first album release</v>
          </cell>
          <cell r="C837" t="str">
            <v>Help composer and musician Samuel B. Lupowitz release his first solo piano rock effort featuring the hard-grooving Ego Band.</v>
          </cell>
          <cell r="D837">
            <v>2000</v>
          </cell>
          <cell r="E837">
            <v>2345</v>
          </cell>
        </row>
        <row r="838">
          <cell r="B838" t="str">
            <v>DESMADRE Full Album + Press Kit</v>
          </cell>
          <cell r="C838" t="str">
            <v>An album you can bring home to mom.</v>
          </cell>
          <cell r="D838">
            <v>5000</v>
          </cell>
          <cell r="E838">
            <v>5046.5200000000004</v>
          </cell>
        </row>
        <row r="839">
          <cell r="B839" t="str">
            <v>Take 147 - Nothin' to Lose CD Project</v>
          </cell>
          <cell r="C839" t="str">
            <v>Take 147 is currently in the process of recording the debut album called, "Nothin' to Lose".</v>
          </cell>
          <cell r="D839">
            <v>2500</v>
          </cell>
          <cell r="E839">
            <v>3045</v>
          </cell>
        </row>
        <row r="840">
          <cell r="B840" t="str">
            <v>Be a part of The Paper Melody's next chapter: EP and Videos</v>
          </cell>
          <cell r="C840" t="str">
            <v>The Paper Melody wants YOU to be a part of the next chapter! Be a part of the process of our brand new EP and Music Videos!</v>
          </cell>
          <cell r="D840">
            <v>2000</v>
          </cell>
          <cell r="E840">
            <v>2908</v>
          </cell>
        </row>
        <row r="841">
          <cell r="B841" t="str">
            <v>The Waffle Stompers - We'll Never Die</v>
          </cell>
          <cell r="C841" t="str">
            <v>The Waffle Stompers need your support to keep doing what we love--go on tour, make music and music videos.</v>
          </cell>
          <cell r="D841">
            <v>5000</v>
          </cell>
          <cell r="E841">
            <v>5830.83</v>
          </cell>
        </row>
        <row r="842">
          <cell r="B842" t="str">
            <v>Carl King's New Album: Grand Architects Of The Universe</v>
          </cell>
          <cell r="C842" t="str">
            <v>Carl King / Sir Millard Mulch / Dr. Zoltan Ã˜belisk is making a new 45-minute instrumental sci-fi album!</v>
          </cell>
          <cell r="D842">
            <v>10000</v>
          </cell>
          <cell r="E842">
            <v>12041.66</v>
          </cell>
        </row>
        <row r="843">
          <cell r="B843" t="str">
            <v>Peering Through The Lens Of Time - Dan Mumm - Studio Album</v>
          </cell>
          <cell r="C843" t="str">
            <v>Dan Mumm's 2nd studio album. An ambitious project - Dan will attempt his best musical work yet, drawing influence from across the ages.</v>
          </cell>
          <cell r="D843">
            <v>5000</v>
          </cell>
          <cell r="E843">
            <v>5066</v>
          </cell>
        </row>
        <row r="844">
          <cell r="B844" t="str">
            <v>"Frontiers" A new full-length LP by Ontario's Unsacred Seed</v>
          </cell>
          <cell r="C844" t="str">
            <v>Help fund our new concept album, inspired heavily by Sci-Fi and cosmology. Together, we can make "Frontiers" a great release!</v>
          </cell>
          <cell r="D844">
            <v>2500</v>
          </cell>
          <cell r="E844">
            <v>2608</v>
          </cell>
        </row>
        <row r="845">
          <cell r="B845" t="str">
            <v>The New Album: Dig Deeper</v>
          </cell>
          <cell r="C845" t="str">
            <v>Five metal heads dedicated to our passion for music. We believe music is Freedom, Unity &amp; Escape. Join us on our mission to Dig Deeper.</v>
          </cell>
          <cell r="D845">
            <v>3000</v>
          </cell>
          <cell r="E845">
            <v>8014</v>
          </cell>
        </row>
        <row r="846">
          <cell r="B846" t="str">
            <v>FROSTBURN - Lords of the Trident's new album!</v>
          </cell>
          <cell r="C846" t="str">
            <v>The NEW ALBUM from the MOST METAL BAND ON EARTH is here! (WARNING: May cause melted faces and headbanging-related spinal trauma!)</v>
          </cell>
          <cell r="D846">
            <v>3000</v>
          </cell>
          <cell r="E846">
            <v>5824</v>
          </cell>
        </row>
        <row r="847">
          <cell r="B847" t="str">
            <v>Shadow and Steel: The new album from Master Sword</v>
          </cell>
          <cell r="C847" t="str">
            <v>Help Legend of Zelda tribute band Master Sword complete their latest heavy metal album: Shadow and Steel!</v>
          </cell>
          <cell r="D847">
            <v>5000</v>
          </cell>
          <cell r="E847">
            <v>6019.01</v>
          </cell>
        </row>
        <row r="848">
          <cell r="B848" t="str">
            <v>CURVE: The debut album from Miroist needs awesome merch</v>
          </cell>
          <cell r="C848" t="str">
            <v>Pre-order and help me fund new merchandise so we can make the album release something amazing.</v>
          </cell>
          <cell r="D848">
            <v>1100</v>
          </cell>
          <cell r="E848">
            <v>1342.01</v>
          </cell>
        </row>
        <row r="849">
          <cell r="B849" t="str">
            <v>CENTROPYMUSIC</v>
          </cell>
          <cell r="C849" t="str">
            <v>MUSIC WITH MEANING!  MUSIC THAT MATTERS!!!</v>
          </cell>
          <cell r="D849">
            <v>10</v>
          </cell>
          <cell r="E849">
            <v>10</v>
          </cell>
        </row>
        <row r="850">
          <cell r="B850" t="str">
            <v>God Am</v>
          </cell>
          <cell r="C850" t="str">
            <v>God Am, a Grunge/Doom metal band, who have been trying to fund the production of our EP to bring you a unique aural assault.</v>
          </cell>
          <cell r="D850">
            <v>300</v>
          </cell>
          <cell r="E850">
            <v>300</v>
          </cell>
        </row>
        <row r="851">
          <cell r="B851" t="str">
            <v>The Nightingale: A Gothic Fairytale</v>
          </cell>
          <cell r="C851" t="str">
            <v>"Guard your passion as if your life depended on it, for well it might!"
Join Nightingale in her journey through the Poison Garden.</v>
          </cell>
          <cell r="D851">
            <v>4000</v>
          </cell>
          <cell r="E851">
            <v>4796</v>
          </cell>
        </row>
        <row r="852">
          <cell r="B852" t="str">
            <v>Yet Further: Sioum's Second Full-Length Album</v>
          </cell>
          <cell r="C852" t="str">
            <v>Help Chicago-based instrumental group Sioum complete the production of their 2nd full-length album.</v>
          </cell>
          <cell r="D852">
            <v>4000</v>
          </cell>
          <cell r="E852">
            <v>6207</v>
          </cell>
        </row>
        <row r="853">
          <cell r="B853" t="str">
            <v>M.F.Crew, 1er Album "First Ride"</v>
          </cell>
          <cell r="C853" t="str">
            <v>Salut, nous c'est M.F.Crew, on a besoin de vous pour produire notre premier album "First Ride" ! :)</v>
          </cell>
          <cell r="D853">
            <v>2000</v>
          </cell>
          <cell r="E853">
            <v>2609</v>
          </cell>
        </row>
        <row r="854">
          <cell r="B854" t="str">
            <v>Covers Album - Limited Vinyl Pressing</v>
          </cell>
          <cell r="C854" t="str">
            <v>Limited edition 2x12" vinyl pressing of our latest album "Who Do You Think We Are?"</v>
          </cell>
          <cell r="D854">
            <v>3500</v>
          </cell>
          <cell r="E854">
            <v>3674</v>
          </cell>
        </row>
        <row r="855">
          <cell r="B855" t="str">
            <v>sloggoth</v>
          </cell>
          <cell r="C855" t="str">
            <v>Help release a CD of sloggoth's first album "sloggoth".  All contributors of $5 or more get a CD when the goal is met!</v>
          </cell>
          <cell r="D855">
            <v>300</v>
          </cell>
          <cell r="E855">
            <v>300</v>
          </cell>
        </row>
        <row r="856">
          <cell r="B856" t="str">
            <v>Westfield Massacre - Sophomore Album &amp; Tour</v>
          </cell>
          <cell r="C856" t="str">
            <v>Writing and Recording Sophomore record, and funding Tour to support Spring 2017 album release.</v>
          </cell>
          <cell r="D856">
            <v>27800</v>
          </cell>
          <cell r="E856">
            <v>32865.300000000003</v>
          </cell>
        </row>
        <row r="857">
          <cell r="B857" t="str">
            <v>AtteroTerra's Sophomore Album - Pray for Apocalypse</v>
          </cell>
          <cell r="C857" t="str">
            <v>AtteroTerra's "Pray for Apocalypse" is fully completed, and only being held up by funding.</v>
          </cell>
          <cell r="D857">
            <v>1450</v>
          </cell>
          <cell r="E857">
            <v>1500</v>
          </cell>
        </row>
        <row r="858">
          <cell r="B858" t="str">
            <v>POWERHEAD - Wir wollen ins Studio!!!</v>
          </cell>
          <cell r="C858" t="str">
            <v>Wir, die Heavy/Thrash Band "Powerhead" wollen ins Studio und eine Promo CD aufnehmen. Songs haben wir, Geld nicht ;-) ... und los!! :-)</v>
          </cell>
          <cell r="D858">
            <v>250</v>
          </cell>
          <cell r="E858">
            <v>545</v>
          </cell>
        </row>
        <row r="859">
          <cell r="B859" t="str">
            <v>A Reason To Breathe - DEBUT ALBUM</v>
          </cell>
          <cell r="C859" t="str">
            <v>Modern Post-Hardcore/Electro music (Hardstyle, EDM, Trap, Dubstep, Dembow, House).</v>
          </cell>
          <cell r="D859">
            <v>1200</v>
          </cell>
          <cell r="E859">
            <v>1200</v>
          </cell>
        </row>
        <row r="860">
          <cell r="B860" t="str">
            <v>Gehtika - New Album - A Monster in Mourning</v>
          </cell>
          <cell r="C860" t="str">
            <v>The album is written &amp; sounding epic, dark &amp; heavy! We now need your help to fund the release &amp; some spiffing limited edition merch!</v>
          </cell>
          <cell r="D860">
            <v>1200</v>
          </cell>
          <cell r="E860">
            <v>1728.07</v>
          </cell>
        </row>
        <row r="861">
          <cell r="B861" t="str">
            <v>Rise With Us Campaign</v>
          </cell>
          <cell r="C861" t="str">
            <v>We are heading to the studio to create our second album and we want you to be right there with us!</v>
          </cell>
          <cell r="D861">
            <v>4000</v>
          </cell>
          <cell r="E861">
            <v>4187</v>
          </cell>
        </row>
        <row r="862">
          <cell r="B862" t="str">
            <v>Jazz arrangements of Mozart Horn Concertos #3 &amp; #4</v>
          </cell>
          <cell r="C862" t="str">
            <v>â€œThe Odd Couple Quintetâ€ is aptly named, since the Horn and Bassoon are truly an â€˜odd coupleâ€™ to front a jazz group.</v>
          </cell>
          <cell r="D862">
            <v>14000</v>
          </cell>
          <cell r="E862">
            <v>2540</v>
          </cell>
        </row>
        <row r="863">
          <cell r="B863" t="str">
            <v>"In My Own EYE " a cabaret not to be missed</v>
          </cell>
          <cell r="C863" t="str">
            <v>"In My Own Eye" a cabaret not to be missed  Building a Business Preserving the Art of Cabaret Theatre 4 the Next Generation</v>
          </cell>
          <cell r="D863">
            <v>4500</v>
          </cell>
          <cell r="E863">
            <v>101</v>
          </cell>
        </row>
        <row r="864">
          <cell r="B864" t="str">
            <v>The London Jazz Machine  - Jazz greats musical project</v>
          </cell>
          <cell r="C864" t="str">
            <v>I want to work with the great John Goodsall and Percy Jones from Brand X to create the ultimate new jazz album.</v>
          </cell>
          <cell r="D864">
            <v>50000</v>
          </cell>
          <cell r="E864">
            <v>170</v>
          </cell>
        </row>
        <row r="865">
          <cell r="B865" t="str">
            <v>Help Fund Jason's Debut Jazz CD "Exodus"</v>
          </cell>
          <cell r="C865" t="str">
            <v>I'm making the move from a side man in local groups to the leader with this debut jazz CD project.</v>
          </cell>
          <cell r="D865">
            <v>2000</v>
          </cell>
          <cell r="E865">
            <v>90</v>
          </cell>
        </row>
        <row r="866">
          <cell r="B866" t="str">
            <v>Help fund an album of LDS songs arranged for jazz piano trio</v>
          </cell>
          <cell r="C866" t="str">
            <v>Help to make an album that will stand out in the pantheon of LDS music, an album of the highest musical and artistic standards.</v>
          </cell>
          <cell r="D866">
            <v>6500</v>
          </cell>
          <cell r="E866">
            <v>2700</v>
          </cell>
        </row>
        <row r="867">
          <cell r="B867" t="str">
            <v>"Cigarettes and Sunflowers" first album by "Memphis Lady"</v>
          </cell>
          <cell r="C867" t="str">
            <v>My name is Lindsay Main, and My artist name is "Memphis Lady". Im looking to make my first cd, will all my own original songs on it.</v>
          </cell>
          <cell r="D867">
            <v>2200</v>
          </cell>
          <cell r="E867">
            <v>45</v>
          </cell>
        </row>
        <row r="868">
          <cell r="B868" t="str">
            <v>California Dreamin' Tour 2015</v>
          </cell>
          <cell r="C868" t="str">
            <v>Drivetime heads to Cali for summer tour supported by @Smoothjazz.com &amp; @JJZPhilly  #Spaghettini #The Roxy</v>
          </cell>
          <cell r="D868">
            <v>3500</v>
          </cell>
          <cell r="E868">
            <v>640</v>
          </cell>
        </row>
        <row r="869">
          <cell r="B869" t="str">
            <v>Miche Fambro - "Forever Friday" Jazz CD</v>
          </cell>
          <cell r="C869" t="str">
            <v>MichÃ© Fambro records the long-awaited Jazz Crooner album.  Favorite standards, and soon-to-be classic originals in one memorable album.</v>
          </cell>
          <cell r="D869">
            <v>5000</v>
          </cell>
          <cell r="E869">
            <v>1201</v>
          </cell>
        </row>
        <row r="870">
          <cell r="B870" t="str">
            <v>TERESA ANN LAMIRAND'S DEBUT ALBUM "MY LIFE UNFOLDING""</v>
          </cell>
          <cell r="C870" t="str">
            <v>I AM A SINGER/SONGWRITER RECORDING MY DEBUT ALBUM OF ORIGINAL MATERIAL TITLED "MY LIFE UNFOLDING".....MUSIC IS SO MUCH A PART OF ME!</v>
          </cell>
          <cell r="D870">
            <v>45000</v>
          </cell>
          <cell r="E870">
            <v>50</v>
          </cell>
        </row>
        <row r="871">
          <cell r="B871" t="str">
            <v>Live DVD Concert by Twice As Good</v>
          </cell>
          <cell r="C871" t="str">
            <v>The band Twice As Good wants to create and distribute a DVD of their live concert performance. This amazing band needs to be seen!</v>
          </cell>
          <cell r="D871">
            <v>8800</v>
          </cell>
          <cell r="E871">
            <v>1040</v>
          </cell>
        </row>
        <row r="872">
          <cell r="B872" t="str">
            <v>The NELSON RIDDLE SONGBOOK - Nelson Riddle Tribute Orchestra</v>
          </cell>
          <cell r="C872" t="str">
            <v>The Orchestra and it's boy/girl singers perform a plethora of hit songs arranged by Nelson Riddle, for the world's greatest singers.</v>
          </cell>
          <cell r="D872">
            <v>20000</v>
          </cell>
          <cell r="E872">
            <v>62</v>
          </cell>
        </row>
        <row r="873">
          <cell r="B873" t="str">
            <v>fo/mo/deep heads back into the studio to record their 3rd CD</v>
          </cell>
          <cell r="C873" t="str">
            <v>fo/mo/deep heads back into the studio in January 2014 to record their 3rd CD. Seeking to continue experimenting with all things groove:</v>
          </cell>
          <cell r="D873">
            <v>6000</v>
          </cell>
          <cell r="E873">
            <v>325</v>
          </cell>
        </row>
        <row r="874">
          <cell r="B874" t="str">
            <v>Songs of Africa Ensemble Goodwill Africa Tour</v>
          </cell>
          <cell r="C874" t="str">
            <v>The Songs of Africa Ensemble embarks on their first Goodwill Africa Tour, to taste African music &amp; culture firsthand.</v>
          </cell>
          <cell r="D874">
            <v>8000</v>
          </cell>
          <cell r="E874">
            <v>65</v>
          </cell>
        </row>
        <row r="875">
          <cell r="B875" t="str">
            <v>The Dreamer-An Original Jazz CD</v>
          </cell>
          <cell r="C875" t="str">
            <v>Fall in love with "The Dreamer", new original music from trumpeter Freddie Dunn!</v>
          </cell>
          <cell r="D875">
            <v>3500</v>
          </cell>
          <cell r="E875">
            <v>45</v>
          </cell>
        </row>
        <row r="876">
          <cell r="B876" t="str">
            <v>New Jerry Tachoir Group Recording</v>
          </cell>
          <cell r="C876" t="str">
            <v>Tachoir music has been described as "Highly original compositions with dazzling improvisations by virtuoso musicians" - The Times</v>
          </cell>
          <cell r="D876">
            <v>3000</v>
          </cell>
          <cell r="E876">
            <v>730</v>
          </cell>
        </row>
        <row r="877">
          <cell r="B877" t="str">
            <v>Italian Jazz Days 2015, an annual NYS jazzseries since 2009.</v>
          </cell>
          <cell r="C877" t="str">
            <v>IJD coincides with the Columbus Day. The musicians are Italian-American and they'll showcase music from the Italian American songbook.</v>
          </cell>
          <cell r="D877">
            <v>5000</v>
          </cell>
          <cell r="E877">
            <v>0</v>
          </cell>
        </row>
        <row r="878">
          <cell r="B878" t="str">
            <v>Sound Of Dobells</v>
          </cell>
          <cell r="C878" t="str">
            <v>What was the greatest record shop ever?  DOBELLS!</v>
          </cell>
          <cell r="D878">
            <v>3152</v>
          </cell>
          <cell r="E878">
            <v>1286</v>
          </cell>
        </row>
        <row r="879">
          <cell r="B879" t="str">
            <v>A Saxidentals Music Video!!!</v>
          </cell>
          <cell r="C879" t="str">
            <v>The Saxidentals are a Laie, HI based saxophone quartet. We have been playing gigs all around Laie and would love to make a music video!</v>
          </cell>
          <cell r="D879">
            <v>2000</v>
          </cell>
          <cell r="E879">
            <v>1351</v>
          </cell>
        </row>
        <row r="880">
          <cell r="B880" t="str">
            <v>Justin Cron's Sax Debut Album</v>
          </cell>
          <cell r="C880" t="str">
            <v>Join in and help me make my first jazz album. I would really like to make a Christmas album and a smooth jazz CD. Want a FREE CD?</v>
          </cell>
          <cell r="D880">
            <v>5000</v>
          </cell>
          <cell r="E880">
            <v>65</v>
          </cell>
        </row>
        <row r="881">
          <cell r="B881" t="str">
            <v>Bring jazz legend Peter BrÃ¶tzmann to Minneapolis</v>
          </cell>
          <cell r="C881" t="str">
            <v>It'll be THE event of the year for the musically adventurous types. Don't miss this chance to bring Peter BrÃ¶tzmann to our fair city!</v>
          </cell>
          <cell r="D881">
            <v>2100</v>
          </cell>
          <cell r="E881">
            <v>644</v>
          </cell>
        </row>
        <row r="882">
          <cell r="B882" t="str">
            <v>Lifelike Figures Vinyl Pressing!</v>
          </cell>
          <cell r="C882" t="str">
            <v>A record representing an era in East Bay local music that sustained art &amp; community that deserves to be preserved on 180 gram vinyl.</v>
          </cell>
          <cell r="D882">
            <v>3780</v>
          </cell>
          <cell r="E882">
            <v>113</v>
          </cell>
        </row>
        <row r="883">
          <cell r="B883" t="str">
            <v>Funding the new album by Chris Reed and the Anime Raiders</v>
          </cell>
          <cell r="C883" t="str">
            <v>To raise funds to finish the latest album by Chris Reed and the Anime Raiders, called "Deep City Diving"</v>
          </cell>
          <cell r="D883">
            <v>3750</v>
          </cell>
          <cell r="E883">
            <v>30</v>
          </cell>
        </row>
        <row r="884">
          <cell r="B884" t="str">
            <v>The Scotty Karate Vinyl Round-Up (Scotch Bonnet)</v>
          </cell>
          <cell r="C884" t="str">
            <v>This Full length Album Needs the real living record life. It took us 4 hard years, countless deaths and several studios but we won.</v>
          </cell>
          <cell r="D884">
            <v>1500</v>
          </cell>
          <cell r="E884">
            <v>302</v>
          </cell>
        </row>
        <row r="885">
          <cell r="B885" t="str">
            <v>Dana Lawrence Music NEW EP</v>
          </cell>
          <cell r="C885" t="str">
            <v>Seeking supporters to help me break the 15 year streak since my last record.  Dana Lawrence Music is ready to go back into the studio!</v>
          </cell>
          <cell r="D885">
            <v>5000</v>
          </cell>
          <cell r="E885">
            <v>2001</v>
          </cell>
        </row>
        <row r="886">
          <cell r="B886" t="str">
            <v>Angwish "I Wanna Be Your Monkey" Music Video</v>
          </cell>
          <cell r="C886" t="str">
            <v>We need to hire an animal trainer to have a chimpanzee actor perform in our music video with us!</v>
          </cell>
          <cell r="D886">
            <v>2000</v>
          </cell>
          <cell r="E886">
            <v>20</v>
          </cell>
        </row>
        <row r="887">
          <cell r="B887" t="str">
            <v>Origin - Cobrette Bardole's Sophomore Album!</v>
          </cell>
          <cell r="C887" t="str">
            <v>Cobrette Bardole's widely anticipated sophomore release is ready for tracking and he needs your help to make it a reality!</v>
          </cell>
          <cell r="D887">
            <v>1000</v>
          </cell>
          <cell r="E887">
            <v>750</v>
          </cell>
        </row>
        <row r="888">
          <cell r="B888" t="str">
            <v>Sap Laughter : Merch Fundraiser!</v>
          </cell>
          <cell r="C888" t="str">
            <v>The time has finally come... Sap Laughter is in the process of updating our merchandise setup, and we need your help making it happen!</v>
          </cell>
          <cell r="D888">
            <v>500</v>
          </cell>
          <cell r="E888">
            <v>205</v>
          </cell>
        </row>
        <row r="889">
          <cell r="B889" t="str">
            <v>Mortimer Nova new album title Terrible The Fish Has Drowned!</v>
          </cell>
          <cell r="C889" t="str">
            <v>Mortimer Nova is attempting to raise enough money to record their new album, Terrible the Fish has Drowned, to release it to the public</v>
          </cell>
          <cell r="D889">
            <v>1000</v>
          </cell>
          <cell r="E889">
            <v>0</v>
          </cell>
        </row>
        <row r="890">
          <cell r="B890" t="str">
            <v>Ginger Binge's first album</v>
          </cell>
          <cell r="C890" t="str">
            <v>Support Ginger Binge sounds. We're an independent 'cosmic Americana' band. We love to play music for you. We are grateful for your help</v>
          </cell>
          <cell r="D890">
            <v>1000</v>
          </cell>
          <cell r="E890">
            <v>72</v>
          </cell>
        </row>
        <row r="891">
          <cell r="B891" t="str">
            <v>Ryan Harner's Full Length Album - The Wonder of the Sea</v>
          </cell>
          <cell r="C891" t="str">
            <v>I have finally decided to follow my dream. I want to be a professional musician. This is the project that with get me there.</v>
          </cell>
          <cell r="D891">
            <v>25000</v>
          </cell>
          <cell r="E891">
            <v>2360.3200000000002</v>
          </cell>
        </row>
        <row r="892">
          <cell r="B892" t="str">
            <v>Help fund Richard Sosa's "FolkameriqueÃ±o" CD</v>
          </cell>
          <cell r="C892" t="str">
            <v>I'm producing an original gospel-folk, "AmeriqueÃ±o" collection of hymns and songs, so organic you could grow tomatoes with them.</v>
          </cell>
          <cell r="D892">
            <v>3000</v>
          </cell>
          <cell r="E892">
            <v>125</v>
          </cell>
        </row>
        <row r="893">
          <cell r="B893" t="str">
            <v>Den-Mate: New EP and Tour</v>
          </cell>
          <cell r="C893" t="str">
            <v>Along with a new EP production and release, it's time to bring Den-Mate, LIVE, to a location near you - East Coast and Beyond!</v>
          </cell>
          <cell r="D893">
            <v>8000</v>
          </cell>
          <cell r="E893">
            <v>260</v>
          </cell>
        </row>
        <row r="894">
          <cell r="B894" t="str">
            <v xml:space="preserve">ADCA's debut CD will bring the joys of great chamber music to you!  </v>
          </cell>
          <cell r="C894" t="str">
            <v>ADCA would like to complete the production of its debut CD, in order to bring the joys of chamber music to its fans, new and old.</v>
          </cell>
          <cell r="D894">
            <v>6000</v>
          </cell>
          <cell r="E894">
            <v>2445</v>
          </cell>
        </row>
        <row r="895">
          <cell r="B895" t="str">
            <v>The Big Band Theory Music Festival</v>
          </cell>
          <cell r="C895" t="str">
            <v>The Philly music scene is full of amazing talent. This annual music festival is to celebrate those gems within that scene!</v>
          </cell>
          <cell r="D895">
            <v>2000</v>
          </cell>
          <cell r="E895">
            <v>200</v>
          </cell>
        </row>
        <row r="896">
          <cell r="B896" t="str">
            <v>Saint Sebastian's Debut Album &amp; Short Film</v>
          </cell>
          <cell r="C896" t="str">
            <v>Help Saint Sebastian finish their debut album, Melancholy Breakdown, accompanied by a short documentary film about fibromyalgia.</v>
          </cell>
          <cell r="D896">
            <v>20000</v>
          </cell>
          <cell r="E896">
            <v>7834</v>
          </cell>
        </row>
        <row r="897">
          <cell r="B897" t="str">
            <v>ruKus - the Net-a-thon: Fueling independence in music and art!</v>
          </cell>
          <cell r="C897" t="str">
            <v xml:space="preserve">ruKus radio is an independent internet radio station focused solely on the independent artist and has been Mainstream-free since 2007! </v>
          </cell>
          <cell r="D897">
            <v>8000</v>
          </cell>
          <cell r="E897">
            <v>195</v>
          </cell>
        </row>
        <row r="898">
          <cell r="B898" t="str">
            <v>Hardsoul Poets New Album!</v>
          </cell>
          <cell r="C898" t="str">
            <v>The people have spoken...the stars have aligned...Hardsoul Poets are making a new record and we want our fans on the front lines.</v>
          </cell>
          <cell r="D898">
            <v>8000</v>
          </cell>
          <cell r="E898">
            <v>3200</v>
          </cell>
        </row>
        <row r="899">
          <cell r="B899" t="str">
            <v>Park XXVII Album Release</v>
          </cell>
          <cell r="C899" t="str">
            <v>Park XXVII is putting together an album of up and coming Georgia bands. We need money to fund the recording/production costs of this cd</v>
          </cell>
          <cell r="D899">
            <v>3000</v>
          </cell>
          <cell r="E899">
            <v>0</v>
          </cell>
        </row>
        <row r="900">
          <cell r="B900" t="str">
            <v>Foundations: 12 Songs in 2012</v>
          </cell>
          <cell r="C900" t="str">
            <v>For each month in 2012, Sonnet will be releasing a Jesus-celebrating, grave-shattering, ear-tickling, mind-provoking song!</v>
          </cell>
          <cell r="D900">
            <v>2500</v>
          </cell>
          <cell r="E900">
            <v>70</v>
          </cell>
        </row>
        <row r="901">
          <cell r="B901" t="str">
            <v>Lets get 48/14 pressed!!!</v>
          </cell>
          <cell r="C901" t="str">
            <v>Lets get 48/14 pressed and in your cd players,ipods,blogs, and facebook status'. Lets get it everywhere!</v>
          </cell>
          <cell r="D901">
            <v>750</v>
          </cell>
          <cell r="E901">
            <v>280</v>
          </cell>
        </row>
        <row r="902">
          <cell r="B902" t="str">
            <v>Project Revive: Protecting the Creative Impulse</v>
          </cell>
          <cell r="C902" t="str">
            <v>With Project Revive, I aim to protect and nurture the creative impulse through music.</v>
          </cell>
          <cell r="D902">
            <v>5000</v>
          </cell>
          <cell r="E902">
            <v>21</v>
          </cell>
        </row>
        <row r="903">
          <cell r="B903" t="str">
            <v>Modern Jazz / Soul "All Star" CD Recording Project</v>
          </cell>
          <cell r="C903" t="str">
            <v>Getting together a bunch of "friends and family" great  players to record my sophomore album.  Original "smooth jazz" and "modern jazz" performances .</v>
          </cell>
          <cell r="D903">
            <v>6500</v>
          </cell>
          <cell r="E903">
            <v>0</v>
          </cell>
        </row>
        <row r="904">
          <cell r="B904" t="str">
            <v>MISTER BROWN</v>
          </cell>
          <cell r="C904" t="str">
            <v>I'VE STARTED A BRAND NEW ALBUM THAT WILL FEATURE ACID JAZZ, FUNK, ROCK, AND DANCE WITH THE PROMISE OF TOURING NEXT YEAR IN THE USA</v>
          </cell>
          <cell r="D904">
            <v>30000</v>
          </cell>
          <cell r="E904">
            <v>90</v>
          </cell>
        </row>
        <row r="905">
          <cell r="B905" t="str">
            <v>U City Jazz Festival, St. Louis, MO</v>
          </cell>
          <cell r="C905" t="str">
            <v>The U City Jazz Festival is offered for free to the community and features the best jazz talent from the midwest.</v>
          </cell>
          <cell r="D905">
            <v>5000</v>
          </cell>
          <cell r="E905">
            <v>160</v>
          </cell>
        </row>
        <row r="906">
          <cell r="B906" t="str">
            <v>The Woodlands Jazz Fest</v>
          </cell>
          <cell r="C906" t="str">
            <v>Support the preservation of Jazz and help us become a national Jazz Festival with the best music, food, and fun for all ages!</v>
          </cell>
          <cell r="D906">
            <v>50000</v>
          </cell>
          <cell r="E906">
            <v>151</v>
          </cell>
        </row>
        <row r="907">
          <cell r="B907" t="str">
            <v>Jazz For Everyone!</v>
          </cell>
          <cell r="C907" t="str">
            <v>Working hard to get into the studio to record, produce, and edit my break out CD. I hope to realize my vision!</v>
          </cell>
          <cell r="D907">
            <v>6500</v>
          </cell>
          <cell r="E907">
            <v>196</v>
          </cell>
        </row>
        <row r="908">
          <cell r="B908" t="str">
            <v>24th Music Presents Channeling Motown (Live)</v>
          </cell>
          <cell r="C908" t="str">
            <v>The DMV's most respected saxophonist pay tribute to Motown.</v>
          </cell>
          <cell r="D908">
            <v>15000</v>
          </cell>
          <cell r="E908">
            <v>0</v>
          </cell>
        </row>
        <row r="909">
          <cell r="B909" t="str">
            <v>Greg Chambers Saxophone CD</v>
          </cell>
          <cell r="C909" t="str">
            <v>Greg Chambers' self-titled CD needs support for post production, replication, and promotion.</v>
          </cell>
          <cell r="D909">
            <v>2900</v>
          </cell>
          <cell r="E909">
            <v>0</v>
          </cell>
        </row>
        <row r="910">
          <cell r="B910" t="str">
            <v>Help Tony Copeland and get free cd's and mp3's</v>
          </cell>
          <cell r="C910" t="str">
            <v>This project is designed to help protect the environment by using Eco-friendly product packaging.</v>
          </cell>
          <cell r="D910">
            <v>2500</v>
          </cell>
          <cell r="E910">
            <v>0</v>
          </cell>
        </row>
        <row r="911">
          <cell r="B911" t="str">
            <v>Philly Jazz Fest - "Remembering Grover"</v>
          </cell>
          <cell r="C911" t="str">
            <v>Woody Woodland and Carol Stone, are back on the scene presenting Philly Jazz Fest â€œRemembering Groverâ€ September 22, 2012.</v>
          </cell>
          <cell r="D911">
            <v>16000</v>
          </cell>
          <cell r="E911">
            <v>520</v>
          </cell>
        </row>
        <row r="912">
          <cell r="B912" t="str">
            <v>Hattie Bee's Second Album</v>
          </cell>
          <cell r="C912" t="str">
            <v>After the success of my first album "A Very Hattie Christmas" I'm coming back with my second album "The Way We Used To Bee".</v>
          </cell>
          <cell r="D912">
            <v>550</v>
          </cell>
          <cell r="E912">
            <v>123</v>
          </cell>
        </row>
        <row r="913">
          <cell r="B913" t="str">
            <v>Hot Jazz and Latin Luxury in Lima</v>
          </cell>
          <cell r="C913" t="str">
            <v>Promoting an "over the top" all inclusive jazz experience featuring top notch performers in a luxurious Latin setting in Lima, Peru.</v>
          </cell>
          <cell r="D913">
            <v>100000</v>
          </cell>
          <cell r="E913">
            <v>0</v>
          </cell>
        </row>
        <row r="914">
          <cell r="B914" t="str">
            <v>Triad a new album by James Murrell</v>
          </cell>
          <cell r="C914" t="str">
            <v>My new album will be called Triad, an album of original music performed by me &amp; guest musical artists.</v>
          </cell>
          <cell r="D914">
            <v>3500</v>
          </cell>
          <cell r="E914">
            <v>30</v>
          </cell>
        </row>
        <row r="915">
          <cell r="B915" t="str">
            <v>100% Faith Jazz Gospel CD Recording Project 2012</v>
          </cell>
          <cell r="C915" t="str">
            <v>Faith Monah is an unique Gospel-Jazz singer who scats and swings the Word of God. She is ready to record her FIRST jazzy Gospel album.</v>
          </cell>
          <cell r="D915">
            <v>30000</v>
          </cell>
          <cell r="E915">
            <v>1982</v>
          </cell>
        </row>
        <row r="916">
          <cell r="B916" t="str">
            <v>Soul Of Man Video Project</v>
          </cell>
          <cell r="C916" t="str">
            <v>This project is for the making of a music video. All funds will go towards production costs for this event only.</v>
          </cell>
          <cell r="D916">
            <v>1500</v>
          </cell>
          <cell r="E916">
            <v>0</v>
          </cell>
        </row>
        <row r="917">
          <cell r="B917" t="str">
            <v>Russ Spiegel's Uncommon Knowledge: The Deep Brooklyn Suite</v>
          </cell>
          <cell r="C917" t="str">
            <v>â€œThe Deep Brooklyn Suiteâ€ is a series of musical impressions about living and surviving in Brooklyn.</v>
          </cell>
          <cell r="D917">
            <v>6500</v>
          </cell>
          <cell r="E917">
            <v>375</v>
          </cell>
        </row>
        <row r="918">
          <cell r="B918" t="str">
            <v xml:space="preserve">JMood Records "New" Roberto Magris Sextet New Recording Project 2010 </v>
          </cell>
          <cell r="C918" t="str">
            <v xml:space="preserve">Our next audio recording projects are scheduled for November 1 to 3, 2010 here in Kansas City, Missouri! </v>
          </cell>
          <cell r="D918">
            <v>3300</v>
          </cell>
          <cell r="E918">
            <v>0</v>
          </cell>
        </row>
        <row r="919">
          <cell r="B919" t="str">
            <v>Heads Up! / Vai com Tudo! - Music &amp; Sports Education for All</v>
          </cell>
          <cell r="C919" t="str">
            <v>2014 World Cup / Copa do Mundo is creating much controversy. The song and video support and promote music &amp; sports education for all.</v>
          </cell>
          <cell r="D919">
            <v>5000</v>
          </cell>
          <cell r="E919">
            <v>30</v>
          </cell>
        </row>
        <row r="920">
          <cell r="B920" t="str">
            <v>A fine blend of jazz, electronica, rock and spoken word</v>
          </cell>
          <cell r="C920" t="str">
            <v>Come watch my new mind twisting yet soothing music video â€œNothing Basicâ€. If you like it you can become part of what's coming up next!</v>
          </cell>
          <cell r="D920">
            <v>3900</v>
          </cell>
          <cell r="E920">
            <v>196</v>
          </cell>
        </row>
        <row r="921">
          <cell r="B921" t="str">
            <v>Jazz CD:  Out of The Blue</v>
          </cell>
          <cell r="C921" t="str">
            <v>Cool jazz with a New Orleans flavor.</v>
          </cell>
          <cell r="D921">
            <v>20000</v>
          </cell>
          <cell r="E921">
            <v>100</v>
          </cell>
        </row>
        <row r="922">
          <cell r="B922" t="str">
            <v>MIAMI JAZZ PROJECT: TEST OF TIME RECORDING</v>
          </cell>
          <cell r="C922" t="str">
            <v>Miami club band records powerhouse fusion album. You don't have to be a musician to understand the sound of jazz.</v>
          </cell>
          <cell r="D922">
            <v>5500</v>
          </cell>
          <cell r="E922">
            <v>0</v>
          </cell>
        </row>
        <row r="923">
          <cell r="B923" t="str">
            <v>"Reflections Of Brownie" a new tribute to Clifford Brown</v>
          </cell>
          <cell r="C923" t="str">
            <v>I'm recording the music of my uncle, Legendary trumpeter Clifford Brown. Had uncle Cliff lived, how might he revisit his music today?</v>
          </cell>
          <cell r="D923">
            <v>15000</v>
          </cell>
          <cell r="E923">
            <v>4635</v>
          </cell>
        </row>
        <row r="924">
          <cell r="B924" t="str">
            <v>THE JOEY MORANT PROJECT:   JAZZIFIED R'nB</v>
          </cell>
          <cell r="C924" t="str">
            <v>Our goal is to help educate the world about jazz and its components; how it relates to love, romance, and success.</v>
          </cell>
          <cell r="D924">
            <v>27000</v>
          </cell>
          <cell r="E924">
            <v>5680</v>
          </cell>
        </row>
        <row r="925">
          <cell r="B925" t="str">
            <v>First Solo Album - Siempre Filiberto</v>
          </cell>
          <cell r="C925" t="str">
            <v>My first solo Album, "Siempre Filiberto".  Inspired by and dedicated to a great man in my life who I recently lost to a tragic accident</v>
          </cell>
          <cell r="D925">
            <v>15000</v>
          </cell>
          <cell r="E925">
            <v>330</v>
          </cell>
        </row>
        <row r="926">
          <cell r="B926" t="str">
            <v>Africa Brass Master Class for youth</v>
          </cell>
          <cell r="C926" t="str">
            <v>Cultural and jazz instructional classes for youth at Preservation Hall. Preserving traditional New Orleans jazz and it's African roots.</v>
          </cell>
          <cell r="D926">
            <v>3000</v>
          </cell>
          <cell r="E926">
            <v>327</v>
          </cell>
        </row>
        <row r="927">
          <cell r="B927" t="str">
            <v>"Never Let Me Go" CD Recording Project</v>
          </cell>
          <cell r="C927" t="str">
            <v>This project is a mix of original &amp; standard song selections.  This phase covers recording and package design expenses.</v>
          </cell>
          <cell r="D927">
            <v>6000</v>
          </cell>
          <cell r="E927">
            <v>160</v>
          </cell>
        </row>
        <row r="928">
          <cell r="B928" t="str">
            <v xml:space="preserve">Cosmolingo is a multimedia band inspiring to create a cinematic musical theater!!!!! </v>
          </cell>
          <cell r="C928" t="str">
            <v>we are an ambitious collective of brooklynites striving to fuse a concept album/fim into a multimedia musical theate.Inspired by the 2012shif</v>
          </cell>
          <cell r="D928">
            <v>7000</v>
          </cell>
          <cell r="E928">
            <v>0</v>
          </cell>
        </row>
        <row r="929">
          <cell r="B929" t="str">
            <v>JETRO DA SILVA FUNK PROJECT</v>
          </cell>
          <cell r="C929" t="str">
            <v>Studio CD/DVD Solo project of Pianist &amp; Keyboardist Jetro da Silva</v>
          </cell>
          <cell r="D929">
            <v>20000</v>
          </cell>
          <cell r="E929">
            <v>0</v>
          </cell>
        </row>
        <row r="930">
          <cell r="B930" t="str">
            <v>In a Jazzy Motown</v>
          </cell>
          <cell r="C930" t="str">
            <v>A real Motown Backup singer on 22 gold and platinum albums headlines her own Jazz CD of Motown songs.</v>
          </cell>
          <cell r="D930">
            <v>14500</v>
          </cell>
          <cell r="E930">
            <v>1575</v>
          </cell>
        </row>
        <row r="931">
          <cell r="B931" t="str">
            <v>EXPERIMENTAL JAZZ STUDIO RECORDING</v>
          </cell>
          <cell r="C931" t="str">
            <v>I am searching for monetary funding to go into a good recording studio and record experimental intuitive improv jazz.</v>
          </cell>
          <cell r="D931">
            <v>500</v>
          </cell>
          <cell r="E931">
            <v>0</v>
          </cell>
        </row>
        <row r="932">
          <cell r="B932" t="str">
            <v>The Nico Blues Recorded A Full-Length Album! Now Let's Master It!</v>
          </cell>
          <cell r="C932" t="str">
            <v>We recorded a full-length album to be released this summer for FREE!  All we need is the last $900 to master it. Donate today for some rad gifts!</v>
          </cell>
          <cell r="D932">
            <v>900</v>
          </cell>
          <cell r="E932">
            <v>345</v>
          </cell>
        </row>
        <row r="933">
          <cell r="B933" t="str">
            <v>First jazz album for Multidirectional, Now printing time!</v>
          </cell>
          <cell r="C933" t="str">
            <v>A contemporary jazz project crossing music lines, from jazz to rock walking through some free elements and full of melody!</v>
          </cell>
          <cell r="D933">
            <v>2000</v>
          </cell>
          <cell r="E933">
            <v>131</v>
          </cell>
        </row>
        <row r="934">
          <cell r="B934" t="str">
            <v>Mandy Harvey Christmas Album</v>
          </cell>
          <cell r="C934" t="str">
            <v>Help me to create my 3rd album, a Christmas CD with 16 Holiday/Original favorites!</v>
          </cell>
          <cell r="D934">
            <v>9500</v>
          </cell>
          <cell r="E934">
            <v>1381</v>
          </cell>
        </row>
        <row r="935">
          <cell r="B935" t="str">
            <v>An album of 10 "jazz art songs" by Matthew John Mortimer</v>
          </cell>
          <cell r="C935" t="str">
            <v>I've only been able to release 7/10 songs for this album. I'd like to get into a professional studio and record them all properly.</v>
          </cell>
          <cell r="D935">
            <v>2000</v>
          </cell>
          <cell r="E935">
            <v>120</v>
          </cell>
        </row>
        <row r="936">
          <cell r="B936" t="str">
            <v>Kyle Krysa debut EP Ground Effect</v>
          </cell>
          <cell r="C936" t="str">
            <v>Ground Effect is my first solo EP project intended to help promote Fusion and creative music music in Saskatchewan and Canada.</v>
          </cell>
          <cell r="D936">
            <v>5000</v>
          </cell>
          <cell r="E936">
            <v>1520</v>
          </cell>
        </row>
        <row r="937">
          <cell r="B937" t="str">
            <v>The Art of You Too</v>
          </cell>
          <cell r="C937" t="str">
            <v>This vocal music and spoken word project uses the  gift of life,love,hope &amp; peace to enable people to see themselves as a masterpiece!</v>
          </cell>
          <cell r="D937">
            <v>3500</v>
          </cell>
          <cell r="E937">
            <v>50</v>
          </cell>
        </row>
        <row r="938">
          <cell r="B938" t="str">
            <v>Jazz Singer, Marti Mendenhall Live Concert Recording</v>
          </cell>
          <cell r="C938" t="str">
            <v>A CD of a live Jazz concert featuring Marti Mendenhall, George Mitchell, Scott Steed and Todd Strait.</v>
          </cell>
          <cell r="D938">
            <v>1400</v>
          </cell>
          <cell r="E938">
            <v>0</v>
          </cell>
        </row>
        <row r="939">
          <cell r="B939" t="str">
            <v>"Antoine Roney Trio" at Cuba's Havana Jazz Festival 2013</v>
          </cell>
          <cell r="C939" t="str">
            <v>We've been invited to perform at Jazz Festival 2013. We must request funding to successfully manage this special invitation</v>
          </cell>
          <cell r="D939">
            <v>3500</v>
          </cell>
          <cell r="E939">
            <v>40</v>
          </cell>
        </row>
        <row r="940">
          <cell r="B940" t="str">
            <v>Celebrating American Jazz &amp; Soul Music</v>
          </cell>
          <cell r="C940" t="str">
            <v>Creating new avenues of exposure for young Jazz &amp; Soul artists
to express their Art of Music.</v>
          </cell>
          <cell r="D940">
            <v>7000</v>
          </cell>
          <cell r="E940">
            <v>25</v>
          </cell>
        </row>
        <row r="941">
          <cell r="B941" t="str">
            <v>Takeshi Asai French Trio - a lingua franca to break barriers</v>
          </cell>
          <cell r="C941" t="str">
            <v>Jazz to jazz, New York to France, a piano trio of cutting-edge French jazzmen and a NY-based Japanese jazz pianist. Superbly different!</v>
          </cell>
          <cell r="D941">
            <v>2750</v>
          </cell>
          <cell r="E941">
            <v>40</v>
          </cell>
        </row>
        <row r="942">
          <cell r="B942" t="str">
            <v>The LUMIC Band by Cope4Golf creates a scientific golf swing.</v>
          </cell>
          <cell r="C942" t="str">
            <v>The 1st club in your bag should be between your ears!  Light up Your Brain Power. Play Smarter. Swing the LUMIC Band..</v>
          </cell>
          <cell r="D942">
            <v>9000</v>
          </cell>
          <cell r="E942">
            <v>1544</v>
          </cell>
        </row>
        <row r="943">
          <cell r="B943" t="str">
            <v>Snoremedy - The answer to a more restful night's sleep</v>
          </cell>
          <cell r="C943" t="str">
            <v>Snoring shouldn't ruin your or your partner's sleep and you don't need expensive, uncomfortable or ugly devices to help the problem</v>
          </cell>
          <cell r="D943">
            <v>50000</v>
          </cell>
          <cell r="E943">
            <v>1161</v>
          </cell>
        </row>
        <row r="944">
          <cell r="B944" t="str">
            <v>Head Mounted Display Adapter for the dscvr VR Viewer</v>
          </cell>
          <cell r="C944" t="str">
            <v>A Hands Free head mounted display adapter that supports the I AM Cardboard dscvr VR viewer for comfortable extended 3-D/VR viewing.</v>
          </cell>
          <cell r="D944">
            <v>7500</v>
          </cell>
          <cell r="E944">
            <v>668</v>
          </cell>
        </row>
        <row r="945">
          <cell r="B945" t="str">
            <v>SleepMode</v>
          </cell>
          <cell r="C945" t="str">
            <v>A mask for home or travel that will give you the best, undisturbed sleep of your life.</v>
          </cell>
          <cell r="D945">
            <v>3000</v>
          </cell>
          <cell r="E945">
            <v>289</v>
          </cell>
        </row>
        <row r="946">
          <cell r="B946" t="str">
            <v>RoamingTails, The Connected Pet Tag</v>
          </cell>
          <cell r="C946" t="str">
            <v>Find your pet when it's missing, digitally store pet-related information, and locate pet friend establishments and services.</v>
          </cell>
          <cell r="D946">
            <v>50000</v>
          </cell>
          <cell r="E946">
            <v>6663</v>
          </cell>
        </row>
        <row r="947">
          <cell r="B947" t="str">
            <v>CT BAND</v>
          </cell>
          <cell r="C947" t="str">
            <v>Make your watch Smart ! CT Band is an ultra-thin, high-tech smart watch-strap awarded twice at CES 2017 las vegas</v>
          </cell>
          <cell r="D947">
            <v>100000</v>
          </cell>
          <cell r="E947">
            <v>2484</v>
          </cell>
        </row>
        <row r="948">
          <cell r="B948" t="str">
            <v>OmniTrade Apron</v>
          </cell>
          <cell r="C948" t="str">
            <v>Soft edged-Hard working. The perfect wearable organization for the home and professional shop.</v>
          </cell>
          <cell r="D948">
            <v>15000</v>
          </cell>
          <cell r="E948">
            <v>286</v>
          </cell>
        </row>
        <row r="949">
          <cell r="B949" t="str">
            <v>PAKPOWER, The CCP Pack</v>
          </cell>
          <cell r="C949" t="str">
            <v>The CCP Pack is a bag that charges your smartphones and tablets on the go! Also holds small important items. "Never Without Power".</v>
          </cell>
          <cell r="D949">
            <v>850</v>
          </cell>
          <cell r="E949">
            <v>0</v>
          </cell>
        </row>
        <row r="950">
          <cell r="B950" t="str">
            <v>Led Shirt - WiFi Controlled</v>
          </cell>
          <cell r="C950" t="str">
            <v>T-Shirt with Led panel controlled by Android app over WiFi. 
Multiple shirts, games, text, video effects support,</v>
          </cell>
          <cell r="D950">
            <v>4000</v>
          </cell>
          <cell r="E950">
            <v>480</v>
          </cell>
        </row>
        <row r="951">
          <cell r="B951" t="str">
            <v>INBED</v>
          </cell>
          <cell r="C951" t="str">
            <v>Der INBED ist ein innovatives Multisensor-Wearable fÃ¼r die SturzprÃ¤vention motorisch eingeschrÃ¤nkter Personen.</v>
          </cell>
          <cell r="D951">
            <v>20000</v>
          </cell>
          <cell r="E951">
            <v>273</v>
          </cell>
        </row>
        <row r="952">
          <cell r="B952" t="str">
            <v>EZC Smartlight</v>
          </cell>
          <cell r="C952" t="str">
            <v>Rider worn tail light brake light. Adheres to virtually any coat, jacket or vest. Stays on even when you get off.</v>
          </cell>
          <cell r="D952">
            <v>5000</v>
          </cell>
          <cell r="E952">
            <v>1402</v>
          </cell>
        </row>
        <row r="953">
          <cell r="B953" t="str">
            <v>Smart Harness</v>
          </cell>
          <cell r="C953" t="str">
            <v>Revolutionizing the way we walk our dogs!</v>
          </cell>
          <cell r="D953">
            <v>50000</v>
          </cell>
          <cell r="E953">
            <v>19195</v>
          </cell>
        </row>
        <row r="954">
          <cell r="B954" t="str">
            <v>Audionoggin - Join the Earvolution</v>
          </cell>
          <cell r="C954" t="str">
            <v>Audionoggin: Wireless personal surround sound for the athlete in everyone.</v>
          </cell>
          <cell r="D954">
            <v>49000</v>
          </cell>
          <cell r="E954">
            <v>19572</v>
          </cell>
        </row>
        <row r="955">
          <cell r="B955" t="str">
            <v>IRring - The Remote Control That fits on Your Finger</v>
          </cell>
          <cell r="C955" t="str">
            <v>IRring is the worlds first universal remote control that fits on your finger and controls your TV, your lighting, and your life.</v>
          </cell>
          <cell r="D955">
            <v>15000</v>
          </cell>
          <cell r="E955">
            <v>126</v>
          </cell>
        </row>
        <row r="956">
          <cell r="B956" t="str">
            <v>A Wearable Twisting iPhone Case w/ Built in Selfie Extender</v>
          </cell>
          <cell r="C956" t="str">
            <v>Turn your iPhone into wearable tech &amp; GoPro. Features: Selfie Stick, Tripod, &amp; Protective Top. Great for everyday carry.</v>
          </cell>
          <cell r="D956">
            <v>15000</v>
          </cell>
          <cell r="E956">
            <v>6511</v>
          </cell>
        </row>
        <row r="957">
          <cell r="B957" t="str">
            <v>PAXIEâ„¢: The most advanced GPS enabled child safety wearable</v>
          </cell>
          <cell r="C957" t="str">
            <v>PAXIEâ„¢ is a GPS enabled safety wearable for kids that promotes discovery and play while offering parents peace of mind.</v>
          </cell>
          <cell r="D957">
            <v>300000</v>
          </cell>
          <cell r="E957">
            <v>16984</v>
          </cell>
        </row>
        <row r="958">
          <cell r="B958" t="str">
            <v>SemiYours</v>
          </cell>
          <cell r="C958" t="str">
            <v>You can rent out your Car with Uber. 
You can rent out your Home with Airbnb. 
Now you can rent out your CLOSET with SemiYOURS!</v>
          </cell>
          <cell r="D958">
            <v>50000</v>
          </cell>
          <cell r="E958">
            <v>861</v>
          </cell>
        </row>
        <row r="959">
          <cell r="B959" t="str">
            <v>DUALBAND, the Leather NFC Smart Watch Band</v>
          </cell>
          <cell r="C959" t="str">
            <v>A Leather Smart watch Band, that NEVER needs to be charged for only $37!</v>
          </cell>
          <cell r="D959">
            <v>12000</v>
          </cell>
          <cell r="E959">
            <v>233</v>
          </cell>
        </row>
        <row r="960">
          <cell r="B960" t="str">
            <v>BigBands XL for Apple Watch: Big Long Bands for Large Wrists</v>
          </cell>
          <cell r="C960" t="str">
            <v>Brown Leather and Black Nylon extra-long Apple Watch bands for large wrists connects to 42mm. Go measure! Design fits 190-250mm wrists.</v>
          </cell>
          <cell r="D960">
            <v>7777</v>
          </cell>
          <cell r="E960">
            <v>881</v>
          </cell>
        </row>
        <row r="961">
          <cell r="B961" t="str">
            <v>The Pi Watch - A Programmable, Open Source Smartwatch!</v>
          </cell>
          <cell r="C961" t="str">
            <v>The Pi (Arduino-Compatible) is a new kind of wearable. It's a diy smartwatch with a round display, touch ring, and a powerful CPU!</v>
          </cell>
          <cell r="D961">
            <v>50000</v>
          </cell>
          <cell r="E961">
            <v>19430</v>
          </cell>
        </row>
        <row r="962">
          <cell r="B962" t="str">
            <v>Kai - Turn any pair of Glasses into Smart Glasses!</v>
          </cell>
          <cell r="C962" t="str">
            <v>Kai sits right behind your ear and lets you access a smart voice interface 24/7. Call, text, search, and even call an Uber.</v>
          </cell>
          <cell r="D962">
            <v>55650</v>
          </cell>
          <cell r="E962">
            <v>25655</v>
          </cell>
        </row>
        <row r="963">
          <cell r="B963" t="str">
            <v>The first personal trainer and diet coach for your dog!</v>
          </cell>
          <cell r="C963" t="str">
            <v>Active, happy &amp; healthy together! 
Thatâ€™s our mission for all dogs and their parents.</v>
          </cell>
          <cell r="D963">
            <v>95000</v>
          </cell>
          <cell r="E963">
            <v>40079</v>
          </cell>
        </row>
        <row r="964">
          <cell r="B964" t="str">
            <v>i-Davit: Hands Free System for iPad/Tablets/Devices</v>
          </cell>
          <cell r="C964" t="str">
            <v>Introducing the iDavit, a revolutionary crane-like system thatâ€™ll allow you to work anywhere. Hands free to be totally hands on.</v>
          </cell>
          <cell r="D964">
            <v>2500</v>
          </cell>
          <cell r="E964">
            <v>712</v>
          </cell>
        </row>
        <row r="965">
          <cell r="B965" t="str">
            <v>The Ultimate Learning Center</v>
          </cell>
          <cell r="C965" t="str">
            <v>WE are molding an educated, motivated, non violent GENERATION!</v>
          </cell>
          <cell r="D965">
            <v>35000</v>
          </cell>
          <cell r="E965">
            <v>377</v>
          </cell>
        </row>
        <row r="966">
          <cell r="B966" t="str">
            <v>GoMote: a remote control for your smartphone</v>
          </cell>
          <cell r="C966" t="str">
            <v>Tired of fumbling around for the audio controls on your phone?  Easily control your music with the GoMote and a click of your thumb.</v>
          </cell>
          <cell r="D966">
            <v>110000</v>
          </cell>
          <cell r="E966">
            <v>879</v>
          </cell>
        </row>
        <row r="967">
          <cell r="B967" t="str">
            <v>Palms Free Cell Phone Harness Holds Iphone Galaxy S Go Pro</v>
          </cell>
          <cell r="C967" t="str">
            <v>Palms Free RetractableCell Phone Harness fits all Cell phones Iphone 4 5 6 7 Galaxy S Go Pro Ipad Mini and Tablets Keep your hands free</v>
          </cell>
          <cell r="D967">
            <v>25000</v>
          </cell>
          <cell r="E967">
            <v>298</v>
          </cell>
        </row>
        <row r="968">
          <cell r="B968" t="str">
            <v>ICE SHIRT; Running, Multi-Sport, Cycling, Athletic Wear</v>
          </cell>
          <cell r="C968" t="str">
            <v>ICE SHIRT; running, multi-sport, cycling, &amp; athletic wear shirts that hold melting ice to cool you on hot days.</v>
          </cell>
          <cell r="D968">
            <v>12000</v>
          </cell>
          <cell r="E968">
            <v>1776</v>
          </cell>
        </row>
        <row r="969">
          <cell r="B969" t="str">
            <v>Better Beanie</v>
          </cell>
          <cell r="C969" t="str">
            <v>Better Beanie is the new therapeutic wearable designed to assist you while keeping your hands free.</v>
          </cell>
          <cell r="D969">
            <v>20000</v>
          </cell>
          <cell r="E969">
            <v>3562</v>
          </cell>
        </row>
        <row r="970">
          <cell r="B970" t="str">
            <v>Master Le Cosplay's: Avengers 2 Hulk Buster V2.0 Build</v>
          </cell>
          <cell r="C970" t="str">
            <v>Anyone who want to support of this will be credited. This will be my ultimate build. Full animatronics, from arms, legs, H.U.D, etc</v>
          </cell>
          <cell r="D970">
            <v>8000</v>
          </cell>
          <cell r="E970">
            <v>106</v>
          </cell>
        </row>
        <row r="971">
          <cell r="B971" t="str">
            <v>Make 100 | Geek &amp; Chic: Smart Safety Jewelry.</v>
          </cell>
          <cell r="C971" t="str">
            <v>Geek &amp; Chic Smart Jewelry Collection, Wearables Meet Style!</v>
          </cell>
          <cell r="D971">
            <v>30000</v>
          </cell>
          <cell r="E971">
            <v>14000</v>
          </cell>
        </row>
        <row r="972">
          <cell r="B972" t="str">
            <v>The World's Smartest Modular WiFi + Bluetooth Wearable Ring</v>
          </cell>
          <cell r="C972" t="str">
            <v>Stainless Steel Modular Ring with screw on bezels for WiFi + Bluetooth + NFC Wireless modules with open source IOS and Android Apps</v>
          </cell>
          <cell r="D972">
            <v>5000</v>
          </cell>
          <cell r="E972">
            <v>2296</v>
          </cell>
        </row>
        <row r="973">
          <cell r="B973" t="str">
            <v>The Worlds First Smart Laser Collar for Cats. Lazer Kitty</v>
          </cell>
          <cell r="C973" t="str">
            <v>Our amazing product is simple and sleek. Our laser system is USB rechargeable for hours of fun. Android / Apple App Controlled.</v>
          </cell>
          <cell r="D973">
            <v>100000</v>
          </cell>
          <cell r="E973">
            <v>226</v>
          </cell>
        </row>
        <row r="974">
          <cell r="B974" t="str">
            <v>Android &amp; iPhone Magnetic Headphone and Earbud Cables!</v>
          </cell>
          <cell r="C974" t="str">
            <v>Slackers Patent-Pending Magnetic Clip and Cable System, Amazing Sound, Durability and Value Can't Be Beat...AT ANY PRICE!!</v>
          </cell>
          <cell r="D974">
            <v>20000</v>
          </cell>
          <cell r="E974">
            <v>6925</v>
          </cell>
        </row>
        <row r="975">
          <cell r="B975" t="str">
            <v>The Worlds First Fitness Shirt with Resistance the RS-1.</v>
          </cell>
          <cell r="C975" t="str">
            <v>The RS-1 is one of the most innovative workout tools to hit the market ever.  A must have for anyone that enjoys new ways to get fit.</v>
          </cell>
          <cell r="D975">
            <v>20000</v>
          </cell>
          <cell r="E975">
            <v>411</v>
          </cell>
        </row>
        <row r="976">
          <cell r="B976" t="str">
            <v>KneeJack</v>
          </cell>
          <cell r="C976" t="str">
            <v>The device that allows those with artificial knees or arthritic knees to kneel down without putting pressure on their knees.</v>
          </cell>
          <cell r="D976">
            <v>50000</v>
          </cell>
          <cell r="E976">
            <v>280</v>
          </cell>
        </row>
        <row r="977">
          <cell r="B977" t="str">
            <v>Garstin Luxury Stainless Steel Case for the Apple Watch</v>
          </cell>
          <cell r="C977" t="str">
            <v>Horologic5 creates a case for the Apple Watch that reflects true luxury &amp; style. Check out the Garstin Luxury Case in 38mm/42mm</v>
          </cell>
          <cell r="D977">
            <v>100000</v>
          </cell>
          <cell r="E977">
            <v>2607</v>
          </cell>
        </row>
        <row r="978">
          <cell r="B978" t="str">
            <v>Cinnamon II The Ultimate Retro Smartwatch</v>
          </cell>
          <cell r="C978" t="str">
            <v>The Cinnamon II is an AppleÂ® ][ compatible wrist watch. Featuring 32k of memory and a 1 Mhz cpu. It's the ultimate in geek fashion.</v>
          </cell>
          <cell r="D978">
            <v>150000</v>
          </cell>
          <cell r="E978">
            <v>2889</v>
          </cell>
        </row>
        <row r="979">
          <cell r="B979" t="str">
            <v>S2SA - Sport to Strap Adapter for Samsung Gear S2 Sport (3G)</v>
          </cell>
          <cell r="C979" t="str">
            <v>The unique adapter to apply standard watch straps at your Samsung Gear S2 Sport and Sport 3G! Small, functional and handsome.</v>
          </cell>
          <cell r="D979">
            <v>2700</v>
          </cell>
          <cell r="E979">
            <v>909</v>
          </cell>
        </row>
        <row r="980">
          <cell r="B980" t="str">
            <v>hidn tempo - a wearable stress coach</v>
          </cell>
          <cell r="C980" t="str">
            <v>hidn tempo is an intelligent watch band that allows you to monitor your stress and manage it anywhere, anytime.</v>
          </cell>
          <cell r="D980">
            <v>172889</v>
          </cell>
          <cell r="E980">
            <v>97273</v>
          </cell>
        </row>
        <row r="981">
          <cell r="B981" t="str">
            <v>Trequant - First Wearable for Tremors</v>
          </cell>
          <cell r="C981" t="str">
            <v>Trequant is specifically designed for people with tremors. It helps them to track and analyse their tremors for better understanding.</v>
          </cell>
          <cell r="D981">
            <v>35000</v>
          </cell>
          <cell r="E981">
            <v>28986.16</v>
          </cell>
        </row>
        <row r="982">
          <cell r="B982" t="str">
            <v>Jayster Wallet - Find your stuff using Bluetooth Technology.</v>
          </cell>
          <cell r="C982" t="str">
            <v>Jayster devices and Jayster app both use Bluetooth Smart technology to provide the most user-friendly system for finding lost valuables</v>
          </cell>
          <cell r="D982">
            <v>10000</v>
          </cell>
          <cell r="E982">
            <v>1486</v>
          </cell>
        </row>
        <row r="983">
          <cell r="B983" t="str">
            <v>Tabla AEIOU One Handed Two Handed Keyboard Development Kit</v>
          </cell>
          <cell r="C983" t="str">
            <v>Tabla Alpha-Num AEIOU Universal Remote &amp; Keyboard + Control. Multi platform wireless use anywhere wearable invisibles development kit.</v>
          </cell>
          <cell r="D983">
            <v>88888</v>
          </cell>
          <cell r="E983">
            <v>11</v>
          </cell>
        </row>
        <row r="984">
          <cell r="B984" t="str">
            <v>Smart 2-in-1 I-PHONE HANDLE/WALLETtm</v>
          </cell>
          <cell r="C984" t="str">
            <v>revolutonary ultra-slim 2-in-1 Smart  2-in-1 I-PHONE handle/WALLETtm with 360 rotatiion</v>
          </cell>
          <cell r="D984">
            <v>17500</v>
          </cell>
          <cell r="E984">
            <v>3</v>
          </cell>
        </row>
        <row r="985">
          <cell r="B985" t="str">
            <v>Wendu: Control your Climate, Wear the Future</v>
          </cell>
          <cell r="C985" t="str">
            <v>Our t-shirt maintains steady temperatures through hot and cold focal points capable of reaching a 36ÂºF/20ÂºC range in under 2 minutes!</v>
          </cell>
          <cell r="D985">
            <v>104219</v>
          </cell>
          <cell r="E985">
            <v>30751</v>
          </cell>
        </row>
        <row r="986">
          <cell r="B986" t="str">
            <v>Buy beauty &amp; hair products 24/7 from a vending machine.</v>
          </cell>
          <cell r="C986" t="str">
            <v>Hello world,
My name is Earl Eddings, I'm just your average hard working family man from Virginia. I'm here because I need you to help</v>
          </cell>
          <cell r="D986">
            <v>10000</v>
          </cell>
          <cell r="E986">
            <v>106</v>
          </cell>
        </row>
        <row r="987">
          <cell r="B987" t="str">
            <v>Cardiglow : Fitness Tracker and Biofeedback Device</v>
          </cell>
          <cell r="C987" t="str">
            <v>Make your heart shine and watch it work! Cardiglow tracks improvements, times intervals and translates heart rate into color.</v>
          </cell>
          <cell r="D987">
            <v>30000</v>
          </cell>
          <cell r="E987">
            <v>1888</v>
          </cell>
        </row>
        <row r="988">
          <cell r="B988" t="str">
            <v>EMBER wear Ski and Snow Sport Heated Gloves and Mittens</v>
          </cell>
          <cell r="C988" t="str">
            <v>Amazing heated snow sport gloves; synonymous with quality, fusing innovative heat technology, style, functionality &amp; unique design.</v>
          </cell>
          <cell r="D988">
            <v>20000</v>
          </cell>
          <cell r="E988">
            <v>2550</v>
          </cell>
        </row>
        <row r="989">
          <cell r="B989" t="str">
            <v>Kidswatcher</v>
          </cell>
          <cell r="C989" t="str">
            <v>Always know where your precious children are. Let them explore the world freely and in a secure way by using the Kidswatcher.</v>
          </cell>
          <cell r="D989">
            <v>50000</v>
          </cell>
          <cell r="E989">
            <v>6610</v>
          </cell>
        </row>
        <row r="990">
          <cell r="B990" t="str">
            <v>The first Earphones Cover in eco-leather and Made in Italy</v>
          </cell>
          <cell r="C990" t="str">
            <v>Itâ€™s original, fashion and unique, Ohyear is the first cover for your earphones that wears your style.
Designed and made in Italy</v>
          </cell>
          <cell r="D990">
            <v>5000</v>
          </cell>
          <cell r="E990">
            <v>0</v>
          </cell>
        </row>
        <row r="991">
          <cell r="B991" t="str">
            <v>Power Rope</v>
          </cell>
          <cell r="C991" t="str">
            <v>The most useful phone charger you will ever buy</v>
          </cell>
          <cell r="D991">
            <v>10000</v>
          </cell>
          <cell r="E991">
            <v>1677</v>
          </cell>
        </row>
        <row r="992">
          <cell r="B992" t="str">
            <v>The HotSeat child safety carseat with temperature alarm</v>
          </cell>
          <cell r="C992" t="str">
            <v>The revolutionized carseat, where no child will be left alone in a hot vehicle ever again. This alarm will save multiple babie's lives.</v>
          </cell>
          <cell r="D992">
            <v>25000</v>
          </cell>
          <cell r="E992">
            <v>26</v>
          </cell>
        </row>
        <row r="993">
          <cell r="B993" t="str">
            <v>Russell &amp; Sons Watches</v>
          </cell>
          <cell r="C993" t="str">
            <v>Russell &amp; Sons Watches
RS Watches is a business that provides quality watches at an affordable price. RS Watches was created with th</v>
          </cell>
          <cell r="D993">
            <v>5000</v>
          </cell>
          <cell r="E993">
            <v>212</v>
          </cell>
        </row>
        <row r="994">
          <cell r="B994" t="str">
            <v>WairConditioning</v>
          </cell>
          <cell r="C994" t="str">
            <v>The HOTTEST and COOLEST thing yet! WairConditioning... an entirely new level of comfortability!</v>
          </cell>
          <cell r="D994">
            <v>100000</v>
          </cell>
          <cell r="E994">
            <v>467</v>
          </cell>
        </row>
        <row r="995">
          <cell r="B995" t="str">
            <v>iLumaware Shield TL - Radar technology for bicycle</v>
          </cell>
          <cell r="C995" t="str">
            <v>Shield TL is a tail light for a bicycle w/ radar technology. It makes you more visible to cars and drivers at a greater distance.</v>
          </cell>
          <cell r="D995">
            <v>70000</v>
          </cell>
          <cell r="E995">
            <v>17561</v>
          </cell>
        </row>
        <row r="996">
          <cell r="B996" t="str">
            <v>Intelligent Leather Jacket. Heat. Communicate. Recharge.</v>
          </cell>
          <cell r="C996" t="str">
            <v>Worldâ€˜s First Heated Leather Jacket 
with Integrated Bluetooth System,
Handsfree Set (Microphone and Speakers)
and Cellphone Charger.</v>
          </cell>
          <cell r="D996">
            <v>200000</v>
          </cell>
          <cell r="E996">
            <v>4669</v>
          </cell>
        </row>
        <row r="997">
          <cell r="B997" t="str">
            <v>DAZLN: NFC Nails that Light Up Holiday Parties!</v>
          </cell>
          <cell r="C997" t="str">
            <v>DAZLN nails light up near NFC devices like your mobile phone. If you're tired of receiving or gifting the same old thing look here!</v>
          </cell>
          <cell r="D997">
            <v>10000</v>
          </cell>
          <cell r="E997">
            <v>726</v>
          </cell>
        </row>
        <row r="998">
          <cell r="B998" t="str">
            <v>Social behavior in technical communities</v>
          </cell>
          <cell r="C998" t="str">
            <v>Study the behaviour of technical communities by tracking their movement  through wearables</v>
          </cell>
          <cell r="D998">
            <v>4000</v>
          </cell>
          <cell r="E998">
            <v>65</v>
          </cell>
        </row>
        <row r="999">
          <cell r="B999" t="str">
            <v>iPhanny</v>
          </cell>
          <cell r="C999" t="str">
            <v>The iPhanny keeps your iPhone 6 safe from bending in those dangerous pants pockets.</v>
          </cell>
          <cell r="D999">
            <v>5000</v>
          </cell>
          <cell r="E999">
            <v>65</v>
          </cell>
        </row>
        <row r="1000">
          <cell r="B1000" t="str">
            <v>Ollinfit: The Wearable Personal Trainer</v>
          </cell>
          <cell r="C1000" t="str">
            <v>Ollinfit is the first wearable fitness trainer with 3 sensors for superior accuracy, feedback and results.</v>
          </cell>
          <cell r="D1000">
            <v>60000</v>
          </cell>
          <cell r="E1000">
            <v>35135</v>
          </cell>
        </row>
        <row r="1001">
          <cell r="B1001" t="str">
            <v>Avid Watch: Multi-Sport Smart Watch with Activity Tracking</v>
          </cell>
          <cell r="C1001" t="str">
            <v>Built in running, cycling, pedometer, and golf features for the edge you need to perform at your very best!</v>
          </cell>
          <cell r="D1001">
            <v>150000</v>
          </cell>
          <cell r="E1001">
            <v>11683</v>
          </cell>
        </row>
        <row r="1002">
          <cell r="B1002" t="str">
            <v>Ristola Plongeur/UTC 300 Meter COSC/ISO Diver (Canceled)</v>
          </cell>
          <cell r="C1002" t="str">
            <v>Ristola watches made in La Chaux de-Fonds, Switzerland. A new brand of COSC and ISO Certified Professional watches.</v>
          </cell>
          <cell r="D1002">
            <v>894700</v>
          </cell>
          <cell r="E1002">
            <v>19824</v>
          </cell>
        </row>
        <row r="1003">
          <cell r="B1003" t="str">
            <v>LED sports clothing for running cycling and walking, we make (Canceled)</v>
          </cell>
          <cell r="C1003" t="str">
            <v>We make stylish sports clothing from LED jackets to backpacks and LED arm bands.With our LED technology you're sure to be seen in style</v>
          </cell>
          <cell r="D1003">
            <v>5000</v>
          </cell>
          <cell r="E1003">
            <v>5200</v>
          </cell>
        </row>
        <row r="1004">
          <cell r="B1004" t="str">
            <v>Lokett: Customizable Smartphone Memory Necklace (Canceled)</v>
          </cell>
          <cell r="C1004" t="str">
            <v>A modern day locket that uses NFC technology to link your precious photos, videos, apps, and more. Choose our design or submit yours.</v>
          </cell>
          <cell r="D1004">
            <v>9999</v>
          </cell>
          <cell r="E1004">
            <v>2960</v>
          </cell>
        </row>
        <row r="1005">
          <cell r="B1005" t="str">
            <v>Fashion loves Technology: Lamour, the connected heating shoe (Canceled)</v>
          </cell>
          <cell r="C1005" t="str">
            <v>Connected, heating, premium quality and comfortable leather sneakers - hand-crafted in France.</v>
          </cell>
          <cell r="D1005">
            <v>20000</v>
          </cell>
          <cell r="E1005">
            <v>3211</v>
          </cell>
        </row>
        <row r="1006">
          <cell r="B1006" t="str">
            <v>AllerGuarder: Bluetooth wristband helps food-allergy kids</v>
          </cell>
          <cell r="C1006" t="str">
            <v>Harnessing wearable technology as a powerful defense for food-allergy children.</v>
          </cell>
          <cell r="D1006">
            <v>25000</v>
          </cell>
          <cell r="E1006">
            <v>20552</v>
          </cell>
        </row>
        <row r="1007">
          <cell r="B1007" t="str">
            <v>Forcite Alpine - World's First smart helmet for snow sports</v>
          </cell>
          <cell r="C1007" t="str">
            <v>The Forcite Alpine helmet records 4K footage and keeps you connected all in one sleek design.</v>
          </cell>
          <cell r="D1007">
            <v>200000</v>
          </cell>
          <cell r="E1007">
            <v>150102</v>
          </cell>
        </row>
        <row r="1008">
          <cell r="B1008" t="str">
            <v>SnuG Watchbands for Moto360 smartwatch (Canceled)</v>
          </cell>
          <cell r="C1008" t="str">
            <v>Sweat resistant, colorful, durable, CUSTOMIZABLE, watch bands &amp; protector bands that fit the Moto360 smartwatch.</v>
          </cell>
          <cell r="D1008">
            <v>4000</v>
          </cell>
          <cell r="E1008">
            <v>234</v>
          </cell>
        </row>
        <row r="1009">
          <cell r="B1009" t="str">
            <v>SMART Knee Sleeve that Recommends Rest (Canceled)</v>
          </cell>
          <cell r="C1009" t="str">
            <v>Our knee sleeve monitors your muscles and recommends rest time (on a mobile app) when it detects overexertion!</v>
          </cell>
          <cell r="D1009">
            <v>30000</v>
          </cell>
          <cell r="E1009">
            <v>13296</v>
          </cell>
        </row>
        <row r="1010">
          <cell r="B1010" t="str">
            <v>Miclop - Tu cabina profesional portÃ¡til (Canceled)</v>
          </cell>
          <cell r="C1010" t="str">
            <v>MICLOP es una cabina portable impresa en 3D protegida en el interior con espuma acÃºstica, reduce el ruido ambiental o rebote de sonido.</v>
          </cell>
          <cell r="D1010">
            <v>93500</v>
          </cell>
          <cell r="E1010">
            <v>250</v>
          </cell>
        </row>
        <row r="1011">
          <cell r="B1011" t="str">
            <v>R-CON: Run Faster, Run Longer (Canceled)</v>
          </cell>
          <cell r="C1011" t="str">
            <v>R-CON is a wearable that measures running form. Instantly know when your form is breaking down and when you are running your strongest.</v>
          </cell>
          <cell r="D1011">
            <v>50000</v>
          </cell>
          <cell r="E1011">
            <v>6565</v>
          </cell>
        </row>
        <row r="1012">
          <cell r="B1012" t="str">
            <v>RISTMATEÂ®, smartphone wrist dock and much more. (Canceled)</v>
          </cell>
          <cell r="C1012" t="str">
            <v>A beautiful biometric smartphone wrist dock, features a revolutionary reusable adhesive; 3 position phone stand and multi-purpose tool.</v>
          </cell>
          <cell r="D1012">
            <v>115250</v>
          </cell>
          <cell r="E1012">
            <v>220</v>
          </cell>
        </row>
        <row r="1013">
          <cell r="B1013" t="str">
            <v>StreetskatePRO's  Knee, Shin, &amp; Ankle pad compression sleeve</v>
          </cell>
          <cell r="C1013" t="str">
            <v>The first action sports training sleeve/leg protector of its kind to offer an unduplicated level of targeted protection!</v>
          </cell>
          <cell r="D1013">
            <v>20000</v>
          </cell>
          <cell r="E1013">
            <v>75</v>
          </cell>
        </row>
        <row r="1014">
          <cell r="B1014" t="str">
            <v>HALLAM new york SMART JACKET 2.0 for TRAVEL with 29 FUNCTION (Canceled)</v>
          </cell>
          <cell r="C1014" t="str">
            <v>The world's most advanced jacket for SMARTPHONE USER ,for WORKOUT, for TRAVEL, for OUTDOOR /Bluetooth Charging Wearable Apparel</v>
          </cell>
          <cell r="D1014">
            <v>5000</v>
          </cell>
          <cell r="E1014">
            <v>1076751.05</v>
          </cell>
        </row>
        <row r="1015">
          <cell r="B1015" t="str">
            <v>Versa Prima: The First Portable And Wearable LED Strip</v>
          </cell>
          <cell r="C1015" t="str">
            <v>Versa Prima: The first portable and wearable LED strip that's controlled via Bluetooth. Designed to be versatile for your creativity.</v>
          </cell>
          <cell r="D1015">
            <v>25000</v>
          </cell>
          <cell r="E1015">
            <v>8632</v>
          </cell>
        </row>
        <row r="1016">
          <cell r="B1016" t="str">
            <v>CHEMION: The World's First Smart Glasses (Canceled)</v>
          </cell>
          <cell r="C1016" t="str">
            <v>CHEMION is an eyewear device that lets you show your creativity to the world.</v>
          </cell>
          <cell r="D1016">
            <v>10000</v>
          </cell>
          <cell r="E1016">
            <v>3060</v>
          </cell>
        </row>
        <row r="1017">
          <cell r="B1017" t="str">
            <v>SKIN - Wearable music remote control for your mobile phone</v>
          </cell>
          <cell r="C1017" t="str">
            <v>SKIN - The wearable music remote control which makes your fitness lifestyle a bit easier</v>
          </cell>
          <cell r="D1017">
            <v>9000</v>
          </cell>
          <cell r="E1017">
            <v>240</v>
          </cell>
        </row>
        <row r="1018">
          <cell r="B1018" t="str">
            <v>YEPZONâ„¢ FREEDOM: A Personal Safety Alarm w/Global Locator</v>
          </cell>
          <cell r="C1018" t="str">
            <v>Send an alert for help and find missing people, pets, and valuables with the touch of a button. Get yours today!</v>
          </cell>
          <cell r="D1018">
            <v>100000</v>
          </cell>
          <cell r="E1018">
            <v>2842</v>
          </cell>
        </row>
        <row r="1019">
          <cell r="B1019" t="str">
            <v>Elbee: Wireless in-ear headphones with smart features</v>
          </cell>
          <cell r="C1019" t="str">
            <v>Enjoy high-quality sound and the possibility to control your smartphone and apps using custom voice commands and head movements.</v>
          </cell>
          <cell r="D1019">
            <v>250000</v>
          </cell>
          <cell r="E1019">
            <v>57197</v>
          </cell>
        </row>
        <row r="1020">
          <cell r="B1020" t="str">
            <v>Owl (Canceled)</v>
          </cell>
          <cell r="C1020" t="str">
            <v>Owl is a fitness tracker along with an accompanying iOS app, that is both fun and interactive for children.</v>
          </cell>
          <cell r="D1020">
            <v>20000</v>
          </cell>
          <cell r="E1020">
            <v>621</v>
          </cell>
        </row>
        <row r="1021">
          <cell r="B1021" t="str">
            <v>Tempi - The Smart Way to Monitor Temperature and Humidity</v>
          </cell>
          <cell r="C1021" t="str">
            <v>Tempi Is a Wearable Bluetooth Device That Gives Accurate Temperature and Humidity Readings.</v>
          </cell>
          <cell r="D1021">
            <v>45000</v>
          </cell>
          <cell r="E1021">
            <v>21300</v>
          </cell>
        </row>
        <row r="1022">
          <cell r="B1022" t="str">
            <v>Sleepwreck - Disasterpiece EP (Jump Drives!)</v>
          </cell>
          <cell r="C1022" t="str">
            <v>I've got an awesome new batch of tracks that I think you're going to Love. CDs? So 1990! I present to you... SLEEPWRECK JUMP DRIVES!</v>
          </cell>
          <cell r="D1022">
            <v>1550</v>
          </cell>
          <cell r="E1022">
            <v>3186</v>
          </cell>
        </row>
        <row r="1023">
          <cell r="B1023" t="str">
            <v>Rick and Morty Album &amp; Music Video</v>
          </cell>
          <cell r="C1023" t="str">
            <v>Rick and Morty concept album written by Allie Goertz + music video directed by Paul B. Cummings!</v>
          </cell>
          <cell r="D1023">
            <v>3000</v>
          </cell>
          <cell r="E1023">
            <v>10554.11</v>
          </cell>
        </row>
        <row r="1024">
          <cell r="B1024" t="str">
            <v>Sammy Bananas - Bootlegs Vol. 2!!</v>
          </cell>
          <cell r="C1024" t="str">
            <v>Help get four new bootlegs onto vinyl in the second installment of my series!</v>
          </cell>
          <cell r="D1024">
            <v>2000</v>
          </cell>
          <cell r="E1024">
            <v>2298</v>
          </cell>
        </row>
        <row r="1025">
          <cell r="B1025" t="str">
            <v>'Pathfinder' - a High Five Spaceship album</v>
          </cell>
          <cell r="C1025" t="str">
            <v>A collaborative, electronic journey helmed by producer Christopher Bingham and guitarist Carlos Montero.</v>
          </cell>
          <cell r="D1025">
            <v>2000</v>
          </cell>
          <cell r="E1025">
            <v>4743</v>
          </cell>
        </row>
        <row r="1026">
          <cell r="B1026" t="str">
            <v>The Last Art Fact Album Ever</v>
          </cell>
          <cell r="C1026" t="str">
            <v>Art Fact is a legendary Swedish synth pop act from the 80's. This album will contain updated remakes of their greatest songs.</v>
          </cell>
          <cell r="D1026">
            <v>20000</v>
          </cell>
          <cell r="E1026">
            <v>23727.55</v>
          </cell>
        </row>
        <row r="1027">
          <cell r="B1027" t="str">
            <v>[NUREN] The New Renaissance</v>
          </cell>
          <cell r="C1027" t="str">
            <v>Jake Kaufman and Jessie Seely present THE WORLD'S FIRST VIRTUAL REALITY ROCK OPERA.</v>
          </cell>
          <cell r="D1027">
            <v>70000</v>
          </cell>
          <cell r="E1027">
            <v>76949.820000000007</v>
          </cell>
        </row>
        <row r="1028">
          <cell r="B1028" t="str">
            <v>Changing Stations; London Underground Album Project</v>
          </cell>
          <cell r="C1028" t="str">
            <v>Changing Stations is an 11-track classical-contemporary album by Daniel Liam Glyn, based on the 11 main lines of the London Underground</v>
          </cell>
          <cell r="D1028">
            <v>7000</v>
          </cell>
          <cell r="E1028">
            <v>7000.58</v>
          </cell>
        </row>
        <row r="1029">
          <cell r="B1029" t="str">
            <v>The Seshen - Let's Take This Show on the Road!</v>
          </cell>
          <cell r="C1029" t="str">
            <v>We just toured the PNW to Vancouver, BC and back, we're ready for next level growth - a van, quality studio recordings &amp; stage visuals!</v>
          </cell>
          <cell r="D1029">
            <v>7501</v>
          </cell>
          <cell r="E1029">
            <v>7733</v>
          </cell>
        </row>
        <row r="1030">
          <cell r="B1030" t="str">
            <v>BRAND NEW GUYVER ALBUM "Alien on Earth" + Extras</v>
          </cell>
          <cell r="C1030" t="str">
            <v>This will be the first album I have made in 9 years. It will be going back to my roots from 2002, and I aim to blow your socks off!</v>
          </cell>
          <cell r="D1030">
            <v>10000</v>
          </cell>
          <cell r="E1030">
            <v>11727</v>
          </cell>
        </row>
        <row r="1031">
          <cell r="B1031" t="str">
            <v>StrobeHouse presents Valborg 2015</v>
          </cell>
          <cell r="C1031" t="str">
            <v>We want to recreate last years massive Valborgparty in Lund but this time even bigger!</v>
          </cell>
          <cell r="D1031">
            <v>10000</v>
          </cell>
          <cell r="E1031">
            <v>11176</v>
          </cell>
        </row>
        <row r="1032">
          <cell r="B1032" t="str">
            <v>The Gothsicles - I FEEL SICLE</v>
          </cell>
          <cell r="C1032" t="str">
            <v>Help fund the latest Gothsicles mega-album, I FEEL SICLE!</v>
          </cell>
          <cell r="D1032">
            <v>2000</v>
          </cell>
          <cell r="E1032">
            <v>6842</v>
          </cell>
        </row>
        <row r="1033">
          <cell r="B1033" t="str">
            <v>Liquid Diet's Double Life</v>
          </cell>
          <cell r="C1033" t="str">
            <v>Liquid Diet needs your support to release our new full-length album! Help us create electrifying music videos to showcase our singles!</v>
          </cell>
          <cell r="D1033">
            <v>10000</v>
          </cell>
          <cell r="E1033">
            <v>10740</v>
          </cell>
        </row>
        <row r="1034">
          <cell r="B1034" t="str">
            <v>Phantom Ship / Coastal (Album Preorder)</v>
          </cell>
          <cell r="C1034" t="str">
            <v>Ideal for living rooms and open spaces.</v>
          </cell>
          <cell r="D1034">
            <v>5400</v>
          </cell>
          <cell r="E1034">
            <v>5858.84</v>
          </cell>
        </row>
        <row r="1035">
          <cell r="B1035" t="str">
            <v>Daughter Vision remix album on limited vinyl, cassette &amp; CD</v>
          </cell>
          <cell r="C1035" t="str">
            <v>Daughter Vision - an electro synthwave band from USA - present 8 remixes of their stunning songs. Some synthpop - some darker. Join us!</v>
          </cell>
          <cell r="D1035">
            <v>1328</v>
          </cell>
          <cell r="E1035">
            <v>1366</v>
          </cell>
        </row>
        <row r="1036">
          <cell r="B1036" t="str">
            <v>American Pixels - a Game Music Tribute Album by Mazedude</v>
          </cell>
          <cell r="C1036" t="str">
            <v>Mazedude presents an arranged album of game music, honoring American composers and featuring several guest performers</v>
          </cell>
          <cell r="D1036">
            <v>5000</v>
          </cell>
          <cell r="E1036">
            <v>6500.09</v>
          </cell>
        </row>
        <row r="1037">
          <cell r="B1037" t="str">
            <v>Sharaz "Project Nintendo" Collector Edition 2x12" Vinyl</v>
          </cell>
          <cell r="C1037" t="str">
            <v>Project Nintendo. A big honkin' game cartridge sleeve and two awesome 12" breakbeat vinyl records and a POSTER inside!</v>
          </cell>
          <cell r="D1037">
            <v>4600</v>
          </cell>
          <cell r="E1037">
            <v>4952</v>
          </cell>
        </row>
        <row r="1038">
          <cell r="B1038" t="str">
            <v>Bring Kyrstyn's Album to Life!</v>
          </cell>
          <cell r="C1038" t="str">
            <v>Help this Soulful &amp; Cinematic Glitch-Pop Songwriter Bring her Music to the World!  (And your Ears:)</v>
          </cell>
          <cell r="D1038">
            <v>4500</v>
          </cell>
          <cell r="E1038">
            <v>5056.22</v>
          </cell>
        </row>
        <row r="1039">
          <cell r="B1039" t="str">
            <v>Lemonymous 10th Anniversary Album Re-Release</v>
          </cell>
          <cell r="C1039" t="str">
            <v>A Special 10th Anniversary Re-Release of Ender Bowen's third album, LEMONYMOUS, with a companion CD of alternate takes and remixes.</v>
          </cell>
          <cell r="D1039">
            <v>1000</v>
          </cell>
          <cell r="E1039">
            <v>1021</v>
          </cell>
        </row>
        <row r="1040">
          <cell r="B1040" t="str">
            <v>Last of the Lost Boys: New Music from Matthew Blake</v>
          </cell>
          <cell r="C1040" t="str">
            <v>My first solo record in 10 years. Six new electronic/synthpop songs PLUS an acoustic version of the album you can only get here.</v>
          </cell>
          <cell r="D1040">
            <v>1500</v>
          </cell>
          <cell r="E1040">
            <v>2180</v>
          </cell>
        </row>
        <row r="1041">
          <cell r="B1041" t="str">
            <v>Becoming Rainbow: A Music, Art &amp; Virtual Reality Experience</v>
          </cell>
          <cell r="C1041" t="str">
            <v>Becoming Rainbow is a music and visual art project inspired by and dedicated to the Native Indigenous communities and water protectors!</v>
          </cell>
          <cell r="D1041">
            <v>500</v>
          </cell>
          <cell r="E1041">
            <v>641</v>
          </cell>
        </row>
        <row r="1042">
          <cell r="B1042" t="str">
            <v>Broadcasts to Promote Human Freedom in South Florida</v>
          </cell>
          <cell r="C1042" t="str">
            <v>We produce radio broadcasts and live streams that promote the value of human freedom, reason, individual rights &amp; free markets.</v>
          </cell>
          <cell r="D1042">
            <v>85000</v>
          </cell>
          <cell r="E1042">
            <v>250</v>
          </cell>
        </row>
        <row r="1043">
          <cell r="B1043" t="str">
            <v>Industry Success Project (Canceled)</v>
          </cell>
          <cell r="C1043" t="str">
            <v>I am trying to document what it is like to plunge head first into the music/audio industry as an intern.</v>
          </cell>
          <cell r="D1043">
            <v>50</v>
          </cell>
          <cell r="E1043">
            <v>0</v>
          </cell>
        </row>
        <row r="1044">
          <cell r="B1044" t="str">
            <v>Ben's Top 5 podcast (Canceled)</v>
          </cell>
          <cell r="C1044" t="str">
            <v>Hello! I'm Ben and I have been wanting to start a podcast for a while. I am looking to kickstart the process and get into the game!</v>
          </cell>
          <cell r="D1044">
            <v>650</v>
          </cell>
          <cell r="E1044">
            <v>10</v>
          </cell>
        </row>
        <row r="1045">
          <cell r="B1045" t="str">
            <v>Printing TONE Audio 10th Anniversary Edition! (Canceled)</v>
          </cell>
          <cell r="C1045" t="str">
            <v>We're seeking funding for a special 10th Anniversary PRINT EDITION! Receive your own copy for only $8</v>
          </cell>
          <cell r="D1045">
            <v>100000</v>
          </cell>
          <cell r="E1045">
            <v>8537</v>
          </cell>
        </row>
        <row r="1046">
          <cell r="B1046" t="str">
            <v>Podcast for fun! (Canceled)</v>
          </cell>
          <cell r="C1046" t="str">
            <v>Hi. I'm looking to raise some funds to get some microphones, some interfaces to hook XLR to my iPad/iPhone/iMac. Plus some other stuff.</v>
          </cell>
          <cell r="D1046">
            <v>7000</v>
          </cell>
          <cell r="E1046">
            <v>6</v>
          </cell>
        </row>
        <row r="1047">
          <cell r="B1047" t="str">
            <v>In Case Of Emergency (Canceled)</v>
          </cell>
          <cell r="C1047" t="str">
            <v>In Case Of Emergency is a radio talk show for preppers, beginning preppers, and with preparedness in mind.</v>
          </cell>
          <cell r="D1047">
            <v>10000</v>
          </cell>
          <cell r="E1047">
            <v>266</v>
          </cell>
        </row>
        <row r="1048">
          <cell r="B1048" t="str">
            <v>All Things Horses Podcast (Canceled)</v>
          </cell>
          <cell r="C1048" t="str">
            <v>All Things Horses is slowly becoming the greatest podcast on the internet and we are looking to upgrade the studio and software.</v>
          </cell>
          <cell r="D1048">
            <v>3000</v>
          </cell>
          <cell r="E1048">
            <v>0</v>
          </cell>
        </row>
        <row r="1049">
          <cell r="B1049" t="str">
            <v>Start a New Podcast (Canceled)</v>
          </cell>
          <cell r="C1049" t="str">
            <v>I wish to start a new podcast called Voices of Texas, and I want to interview interesting people of Texas each week.</v>
          </cell>
          <cell r="D1049">
            <v>2000</v>
          </cell>
          <cell r="E1049">
            <v>1</v>
          </cell>
        </row>
        <row r="1050">
          <cell r="B1050" t="str">
            <v>#MYLifeMatters Radio Show &amp; Podcast (Canceled)</v>
          </cell>
          <cell r="C1050" t="str">
            <v>#MyLifeMatters features compelling stories of students &amp; young adults who overcame challenges to take ownership of their lives.</v>
          </cell>
          <cell r="D1050">
            <v>15000</v>
          </cell>
          <cell r="E1050">
            <v>212</v>
          </cell>
        </row>
        <row r="1051">
          <cell r="B1051" t="str">
            <v>J1 (Canceled)</v>
          </cell>
          <cell r="C1051" t="str">
            <v>------</v>
          </cell>
          <cell r="D1051">
            <v>12000</v>
          </cell>
          <cell r="E1051">
            <v>0</v>
          </cell>
        </row>
        <row r="1052">
          <cell r="B1052" t="str">
            <v>The (Secular) Barbershop Podcast (Canceled)</v>
          </cell>
          <cell r="C1052" t="str">
            <v>Secularism is on the rise and I hear you.Talk to me.</v>
          </cell>
          <cell r="D1052">
            <v>2500</v>
          </cell>
          <cell r="E1052">
            <v>0</v>
          </cell>
        </row>
        <row r="1053">
          <cell r="B1053" t="str">
            <v>Now You Know Podcast (Canceled)</v>
          </cell>
          <cell r="C1053" t="str">
            <v>Inspired by some great podcasters as well as my desire to learn from many people about many topics, plus just to inform people.</v>
          </cell>
          <cell r="D1053">
            <v>500</v>
          </cell>
          <cell r="E1053">
            <v>0</v>
          </cell>
        </row>
        <row r="1054">
          <cell r="B1054" t="str">
            <v>Big Daddy's Long Ass Road Trip To W.S.O.P. 2016! Podcasts!</v>
          </cell>
          <cell r="C1054" t="str">
            <v>Production costs for middle aged comics sharing cross USA country road trip experience via www.bigdaddyroadshow.com Podcasts.ComedySHOW</v>
          </cell>
          <cell r="D1054">
            <v>4336</v>
          </cell>
          <cell r="E1054">
            <v>0</v>
          </cell>
        </row>
        <row r="1055">
          <cell r="B1055" t="str">
            <v>A day in the life of...(podcast) (Canceled)</v>
          </cell>
          <cell r="C1055" t="str">
            <v>How well do you know the stranger walking past you or the neighbor up the street? Extraordinary stories told by everyday people.</v>
          </cell>
          <cell r="D1055">
            <v>1500</v>
          </cell>
          <cell r="E1055">
            <v>15</v>
          </cell>
        </row>
        <row r="1056">
          <cell r="B1056" t="str">
            <v>Michale Graves "The Voice of Liberty" WVNJ RADIO 1160 AM</v>
          </cell>
          <cell r="C1056" t="str">
            <v>Drawing on the momentum created by his "Radio Deadly" program, Michale Graves has created a new pop-culture talk radio show on WVNJ</v>
          </cell>
          <cell r="D1056">
            <v>2500</v>
          </cell>
          <cell r="E1056">
            <v>0</v>
          </cell>
        </row>
        <row r="1057">
          <cell r="B1057" t="str">
            <v>The Smile High Podcast Club Season 3 (Canceled)</v>
          </cell>
          <cell r="C1057" t="str">
            <v>This project is to fund Season 3 of the SHPC.  Our plan is to produce 24 more spectacular episodes to share with the world.</v>
          </cell>
          <cell r="D1057">
            <v>3500</v>
          </cell>
          <cell r="E1057">
            <v>0</v>
          </cell>
        </row>
        <row r="1058">
          <cell r="B1058" t="str">
            <v>Suburban Disorder Podcast (Canceled)</v>
          </cell>
          <cell r="C1058" t="str">
            <v>a podcast about everyday life, friends talking about music, movies, tv, relationships. conversations we have all had and can relate to</v>
          </cell>
          <cell r="D1058">
            <v>10000</v>
          </cell>
          <cell r="E1058">
            <v>0</v>
          </cell>
        </row>
        <row r="1059">
          <cell r="B1059" t="str">
            <v>Support Independent Media (Canceled)</v>
          </cell>
          <cell r="C1059" t="str">
            <v>Sayin it Plain is a Independent Radio Show created to inform the public and empower the community.</v>
          </cell>
          <cell r="D1059">
            <v>10000</v>
          </cell>
          <cell r="E1059">
            <v>0</v>
          </cell>
        </row>
        <row r="1060">
          <cell r="B1060" t="str">
            <v>The Body Politic Radio (Canceled)</v>
          </cell>
          <cell r="C1060" t="str">
            <v>An investigative series on 790 KABC Radio on the ravages of addiction and what options millions of people have for hopeful recovery.</v>
          </cell>
          <cell r="D1060">
            <v>40000</v>
          </cell>
          <cell r="E1060">
            <v>0</v>
          </cell>
        </row>
        <row r="1061">
          <cell r="B1061" t="str">
            <v>Voice Over Artist (Canceled)</v>
          </cell>
          <cell r="C1061" t="str">
            <v>Turning myself into a vocal artist.</v>
          </cell>
          <cell r="D1061">
            <v>1100</v>
          </cell>
          <cell r="E1061">
            <v>0</v>
          </cell>
        </row>
        <row r="1062">
          <cell r="B1062" t="str">
            <v>Reality  Check (Canceled)</v>
          </cell>
          <cell r="C1062" t="str">
            <v>Reality Check is a weekly Internet Radio Show. Along with my co-host and engineer we discuss the issues of the day relevant to you!.</v>
          </cell>
          <cell r="D1062">
            <v>5000</v>
          </cell>
          <cell r="E1062">
            <v>50</v>
          </cell>
        </row>
        <row r="1063">
          <cell r="B1063" t="str">
            <v>Chat Box 23 (Canceled)</v>
          </cell>
          <cell r="C1063" t="str">
            <v>T.O., Adi &amp; Mercedes discuss their point of views, women's issues &amp; Hollywood Hotties.</v>
          </cell>
          <cell r="D1063">
            <v>4000</v>
          </cell>
          <cell r="E1063">
            <v>0</v>
          </cell>
        </row>
        <row r="1064">
          <cell r="B1064" t="str">
            <v>RETURNING AT A LATER DATE</v>
          </cell>
          <cell r="C1064" t="str">
            <v>SEE US ON PATREON www.badgirlartwork.com</v>
          </cell>
          <cell r="D1064">
            <v>199</v>
          </cell>
          <cell r="E1064">
            <v>190</v>
          </cell>
        </row>
        <row r="1065">
          <cell r="B1065" t="str">
            <v>Final Benghazi Report on audio â€“ New results may shock you!</v>
          </cell>
          <cell r="C1065" t="str">
            <v>Now on audiobook! The truth about Benghazi is revealed with this historical epic courtroom drama performed by professional voice actors</v>
          </cell>
          <cell r="D1065">
            <v>1000</v>
          </cell>
          <cell r="E1065">
            <v>0</v>
          </cell>
        </row>
        <row r="1066">
          <cell r="B1066" t="str">
            <v>Vineyard Valley - A Social Winemaking Game!</v>
          </cell>
          <cell r="C1066" t="str">
            <v>Make wine from seed to bottle; build, socialize, sell, and relax in Vineyard Valley - a social, sandbox, free to play business sim!</v>
          </cell>
          <cell r="D1066">
            <v>90000</v>
          </cell>
          <cell r="E1066">
            <v>8077</v>
          </cell>
        </row>
        <row r="1067">
          <cell r="B1067" t="str">
            <v>Diggers Fall tactical multiplayer pc shooter</v>
          </cell>
          <cell r="C1067" t="str">
            <v>Need funds for an Australian fps mp shooter pc game called Diggers Fall were china invades Aus, cost for advertising and settings menu.</v>
          </cell>
          <cell r="D1067">
            <v>3000</v>
          </cell>
          <cell r="E1067">
            <v>81</v>
          </cell>
        </row>
        <row r="1068">
          <cell r="B1068" t="str">
            <v>So I'm A Dark Lord</v>
          </cell>
          <cell r="C1068" t="str">
            <v>A parody of old school RPGs where you are a new Dark Lord on a quest to amass monsters and allies on your side.</v>
          </cell>
          <cell r="D1068">
            <v>150000</v>
          </cell>
          <cell r="E1068">
            <v>5051</v>
          </cell>
        </row>
        <row r="1069">
          <cell r="B1069" t="str">
            <v>Fate Fighters - The Ultimate Decision Maker</v>
          </cell>
          <cell r="C1069" t="str">
            <v>Canâ€™t make up your mind about something? Simply type in your two options and let the fighters of fate decide for you!</v>
          </cell>
          <cell r="D1069">
            <v>500</v>
          </cell>
          <cell r="E1069">
            <v>130</v>
          </cell>
        </row>
        <row r="1070">
          <cell r="B1070" t="str">
            <v>The Quest To Save Hip Hop</v>
          </cell>
          <cell r="C1070" t="str">
            <v>THE QUEST TO SAVE HIP HOP is an old school beat em up st game that has a focus on old school hip hop and new age hip hop coming to pc.</v>
          </cell>
          <cell r="D1070">
            <v>30000</v>
          </cell>
          <cell r="E1070">
            <v>45</v>
          </cell>
        </row>
        <row r="1071">
          <cell r="B1071" t="str">
            <v>Until The End (PC, Mac, and Linux)</v>
          </cell>
          <cell r="C1071" t="str">
            <v>A run-n-gun zombie survival game where you scavenge for items to make the night a little less scary.</v>
          </cell>
          <cell r="D1071">
            <v>2200</v>
          </cell>
          <cell r="E1071">
            <v>850</v>
          </cell>
        </row>
        <row r="1072">
          <cell r="B1072" t="str">
            <v>Prez Games: Do You Have What it Takes to Win the Presidency?</v>
          </cell>
          <cell r="C1072" t="str">
            <v>A deck building game where you build your campaign plans, raise cash and gain power in a drive to win the White House.</v>
          </cell>
          <cell r="D1072">
            <v>10000</v>
          </cell>
          <cell r="E1072">
            <v>70</v>
          </cell>
        </row>
        <row r="1073">
          <cell r="B1073" t="str">
            <v>DJ's Bane</v>
          </cell>
          <cell r="C1073" t="str">
            <v>I'm making a game where you choose how you want to kill the DJ, so you yourself can decide what music will be played at the party.</v>
          </cell>
          <cell r="D1073">
            <v>100</v>
          </cell>
          <cell r="E1073">
            <v>0</v>
          </cell>
        </row>
        <row r="1074">
          <cell r="B1074" t="str">
            <v>World Defense : Tower Defense</v>
          </cell>
          <cell r="C1074" t="str">
            <v>A tower defense game that is played anywhere on the earth's surface!  This project is to expand it to be multiplayer and mod support.</v>
          </cell>
          <cell r="D1074">
            <v>75000</v>
          </cell>
          <cell r="E1074">
            <v>51</v>
          </cell>
        </row>
        <row r="1075">
          <cell r="B1075" t="str">
            <v>Rainbow Ball to the Iphone</v>
          </cell>
          <cell r="C1075" t="str">
            <v>We want to bring our Game Rainbow Ball to the iphone and to do that we need a little help</v>
          </cell>
          <cell r="D1075">
            <v>750</v>
          </cell>
          <cell r="E1075">
            <v>10</v>
          </cell>
        </row>
        <row r="1076">
          <cell r="B1076" t="str">
            <v>Kingdom Espionage</v>
          </cell>
          <cell r="C1076" t="str">
            <v>An ambitious multiplayer game set in fantastical medieval world where you must defend your castle while attacking others to gain ranks!</v>
          </cell>
          <cell r="D1076">
            <v>54000</v>
          </cell>
          <cell r="E1076">
            <v>3407</v>
          </cell>
        </row>
        <row r="1077">
          <cell r="B1077" t="str">
            <v>Towers Of The Apocalypse</v>
          </cell>
          <cell r="C1077" t="str">
            <v>Fully 3D, post Apocalyptic themed tower defense video game. New take on the genre.</v>
          </cell>
          <cell r="D1077">
            <v>1000</v>
          </cell>
          <cell r="E1077">
            <v>45</v>
          </cell>
        </row>
        <row r="1078">
          <cell r="B1078" t="str">
            <v>Kaptain Brawe 2: A Space Travesty</v>
          </cell>
          <cell r="C1078" t="str">
            <v>A comical point and click adventure by veteran team of Broken Sword and Monkey Island fame - Steve Ince and Bill Tiller</v>
          </cell>
          <cell r="D1078">
            <v>75000</v>
          </cell>
          <cell r="E1078">
            <v>47074</v>
          </cell>
        </row>
        <row r="1079">
          <cell r="B1079" t="str">
            <v>Legends of Callasia [Demo Available NOW!]</v>
          </cell>
          <cell r="C1079" t="str">
            <v>An epic strategy game of world conquest with simultaneous turn-based multiplayer gameplay and no hotseat waiting</v>
          </cell>
          <cell r="D1079">
            <v>25000</v>
          </cell>
          <cell r="E1079">
            <v>7344</v>
          </cell>
        </row>
        <row r="1080">
          <cell r="B1080" t="str">
            <v>New iPad/iPhone game development software needed</v>
          </cell>
          <cell r="C1080" t="str">
            <v>I am looking to create more games for the iPad/iPhone and want to add leaderboards, which requires new game development software</v>
          </cell>
          <cell r="D1080">
            <v>600</v>
          </cell>
          <cell r="E1080">
            <v>45</v>
          </cell>
        </row>
        <row r="1081">
          <cell r="B1081" t="str">
            <v>Sirius Online, an indie Space MMO</v>
          </cell>
          <cell r="C1081" t="str">
            <v>Sirius Online is currently the work of two brothers striving to bring the Era of Freelancer back, adding dynamic markets and more.</v>
          </cell>
          <cell r="D1081">
            <v>26000</v>
          </cell>
          <cell r="E1081">
            <v>678</v>
          </cell>
        </row>
        <row r="1082">
          <cell r="B1082" t="str">
            <v>Skullforge: The Hunt</v>
          </cell>
          <cell r="C1082" t="str">
            <v>A fantasy action RPG which follows an elven ex-slave on a journey of magic, revenge, intrigue, and deceit.</v>
          </cell>
          <cell r="D1082">
            <v>20000</v>
          </cell>
          <cell r="E1082">
            <v>1821</v>
          </cell>
        </row>
        <row r="1083">
          <cell r="B1083" t="str">
            <v>The Creature</v>
          </cell>
          <cell r="C1083" t="str">
            <v>Finishing your last job before you retire until a disaster strikes the cargo ship can you survive The Creature?</v>
          </cell>
          <cell r="D1083">
            <v>68000</v>
          </cell>
          <cell r="E1083">
            <v>12</v>
          </cell>
        </row>
        <row r="1084">
          <cell r="B1084" t="str">
            <v>T-Fighter: Code Name M - Mobile Edition</v>
          </cell>
          <cell r="C1084" t="str">
            <v>Challenge your trivia skills in this action oriented game against several opponents across time.</v>
          </cell>
          <cell r="D1084">
            <v>10000</v>
          </cell>
          <cell r="E1084">
            <v>56</v>
          </cell>
        </row>
        <row r="1085">
          <cell r="B1085" t="str">
            <v>Video Game Store That Can Beat Out Any Other</v>
          </cell>
          <cell r="C1085" t="str">
            <v>We want to take everything video game related people have seen since 1978 to now and turn it into the top gamer lounge in canada !</v>
          </cell>
          <cell r="D1085">
            <v>50000</v>
          </cell>
          <cell r="E1085">
            <v>410</v>
          </cell>
        </row>
        <row r="1086">
          <cell r="B1086" t="str">
            <v>My own channel</v>
          </cell>
          <cell r="C1086" t="str">
            <v>I want to start my own channel for gaming</v>
          </cell>
          <cell r="D1086">
            <v>550</v>
          </cell>
          <cell r="E1086">
            <v>0</v>
          </cell>
        </row>
        <row r="1087">
          <cell r="B1087" t="str">
            <v>Sun Dryd Studios</v>
          </cell>
          <cell r="C1087" t="str">
            <v>The new kid on the block. Re-imagining old games and creating new ones. Ship, Lazer, Rock is first.</v>
          </cell>
          <cell r="D1087">
            <v>30000</v>
          </cell>
          <cell r="E1087">
            <v>1026</v>
          </cell>
        </row>
        <row r="1088">
          <cell r="B1088" t="str">
            <v>Cyber Universe Online</v>
          </cell>
          <cell r="C1088" t="str">
            <v>Humanity's future in the Galaxy</v>
          </cell>
          <cell r="D1088">
            <v>18000</v>
          </cell>
          <cell r="E1088">
            <v>15</v>
          </cell>
        </row>
        <row r="1089">
          <cell r="B1089" t="str">
            <v>Idle Gamers</v>
          </cell>
          <cell r="C1089" t="str">
            <v>Idle gamers are the group of gamers worth watching play video games. We have a back log of video ideas and want to entertain you.</v>
          </cell>
          <cell r="D1089">
            <v>1100</v>
          </cell>
          <cell r="E1089">
            <v>0</v>
          </cell>
        </row>
        <row r="1090">
          <cell r="B1090" t="str">
            <v>Still Alive</v>
          </cell>
          <cell r="C1090" t="str">
            <v>A fresh twist on survival games. Intense, high-stakes 30 minute rounds for up to 10 players.</v>
          </cell>
          <cell r="D1090">
            <v>45000</v>
          </cell>
          <cell r="E1090">
            <v>6382.34</v>
          </cell>
        </row>
        <row r="1091">
          <cell r="B1091" t="str">
            <v>Farabel</v>
          </cell>
          <cell r="C1091" t="str">
            <v>Farabel is a single player turn-based fantasy strategy game for Mac/PC/Linux</v>
          </cell>
          <cell r="D1091">
            <v>15000</v>
          </cell>
          <cell r="E1091">
            <v>1174</v>
          </cell>
        </row>
        <row r="1092">
          <cell r="B1092" t="str">
            <v>Help Jumpy Punch Prosper!!</v>
          </cell>
          <cell r="C1092" t="str">
            <v>A sci-fi platformer game inspired by a certain blue hedgehog and Italian plumber. Jump, fight, dodge and sprint your way to victory.</v>
          </cell>
          <cell r="D1092">
            <v>12999</v>
          </cell>
          <cell r="E1092">
            <v>5</v>
          </cell>
        </row>
        <row r="1093">
          <cell r="B1093" t="str">
            <v>London Revolution - Open World RPG Minecraft Server</v>
          </cell>
          <cell r="C1093" t="str">
            <v>London Revolution is a Minecraft server in development. This is an open world RPG FPS server with questing and ruthless gangs.</v>
          </cell>
          <cell r="D1093">
            <v>200</v>
          </cell>
          <cell r="E1093">
            <v>25</v>
          </cell>
        </row>
        <row r="1094">
          <cell r="B1094" t="str">
            <v>toggleme. - the next phenom in mobile gaming</v>
          </cell>
          <cell r="C1094" t="str">
            <v>toggleme. is the next breakout mobile game.Addictive gameplay, phenomenal design, real life rewards for achievements, and a great story</v>
          </cell>
          <cell r="D1094">
            <v>2000</v>
          </cell>
          <cell r="E1094">
            <v>21</v>
          </cell>
        </row>
        <row r="1095">
          <cell r="B1095" t="str">
            <v>Help get "Don't Look" on Steam Greenlight!</v>
          </cell>
          <cell r="C1095" t="str">
            <v>A little girl living isolated in the Canadian Rockies, you find your self  being lured into the hills in the middle of the night.</v>
          </cell>
          <cell r="D1095">
            <v>300</v>
          </cell>
          <cell r="E1095">
            <v>42.25</v>
          </cell>
        </row>
        <row r="1096">
          <cell r="B1096" t="str">
            <v>Sprocket Junkie</v>
          </cell>
          <cell r="C1096" t="str">
            <v>An action racing game for iOS. Set in a steampunk world, players battle their way to the finish line on customizable rocket engines!</v>
          </cell>
          <cell r="D1096">
            <v>18000</v>
          </cell>
          <cell r="E1096">
            <v>3294.01</v>
          </cell>
        </row>
        <row r="1097">
          <cell r="B1097" t="str">
            <v>Project Snowstorm</v>
          </cell>
          <cell r="C1097" t="str">
            <v>MMORPG with Real-Time Pet Battles, Expansive 3D World and Ranked Individual &amp; Guild PvP arenas all on your mobile device!</v>
          </cell>
          <cell r="D1097">
            <v>500000</v>
          </cell>
          <cell r="E1097">
            <v>25174</v>
          </cell>
        </row>
        <row r="1098">
          <cell r="B1098" t="str">
            <v>Bugspeed Collider: Fast-Paced Platform Brawler (1â€“4 Players)</v>
          </cell>
          <cell r="C1098" t="str">
            <v>In BUGSPEED COLLIDER, you're a bug with a black belt.  Fight to the top in 4-Beetle Local Multi, and a Full-Scale 1-Beetle Adventure!</v>
          </cell>
          <cell r="D1098">
            <v>12000</v>
          </cell>
          <cell r="E1098">
            <v>2152</v>
          </cell>
        </row>
        <row r="1099">
          <cell r="B1099" t="str">
            <v>Rabbly</v>
          </cell>
          <cell r="C1099" t="str">
            <v>Rabbly is action-adventure game. Is about a scientist going on an adventure, to find rare materials in another galaxy.</v>
          </cell>
          <cell r="D1099">
            <v>100000</v>
          </cell>
          <cell r="E1099">
            <v>47</v>
          </cell>
        </row>
        <row r="1100">
          <cell r="B1100" t="str">
            <v>Kick, Punch... Fireball</v>
          </cell>
          <cell r="C1100" t="str">
            <v>Kick, Punch... Fireball is an FPS type arena game set inside the fantasy world.</v>
          </cell>
          <cell r="D1100">
            <v>25000</v>
          </cell>
          <cell r="E1100">
            <v>1803</v>
          </cell>
        </row>
        <row r="1101">
          <cell r="B1101" t="str">
            <v>Xeno - A Sci-Fi FPS</v>
          </cell>
          <cell r="C1101" t="str">
            <v>Xeno is an FPS which combines all the best elements of old school and modern games to create a fresh and unique gameplay experience.</v>
          </cell>
          <cell r="D1101">
            <v>5000</v>
          </cell>
          <cell r="E1101">
            <v>25</v>
          </cell>
        </row>
        <row r="1102">
          <cell r="B1102" t="str">
            <v>Aeldengald Saga Book I</v>
          </cell>
          <cell r="C1102" t="str">
            <v>A retro style puzzle rpg with a dark story. Your decisions will influence the world and decide the outcome of the story.</v>
          </cell>
          <cell r="D1102">
            <v>4000</v>
          </cell>
          <cell r="E1102">
            <v>100</v>
          </cell>
        </row>
        <row r="1103">
          <cell r="B1103" t="str">
            <v>Strain Wars</v>
          </cell>
          <cell r="C1103" t="str">
            <v>Different strains of marijuana leafs battling to the death to see which one is the top strain.</v>
          </cell>
          <cell r="D1103">
            <v>100000</v>
          </cell>
          <cell r="E1103">
            <v>41</v>
          </cell>
        </row>
        <row r="1104">
          <cell r="B1104" t="str">
            <v>Runers</v>
          </cell>
          <cell r="C1104" t="str">
            <v>Runers is a top-down rogue-like shooter where as you advance you create more powerful spells and fight fierce monsters and bosses.</v>
          </cell>
          <cell r="D1104">
            <v>8000</v>
          </cell>
          <cell r="E1104">
            <v>425</v>
          </cell>
        </row>
        <row r="1105">
          <cell r="B1105" t="str">
            <v>The Morgue</v>
          </cell>
          <cell r="C1105" t="str">
            <v>"I go to work... I classify the bodies and store them accordingly... Sometimes I here noises... Other times is see her...</v>
          </cell>
          <cell r="D1105">
            <v>15000</v>
          </cell>
          <cell r="E1105">
            <v>243</v>
          </cell>
        </row>
        <row r="1106">
          <cell r="B1106" t="str">
            <v>Street Heroes - A Facebook Beat 'em Up</v>
          </cell>
          <cell r="C1106" t="str">
            <v>Street Heroes is a retro 2D side-scrolling multiplayer beat 'em up for Facebook that brings classic arcade fun to a social platform</v>
          </cell>
          <cell r="D1106">
            <v>60000</v>
          </cell>
          <cell r="E1106">
            <v>2971</v>
          </cell>
        </row>
        <row r="1107">
          <cell r="B1107" t="str">
            <v>Nightmare Zombies</v>
          </cell>
          <cell r="C1107" t="str">
            <v>Nightmare Zombies is the first Oculus Rift Only immersive zombie simulator in the Post-Apocalypse urban environment of New York City.</v>
          </cell>
          <cell r="D1107">
            <v>900000</v>
          </cell>
          <cell r="E1107">
            <v>1431</v>
          </cell>
        </row>
        <row r="1108">
          <cell r="B1108" t="str">
            <v>Backyard Zombies</v>
          </cell>
          <cell r="C1108" t="str">
            <v>Collect coins and save civilians while you blast your way through tons of zombies! Unlock new characters and levels!</v>
          </cell>
          <cell r="D1108">
            <v>400</v>
          </cell>
          <cell r="E1108">
            <v>165</v>
          </cell>
        </row>
        <row r="1109">
          <cell r="B1109" t="str">
            <v>The kidcade is the next big thing in the home entertainment</v>
          </cell>
          <cell r="C1109" t="str">
            <v>Enjoy video games, online surfing, and communications in privacy with Kid Cade, from Crestview, Florida. Our company has created a comp</v>
          </cell>
          <cell r="D1109">
            <v>10000</v>
          </cell>
          <cell r="E1109">
            <v>0</v>
          </cell>
        </row>
        <row r="1110">
          <cell r="B1110" t="str">
            <v>Urbania: Create the future</v>
          </cell>
          <cell r="C1110" t="str">
            <v>Environmental awareness using social games where players are challenged to pursue sustainable development in the city of the future.</v>
          </cell>
          <cell r="D1110">
            <v>25000</v>
          </cell>
          <cell r="E1110">
            <v>732.5</v>
          </cell>
        </row>
        <row r="1111">
          <cell r="B1111" t="str">
            <v>1985 Video Game Museum/Arcade/Game Lounge/Event Center</v>
          </cell>
          <cell r="C1111" t="str">
            <v>Our goal is to open a video game museum, art gallery, free play arcade, game lounge, cosplay and event center here in Flint Michigan!</v>
          </cell>
          <cell r="D1111">
            <v>10000</v>
          </cell>
          <cell r="E1111">
            <v>45</v>
          </cell>
        </row>
        <row r="1112">
          <cell r="B1112" t="str">
            <v>PSI - Role Playing Game</v>
          </cell>
          <cell r="C1112" t="str">
            <v>PSI is a game about a group of people dealing with the effects of Nightmares becoming reality, life will never be the same.</v>
          </cell>
          <cell r="D1112">
            <v>50000</v>
          </cell>
          <cell r="E1112">
            <v>255</v>
          </cell>
        </row>
        <row r="1113">
          <cell r="B1113" t="str">
            <v>Funding HyperLight Studios</v>
          </cell>
          <cell r="C1113" t="str">
            <v>We are bringing a new gaming experience to the field. One that will connect a community of people and servers from around the world.</v>
          </cell>
          <cell r="D1113">
            <v>2500</v>
          </cell>
          <cell r="E1113">
            <v>1</v>
          </cell>
        </row>
        <row r="1114">
          <cell r="B1114" t="str">
            <v>Johnny Rocketfingers: Violent Point &amp; Click Adventure!</v>
          </cell>
          <cell r="C1114" t="str">
            <v>Tarantino-esque Adventure Game on Steroids Inspired by LucasArts, Gritty Action Movies and 1940's Animation</v>
          </cell>
          <cell r="D1114">
            <v>88000</v>
          </cell>
          <cell r="E1114">
            <v>31272.92</v>
          </cell>
        </row>
        <row r="1115">
          <cell r="B1115" t="str">
            <v>A YouTube Gaming Channel</v>
          </cell>
          <cell r="C1115" t="str">
            <v>A start up YouTube PC Gaming channel named ''Jeansie''. Comprised of witty banter and slightly above average  gaming skills :)</v>
          </cell>
          <cell r="D1115">
            <v>1000</v>
          </cell>
          <cell r="E1115">
            <v>5</v>
          </cell>
        </row>
        <row r="1116">
          <cell r="B1116" t="str">
            <v>TeleRide</v>
          </cell>
          <cell r="C1116" t="str">
            <v>SciFi racing game for Android &amp; iOS platforms. Player gets a unique weapon which introduces an additional dimension to the competition.</v>
          </cell>
          <cell r="D1116">
            <v>6000</v>
          </cell>
          <cell r="E1116">
            <v>10</v>
          </cell>
        </row>
        <row r="1117">
          <cell r="B1117" t="str">
            <v>Before You Sleep - A Survival Social Video Game</v>
          </cell>
          <cell r="C1117" t="str">
            <v>Explore the protagonist's mind. Remember. Understand. Plan ahead. Stay ahead of threats. Nurture relations. Earn the fate you choose.</v>
          </cell>
          <cell r="D1117">
            <v>40000</v>
          </cell>
          <cell r="E1117">
            <v>53</v>
          </cell>
        </row>
        <row r="1118">
          <cell r="B1118" t="str">
            <v>Quest Remnants of Chaos</v>
          </cell>
          <cell r="C1118" t="str">
            <v>A medieval, post apocolyptic, Online, MMORPG. Class morphing, character customization game.</v>
          </cell>
          <cell r="D1118">
            <v>500000</v>
          </cell>
          <cell r="E1118">
            <v>178.52</v>
          </cell>
        </row>
        <row r="1119">
          <cell r="B1119" t="str">
            <v>Medieval Village</v>
          </cell>
          <cell r="C1119" t="str">
            <v>Experience the Medieval in your own village. Increase your village into a city and walk through the streets.</v>
          </cell>
          <cell r="D1119">
            <v>1000</v>
          </cell>
          <cell r="E1119">
            <v>83</v>
          </cell>
        </row>
        <row r="1120">
          <cell r="B1120" t="str">
            <v>Battle-Buddy â€“ Bringing gamers together</v>
          </cell>
          <cell r="C1120" t="str">
            <v>Ideal for social players as well as a tool for esports teams, Battle Buddy will help organise and coordinate, pugs, scrims, wars &amp; you!</v>
          </cell>
          <cell r="D1120">
            <v>4500</v>
          </cell>
          <cell r="E1120">
            <v>109</v>
          </cell>
        </row>
        <row r="1121">
          <cell r="B1121" t="str">
            <v>Island of Paws - A Dog and Cat RPG Game    0==]=====&gt;</v>
          </cell>
          <cell r="C1121" t="str">
            <v>Dog people and cat people unit!! Help save Paw Island from the monsters in this milti-player (50-100 Person at a time) online RPG game</v>
          </cell>
          <cell r="D1121">
            <v>2100</v>
          </cell>
          <cell r="E1121">
            <v>5</v>
          </cell>
        </row>
        <row r="1122">
          <cell r="B1122" t="str">
            <v>PlanEt Ninjahwah</v>
          </cell>
          <cell r="C1122" t="str">
            <v>Planet Ninjahwah is a highly anticipated futuristic action adventure game that will blow your mind!!</v>
          </cell>
          <cell r="D1122">
            <v>25000</v>
          </cell>
          <cell r="E1122">
            <v>0</v>
          </cell>
        </row>
        <row r="1123">
          <cell r="B1123" t="str">
            <v>Pwincess</v>
          </cell>
          <cell r="C1123" t="str">
            <v>An action packed, side scrolling, platform jumping, laser shooting ADVENTURE that will be fun for everyone.</v>
          </cell>
          <cell r="D1123">
            <v>250000</v>
          </cell>
          <cell r="E1123">
            <v>29</v>
          </cell>
        </row>
        <row r="1124">
          <cell r="B1124" t="str">
            <v>Funny Monsters (Mobile Game)</v>
          </cell>
          <cell r="C1124" t="str">
            <v>Mobile game featuring lots of funny little monsters on the run from their mad creator. Lots of gameplay elements will keep user bussy.</v>
          </cell>
          <cell r="D1124">
            <v>3200</v>
          </cell>
          <cell r="E1124">
            <v>0</v>
          </cell>
        </row>
        <row r="1125">
          <cell r="B1125" t="str">
            <v>Droplets</v>
          </cell>
          <cell r="C1125" t="str">
            <v>Fast paced mobile game where you control a rain drop by tilting your screen. Absorb other rain drops to go faster, but avoid clouds.</v>
          </cell>
          <cell r="D1125">
            <v>5000</v>
          </cell>
          <cell r="E1125">
            <v>11</v>
          </cell>
        </row>
        <row r="1126">
          <cell r="B1126" t="str">
            <v>Disaster Defender:Save lives in a game and in the Real World</v>
          </cell>
          <cell r="C1126" t="str">
            <v>Disaster Defender is a Mobile RPG that puts you right into the action of a Disaster, saving lives and property like a real life hero!</v>
          </cell>
          <cell r="D1126">
            <v>90000</v>
          </cell>
          <cell r="E1126">
            <v>425</v>
          </cell>
        </row>
        <row r="1127">
          <cell r="B1127" t="str">
            <v>Ultimate Supremacy</v>
          </cell>
          <cell r="C1127" t="str">
            <v>Ultimate Supremacy will be the ultimate in mobile gaming, if you love fighting and strategy games, you will love Ultimate Supremacy.</v>
          </cell>
          <cell r="D1127">
            <v>3000</v>
          </cell>
          <cell r="E1127">
            <v>0</v>
          </cell>
        </row>
        <row r="1128">
          <cell r="B1128" t="str">
            <v>GAMING TO LEARN</v>
          </cell>
          <cell r="C1128" t="str">
            <v>Imagine a science class where the teacher walks in a says "Take out your cell phone and play a game."</v>
          </cell>
          <cell r="D1128">
            <v>2000</v>
          </cell>
          <cell r="E1128">
            <v>10</v>
          </cell>
        </row>
        <row r="1129">
          <cell r="B1129" t="str">
            <v>ABRAcaPOCUS!!</v>
          </cell>
          <cell r="C1129" t="str">
            <v>A fast-paced, creepy/cute mobile puzzle game where you draw series of magic symbols to summon &amp; collect demons, monsters, gods, &amp; myths</v>
          </cell>
          <cell r="D1129">
            <v>35000</v>
          </cell>
          <cell r="E1129">
            <v>585</v>
          </cell>
        </row>
        <row r="1130">
          <cell r="B1130" t="str">
            <v>Flying Turds</v>
          </cell>
          <cell r="C1130" t="str">
            <v>#havingfunFTW</v>
          </cell>
          <cell r="D1130">
            <v>1000</v>
          </cell>
          <cell r="E1130">
            <v>1</v>
          </cell>
        </row>
        <row r="1131">
          <cell r="B1131" t="str">
            <v>Angry words with Friends</v>
          </cell>
          <cell r="C1131" t="str">
            <v>This app will provide you with the ability to use your most favorite profanities while playing a game with your friends.</v>
          </cell>
          <cell r="D1131">
            <v>20000</v>
          </cell>
          <cell r="E1131">
            <v>21</v>
          </cell>
        </row>
        <row r="1132">
          <cell r="B1132" t="str">
            <v>Terror Interceptor Mobile Video Game</v>
          </cell>
          <cell r="C1132" t="str">
            <v>A modernized version of the classic aerial combat arcade game 1942.  Use real fighter jets to take down terrorists on a global scale.</v>
          </cell>
          <cell r="D1132">
            <v>5000</v>
          </cell>
          <cell r="E1132">
            <v>11</v>
          </cell>
        </row>
        <row r="1133">
          <cell r="B1133" t="str">
            <v>Hot Potato - The App</v>
          </cell>
          <cell r="C1133" t="str">
            <v>Don't drop it like it's hot..Hot Potato is a battle between friends. Compete to keep Mr Potato off the ground. Who will drop him first?</v>
          </cell>
          <cell r="D1133">
            <v>40000</v>
          </cell>
          <cell r="E1133">
            <v>0</v>
          </cell>
        </row>
        <row r="1134">
          <cell r="B1134" t="str">
            <v>One</v>
          </cell>
          <cell r="C1134" t="str">
            <v>One is a simple mobile game about exploring the connections between all living things. Featuring hand-painted art.</v>
          </cell>
          <cell r="D1134">
            <v>10000</v>
          </cell>
          <cell r="E1134">
            <v>1438</v>
          </cell>
        </row>
        <row r="1135">
          <cell r="B1135" t="str">
            <v>Ping</v>
          </cell>
          <cell r="C1135" t="str">
            <v>Ping is a simple game currently in the design process, where the player lives off of the power of their connection to the internet.</v>
          </cell>
          <cell r="D1135">
            <v>3000</v>
          </cell>
          <cell r="E1135">
            <v>20</v>
          </cell>
        </row>
        <row r="1136">
          <cell r="B1136" t="str">
            <v>New Mario Bro's style game!</v>
          </cell>
          <cell r="C1136" t="str">
            <v>We are creating a new Mario Bro's style game called KFK:Original. It's challenging, fun and totally awesome!!!</v>
          </cell>
          <cell r="D1136">
            <v>25000</v>
          </cell>
          <cell r="E1136">
            <v>1</v>
          </cell>
        </row>
        <row r="1137">
          <cell r="B1137" t="str">
            <v>Trumperama</v>
          </cell>
          <cell r="C1137" t="str">
            <v>"Trumperama" ist ein Jump 'n' Run Spiel im 8-Bit Stil fÃ¼r Android.
Donald Trump gewinnt die Wahlen und muss gestoppt werden!</v>
          </cell>
          <cell r="D1137">
            <v>1000</v>
          </cell>
          <cell r="E1137">
            <v>50</v>
          </cell>
        </row>
        <row r="1138">
          <cell r="B1138" t="str">
            <v>OneLifeMen - Jeu d' Aventure smartphone en Voxel Art</v>
          </cell>
          <cell r="C1138" t="str">
            <v>Arpenter pas moins de 50 stages ne sera pas facile avec une seule vie... peut Ãªtre que les potions vous aiderons Ã  survivre ?</v>
          </cell>
          <cell r="D1138">
            <v>4190</v>
          </cell>
          <cell r="E1138">
            <v>270</v>
          </cell>
        </row>
        <row r="1139">
          <cell r="B1139" t="str">
            <v>Nodiatis RPG: Steam, Android, &amp; iOS Clients</v>
          </cell>
          <cell r="C1139" t="str">
            <v>This classic online RPG is being overhauled to run on more devices with an interface better suited for both mobile and widescreen.</v>
          </cell>
          <cell r="D1139">
            <v>25000</v>
          </cell>
          <cell r="E1139">
            <v>9875</v>
          </cell>
        </row>
        <row r="1140">
          <cell r="B1140" t="str">
            <v>Slayers of The Dead AR- build your ultimate Zombie Fort</v>
          </cell>
          <cell r="C1140" t="str">
            <v>Have you ever wanted to build your own, ultimate zombie fort in real life? Enjoy a Zombie Apocalypse without the Apocalypse.</v>
          </cell>
          <cell r="D1140">
            <v>35000</v>
          </cell>
          <cell r="E1140">
            <v>125</v>
          </cell>
        </row>
        <row r="1141">
          <cell r="B1141" t="str">
            <v>Soulwalker</v>
          </cell>
          <cell r="C1141" t="str">
            <v>Take control of the Void and bend it to your will as you perfect your strategy and amass your deck. The light gathers, your power grows</v>
          </cell>
          <cell r="D1141">
            <v>8000</v>
          </cell>
          <cell r="E1141">
            <v>5</v>
          </cell>
        </row>
        <row r="1142">
          <cell r="B1142" t="str">
            <v>Medieval Empire by Bear Games</v>
          </cell>
          <cell r="C1142" t="str">
            <v>We are creating the next epic Massive Multiplayer Online-Real Time Strategy game and we want you to be a part of it!</v>
          </cell>
          <cell r="D1142">
            <v>5000</v>
          </cell>
          <cell r="E1142">
            <v>0</v>
          </cell>
        </row>
        <row r="1143">
          <cell r="B1143" t="str">
            <v>Arena Z - Zombie Survival</v>
          </cell>
          <cell r="C1143" t="str">
            <v>I think this will be a great game!</v>
          </cell>
          <cell r="D1143">
            <v>500</v>
          </cell>
          <cell r="E1143">
            <v>0</v>
          </cell>
        </row>
        <row r="1144">
          <cell r="B1144" t="str">
            <v>3E Community, a company driven by YOU!</v>
          </cell>
          <cell r="C1144" t="str">
            <v>If only you could help choose and/or create the Top Chart apps with your ideas...
Want that to come true? Well here we are.</v>
          </cell>
          <cell r="D1144">
            <v>4000</v>
          </cell>
          <cell r="E1144">
            <v>0</v>
          </cell>
        </row>
        <row r="1145">
          <cell r="B1145" t="str">
            <v>Convergence: Rift Wars</v>
          </cell>
          <cell r="C1145" t="str">
            <v>Convergence: RiftWars is a easy to approach competitive turn-based strategy game, featuring quick game play and military tactics.</v>
          </cell>
          <cell r="D1145">
            <v>45000</v>
          </cell>
          <cell r="E1145">
            <v>186</v>
          </cell>
        </row>
        <row r="1146">
          <cell r="B1146" t="str">
            <v>We Need Your Help to Finish Our BBQ Food Truck</v>
          </cell>
          <cell r="C1146" t="str">
            <v>We need your help to finish our food truck. We are building a BBQ Food Truck to serve competition style BBQ.</v>
          </cell>
          <cell r="D1146">
            <v>9300</v>
          </cell>
          <cell r="E1146">
            <v>0</v>
          </cell>
        </row>
        <row r="1147">
          <cell r="B1147" t="str">
            <v>A FORK IN THE ROAD food truck</v>
          </cell>
          <cell r="C1147" t="str">
            <v>Emphasizing locally and responsibly raised ingredients, serving delicious food! I need your help.</v>
          </cell>
          <cell r="D1147">
            <v>80000</v>
          </cell>
          <cell r="E1147">
            <v>100</v>
          </cell>
        </row>
        <row r="1148">
          <cell r="B1148" t="str">
            <v>Sleepy PIg Barbecue: Auburn's First BBQ Food Truck</v>
          </cell>
          <cell r="C1148" t="str">
            <v>Bringing the flavor of competition BBQ to small town Auburn with the ease of a big city food truck.</v>
          </cell>
          <cell r="D1148">
            <v>6000</v>
          </cell>
          <cell r="E1148">
            <v>530</v>
          </cell>
        </row>
        <row r="1149">
          <cell r="B1149" t="str">
            <v>baked pugtato</v>
          </cell>
          <cell r="C1149" t="str">
            <v>amazing gourmet baked potato truck with variable options for everyone, its always been my dream, help me make it come true :).</v>
          </cell>
          <cell r="D1149">
            <v>25000</v>
          </cell>
          <cell r="E1149">
            <v>0</v>
          </cell>
        </row>
        <row r="1150">
          <cell r="B1150" t="str">
            <v>Warren's / Adilyn's Rollin' Bistro</v>
          </cell>
          <cell r="C1150" t="str">
            <v>New local (Louisville, KY.) food truck with a refreshing spin on rolling kitchens.</v>
          </cell>
          <cell r="D1150">
            <v>15000</v>
          </cell>
          <cell r="E1150">
            <v>73</v>
          </cell>
        </row>
        <row r="1151">
          <cell r="B1151" t="str">
            <v>The Floridian Food Truck</v>
          </cell>
          <cell r="C1151" t="str">
            <v>Bringing culturally diverse Floridian cuisine to the people!</v>
          </cell>
          <cell r="D1151">
            <v>50000</v>
          </cell>
          <cell r="E1151">
            <v>75</v>
          </cell>
        </row>
        <row r="1152">
          <cell r="B1152" t="str">
            <v>Chef Po's Food Truck</v>
          </cell>
          <cell r="C1152" t="str">
            <v>Bringing delicious authentic and fusion Taiwanese Food to the West Coast.</v>
          </cell>
          <cell r="D1152">
            <v>2500</v>
          </cell>
          <cell r="E1152">
            <v>252</v>
          </cell>
        </row>
        <row r="1153">
          <cell r="B1153" t="str">
            <v>Blaze'n Pontiac Grill</v>
          </cell>
          <cell r="C1153" t="str">
            <v>Basically home style foods as huge sandwiches, burgers, and apps. Limitited to NOTHING. Irish,Mexican, cajÃ£n, southern bqq even veggies</v>
          </cell>
          <cell r="D1153">
            <v>25000</v>
          </cell>
          <cell r="E1153">
            <v>0</v>
          </cell>
        </row>
        <row r="1154">
          <cell r="B1154" t="str">
            <v>Peruvian King Food Truck</v>
          </cell>
          <cell r="C1154" t="str">
            <v>Peruvian food truck with an LA twist.</v>
          </cell>
          <cell r="D1154">
            <v>16000</v>
          </cell>
          <cell r="E1154">
            <v>911</v>
          </cell>
        </row>
        <row r="1155">
          <cell r="B1155" t="str">
            <v>The Cold Spot Mobile Trailer</v>
          </cell>
          <cell r="C1155" t="str">
            <v>A mobile concession trailer for snow cones, ice cream, smoothies and more</v>
          </cell>
          <cell r="D1155">
            <v>8000</v>
          </cell>
          <cell r="E1155">
            <v>50</v>
          </cell>
        </row>
        <row r="1156">
          <cell r="B1156" t="str">
            <v>Food Truck Funding</v>
          </cell>
          <cell r="C1156" t="str">
            <v>We're about to launch our first ever food truck to share our amazing food and we need your help! Be a part of our truck!</v>
          </cell>
          <cell r="D1156">
            <v>5000</v>
          </cell>
          <cell r="E1156">
            <v>325</v>
          </cell>
        </row>
        <row r="1157">
          <cell r="B1157" t="str">
            <v>Mobile Coffee Cart with a Purpose</v>
          </cell>
          <cell r="C1157" t="str">
            <v>I am on a mission to offer as many people as I can a great healthy coffee, tea, and snacks by using healthy products and ingredients.</v>
          </cell>
          <cell r="D1157">
            <v>25000</v>
          </cell>
          <cell r="E1157">
            <v>188</v>
          </cell>
        </row>
        <row r="1158">
          <cell r="B1158" t="str">
            <v>Harley Hawg Dogs, Inc</v>
          </cell>
          <cell r="C1158" t="str">
            <v>A Food Truck featuring Deep Fried Natural Casing Beef/Pork mix Hot Dogs, New York Style Rippers. Also serving Fresh Cut Fries.</v>
          </cell>
          <cell r="D1158">
            <v>6500</v>
          </cell>
          <cell r="E1158">
            <v>0</v>
          </cell>
        </row>
        <row r="1159">
          <cell r="B1159" t="str">
            <v>BIGFOOT BBQ - Flavors As Big As Sasquatch Himself</v>
          </cell>
          <cell r="C1159" t="str">
            <v>When the smoke clears, folks in Albany are going to experience the best barbeque they'll ever have! Got the flavor, need some funding.</v>
          </cell>
          <cell r="D1159">
            <v>10000</v>
          </cell>
          <cell r="E1159">
            <v>151</v>
          </cell>
        </row>
        <row r="1160">
          <cell r="B1160" t="str">
            <v>Help me build my Tiny House Cupcake Bakery - Phase 1</v>
          </cell>
          <cell r="C1160" t="str">
            <v>It's been my dream to start my own cupcake bakery and it's now or never. Help me take the first steps toward building my dream.</v>
          </cell>
          <cell r="D1160">
            <v>7500</v>
          </cell>
          <cell r="E1160">
            <v>35</v>
          </cell>
        </row>
        <row r="1161">
          <cell r="B1161" t="str">
            <v>Skewed Up Food Truck</v>
          </cell>
          <cell r="C1161" t="str">
            <v>Skewed Up food truck is my dream and need help getting it started, presenting some to the bank for my loan, spice up logo, etc.</v>
          </cell>
          <cell r="D1161">
            <v>6750</v>
          </cell>
          <cell r="E1161">
            <v>0</v>
          </cell>
        </row>
        <row r="1162">
          <cell r="B1162" t="str">
            <v>Harvest Grub Eatery...Mobile Eatery...Fresh Seasonal Grub!</v>
          </cell>
          <cell r="C1162" t="str">
            <v>Food is a lifestyle...the art, the challenge, and the happiness is the wealth I seek....join me on my journey to success.</v>
          </cell>
          <cell r="D1162">
            <v>30000</v>
          </cell>
          <cell r="E1162">
            <v>1155</v>
          </cell>
        </row>
        <row r="1163">
          <cell r="B1163" t="str">
            <v>Pyros Brick Oven Pizza in a Food Truck.</v>
          </cell>
          <cell r="C1163" t="str">
            <v>Amazing delicious pizza a real hit a true niche that has not been explored ground floor opportunity in food trucks done by a real chef</v>
          </cell>
          <cell r="D1163">
            <v>18000</v>
          </cell>
          <cell r="E1163">
            <v>0</v>
          </cell>
        </row>
        <row r="1164">
          <cell r="B1164" t="str">
            <v>Super Natural Kooking</v>
          </cell>
          <cell r="C1164" t="str">
            <v>Solar Powered, Recycled Fryer Oil for Truck Fuel, Locally Grown Organic &amp; Hormone Free Foods, Pop-up Bands, Private Party and Functions</v>
          </cell>
          <cell r="D1164">
            <v>60000</v>
          </cell>
          <cell r="E1164">
            <v>35</v>
          </cell>
        </row>
        <row r="1165">
          <cell r="B1165" t="str">
            <v>When I become awesome, I will cater an event for you!!</v>
          </cell>
          <cell r="C1165" t="str">
            <v>Cooking is my passion.Lets take my passion to another level,by sending me to a culinary school, I WILL be one of the best chefs ever!</v>
          </cell>
          <cell r="D1165">
            <v>5200</v>
          </cell>
          <cell r="E1165">
            <v>0</v>
          </cell>
        </row>
        <row r="1166">
          <cell r="B1166" t="str">
            <v>Bayou Classic BBQ</v>
          </cell>
          <cell r="C1166" t="str">
            <v>Bayou Classic BBQ will be  Mansura,LA 
newest and best mobile food truck
serving delicious BBQ Georgia style slow
smoke BBQ!</v>
          </cell>
          <cell r="D1166">
            <v>10000</v>
          </cell>
          <cell r="E1166">
            <v>0</v>
          </cell>
        </row>
        <row r="1167">
          <cell r="B1167" t="str">
            <v>Cupcake Wars Winners: Dreamy Creations Cupcake Truck</v>
          </cell>
          <cell r="C1167" t="str">
            <v>Join us in transforming Dreamy Creations truck into a food truck so we can bring you the most delicious cupcakes to your neighborhood!</v>
          </cell>
          <cell r="D1167">
            <v>10000</v>
          </cell>
          <cell r="E1167">
            <v>2070.5</v>
          </cell>
        </row>
        <row r="1168">
          <cell r="B1168" t="str">
            <v>Fire On High: Organic Food Truck on a Mission</v>
          </cell>
          <cell r="C1168" t="str">
            <v>Making delicious healthy food affordable &amp; accessible to ALL Cincinnati neighborhoods. Locally sourced, seasonally-inspired menu</v>
          </cell>
          <cell r="D1168">
            <v>15000</v>
          </cell>
          <cell r="E1168">
            <v>2871</v>
          </cell>
        </row>
        <row r="1169">
          <cell r="B1169" t="str">
            <v>Empanada Express Food Truck</v>
          </cell>
          <cell r="C1169" t="str">
            <v>A mobile food truck serving up a Latino-inspired fusion cuisine using fresh, local, &amp; organic ingredients!</v>
          </cell>
          <cell r="D1169">
            <v>60000</v>
          </cell>
          <cell r="E1169">
            <v>979</v>
          </cell>
        </row>
        <row r="1170">
          <cell r="B1170" t="str">
            <v>SiMpLy FreSH fOoD TrUck</v>
          </cell>
          <cell r="C1170" t="str">
            <v>Simply fresh farm to table on wheels working close with local farms to ensure the highest of quality of product .</v>
          </cell>
          <cell r="D1170">
            <v>18000</v>
          </cell>
          <cell r="E1170">
            <v>1020</v>
          </cell>
        </row>
        <row r="1171">
          <cell r="B1171" t="str">
            <v>FREE Shuttle Service in Downtown Los Angeles</v>
          </cell>
          <cell r="C1171" t="str">
            <v>Our service provides door-to-door shuttle transportation in Downtown Los Angeles. FREE to passengers - driver tip appreciated.</v>
          </cell>
          <cell r="D1171">
            <v>10000</v>
          </cell>
          <cell r="E1171">
            <v>17</v>
          </cell>
        </row>
        <row r="1172">
          <cell r="B1172" t="str">
            <v>Its A Rib Thing</v>
          </cell>
          <cell r="C1172" t="str">
            <v>They are sweet, sticky and incredibly addictive. People are left with a huge smile and a full stomach but still ask for more!!!</v>
          </cell>
          <cell r="D1172">
            <v>25000</v>
          </cell>
          <cell r="E1172">
            <v>100</v>
          </cell>
        </row>
        <row r="1173">
          <cell r="B1173" t="str">
            <v>The Mean Green Purple Machine</v>
          </cell>
          <cell r="C1173" t="str">
            <v>Tulsa's first true biodiesel, alternative energy powered food truck! Oh yeah, and delicious food!</v>
          </cell>
          <cell r="D1173">
            <v>25000</v>
          </cell>
          <cell r="E1173">
            <v>25</v>
          </cell>
        </row>
        <row r="1174">
          <cell r="B1174" t="str">
            <v>let your dayz take you to the dogs.</v>
          </cell>
          <cell r="C1174" t="str">
            <v>Bringing YOUR favorite dog recipes to the streets.</v>
          </cell>
          <cell r="D1174">
            <v>9000</v>
          </cell>
          <cell r="E1174">
            <v>0</v>
          </cell>
        </row>
        <row r="1175">
          <cell r="B1175" t="str">
            <v>Notorious P.I.G. Food Truck will bring gangsta food to YOU!!</v>
          </cell>
          <cell r="C1175" t="str">
            <v>Chef David J Alvarez worked for Guy Fieri &amp; Anthony Bourdain. Chef David wants to bring his food to the Streets &amp; assault your senses!</v>
          </cell>
          <cell r="D1175">
            <v>125000</v>
          </cell>
          <cell r="E1175">
            <v>30</v>
          </cell>
        </row>
        <row r="1176">
          <cell r="B1176" t="str">
            <v>Give The Black Burro a Stable Stable</v>
          </cell>
          <cell r="C1176" t="str">
            <v>Help me purchase a parking space to be the Burro's permanant home, I need your help to raise $15,000!</v>
          </cell>
          <cell r="D1176">
            <v>15000</v>
          </cell>
          <cell r="E1176">
            <v>886</v>
          </cell>
        </row>
        <row r="1177">
          <cell r="B1177" t="str">
            <v>Bad To The Cone Food Service ATX</v>
          </cell>
          <cell r="C1177" t="str">
            <v>"Create-Your-Cone". Freshly made waffle cones stuffed with your choice of yummy ingredients, or frozen yogurt!</v>
          </cell>
          <cell r="D1177">
            <v>20000</v>
          </cell>
          <cell r="E1177">
            <v>585</v>
          </cell>
        </row>
        <row r="1178">
          <cell r="B1178" t="str">
            <v>Mirlin's Sushi</v>
          </cell>
          <cell r="C1178" t="str">
            <v>Mirlins Sushi!
Find us on Facebook!
(Gives backers a voice, and a direct link to us! No kickstarter disappearing act here!)</v>
          </cell>
          <cell r="D1178">
            <v>175000</v>
          </cell>
          <cell r="E1178">
            <v>10</v>
          </cell>
        </row>
        <row r="1179">
          <cell r="B1179" t="str">
            <v>Funnel Cakes come to the UK!</v>
          </cell>
          <cell r="C1179" t="str">
            <v>Its CRAZY the UK is still in the dark about funnel cakes! We want to convert a trailer and show the country what they've been missing!</v>
          </cell>
          <cell r="D1179">
            <v>6000</v>
          </cell>
          <cell r="E1179">
            <v>0</v>
          </cell>
        </row>
        <row r="1180">
          <cell r="B1180" t="str">
            <v>Thella's, food, tacos, burritos, health</v>
          </cell>
          <cell r="C1180" t="str">
            <v>Hi, Thella's is an idea of a local inexpensive burrito truck, where we want take the delicious burritos and tacos to whole new level</v>
          </cell>
          <cell r="D1180">
            <v>75000</v>
          </cell>
          <cell r="E1180">
            <v>5</v>
          </cell>
        </row>
        <row r="1181">
          <cell r="B1181" t="str">
            <v>El Camion Roja</v>
          </cell>
          <cell r="C1181" t="str">
            <v>Mexican Style Food Truck, run by a Red Seal Chef, in a town with NO MEXICAN FOOD! That is a culinary emergency situation!</v>
          </cell>
          <cell r="D1181">
            <v>60000</v>
          </cell>
          <cell r="E1181">
            <v>3200</v>
          </cell>
        </row>
        <row r="1182">
          <cell r="B1182" t="str">
            <v>Hogzilla S.O.W. (Squeals On Wheels) A Veteran Owned Company</v>
          </cell>
          <cell r="C1182" t="str">
            <v>We would like to start a military-themed food truck to serve the Battle Creek/Kalamazoo area.</v>
          </cell>
          <cell r="D1182">
            <v>50000</v>
          </cell>
          <cell r="E1182">
            <v>5875</v>
          </cell>
        </row>
        <row r="1183">
          <cell r="B1183" t="str">
            <v>Gringo Loco Tacos Food Truck</v>
          </cell>
          <cell r="C1183" t="str">
            <v>Bringing the best tacos to the streets of Chicago!</v>
          </cell>
          <cell r="D1183">
            <v>50000</v>
          </cell>
          <cell r="E1183">
            <v>4</v>
          </cell>
        </row>
        <row r="1184">
          <cell r="B1184" t="str">
            <v>J &amp; D Rolling Smoke BBQ expansion</v>
          </cell>
          <cell r="C1184" t="str">
            <v>Two  years ago this business was started to help a local non-profit.  We have since expanded and provide jobs in our small community.</v>
          </cell>
          <cell r="D1184">
            <v>1000</v>
          </cell>
          <cell r="E1184">
            <v>42</v>
          </cell>
        </row>
        <row r="1185">
          <cell r="B1185" t="str">
            <v>Freshie's Donuts Food Trailer</v>
          </cell>
          <cell r="C1185" t="str">
            <v>Help Freshie keep her dream alive by pledging to get a donut truck! She will be able to do events as well as cater to the community</v>
          </cell>
          <cell r="D1185">
            <v>2500</v>
          </cell>
          <cell r="E1185">
            <v>100</v>
          </cell>
        </row>
        <row r="1186">
          <cell r="B1186" t="str">
            <v>2016/2017 Cyclocross Album</v>
          </cell>
          <cell r="C1186" t="str">
            <v>This coffee table album is the chronicle of the 2016/2017 cyclocross season, the latest edition of the renowned cyclephotos books.</v>
          </cell>
          <cell r="D1186">
            <v>22000</v>
          </cell>
          <cell r="E1186">
            <v>23086</v>
          </cell>
        </row>
        <row r="1187">
          <cell r="B1187" t="str">
            <v>Katrina  Reflections</v>
          </cell>
          <cell r="C1187" t="str">
            <v>A photo exhibition and book showcasing images and stories of our time in New Orleans, commemorating Katrinaâ€™s ten year anniversary.</v>
          </cell>
          <cell r="D1187">
            <v>12500</v>
          </cell>
          <cell r="E1187">
            <v>13180</v>
          </cell>
        </row>
        <row r="1188">
          <cell r="B1188" t="str">
            <v>Children of Zanskar. Happiness is not in things, itâ€™s in us.</v>
          </cell>
          <cell r="C1188" t="str">
            <v>Children of Zanskar - a stunning photography book, will raise funds for the local school and children of Lingshed valley, Himalayas.</v>
          </cell>
          <cell r="D1188">
            <v>7500</v>
          </cell>
          <cell r="E1188">
            <v>8005</v>
          </cell>
        </row>
        <row r="1189">
          <cell r="B1189" t="str">
            <v>"SUNDANCERS: The Men of Utah"</v>
          </cell>
          <cell r="C1189" t="str">
            <v>A gorgeous monograph of sensual imagery featuring the men of Utah, shot against the incredible expanses of land they call their own.</v>
          </cell>
          <cell r="D1189">
            <v>8750</v>
          </cell>
          <cell r="E1189">
            <v>9111</v>
          </cell>
        </row>
        <row r="1190">
          <cell r="B1190" t="str">
            <v>Because Dance.</v>
          </cell>
          <cell r="C1190" t="str">
            <v>A photobook of young dancers and their inspiring stories, photographed in beautiful and unique locations.</v>
          </cell>
          <cell r="D1190">
            <v>2000</v>
          </cell>
          <cell r="E1190">
            <v>3211</v>
          </cell>
        </row>
        <row r="1191">
          <cell r="B1191" t="str">
            <v>Road Ramblers</v>
          </cell>
          <cell r="C1191" t="str">
            <v>A couple of experienced road trippers setting out for the big one. Six months traveling in a converted bus with a book at the end.</v>
          </cell>
          <cell r="D1191">
            <v>9000</v>
          </cell>
          <cell r="E1191">
            <v>9700</v>
          </cell>
        </row>
        <row r="1192">
          <cell r="B1192" t="str">
            <v>The Reality Of Chronic Illness - The Book</v>
          </cell>
          <cell r="C1192" t="str">
            <v>A pairing of self portraiture and writing to shed light on the reality of life with chronic illness.</v>
          </cell>
          <cell r="D1192">
            <v>500</v>
          </cell>
          <cell r="E1192">
            <v>675</v>
          </cell>
        </row>
        <row r="1193">
          <cell r="B1193" t="str">
            <v>Good Morning Japan</v>
          </cell>
          <cell r="C1193" t="str">
            <v>A photo journal capturing 30 days of sweetness in Kyoto, Tokyo, and more. Join me to see the cutest &amp; prettiest images of Japan :)</v>
          </cell>
          <cell r="D1193">
            <v>2700</v>
          </cell>
          <cell r="E1193">
            <v>2945</v>
          </cell>
        </row>
        <row r="1194">
          <cell r="B1194" t="str">
            <v>Other Worlds - A Make 100 Project</v>
          </cell>
          <cell r="C1194" t="str">
            <v>A macro landscape photography art book &amp; limited edition prints. A Make 100 project.</v>
          </cell>
          <cell r="D1194">
            <v>100</v>
          </cell>
          <cell r="E1194">
            <v>290</v>
          </cell>
        </row>
        <row r="1195">
          <cell r="B1195" t="str">
            <v>KAREN  KUEHN - MAVERICK CAMERA - The Photographs &amp; Stories</v>
          </cell>
          <cell r="C1195" t="str">
            <v>Images &amp; the stories behind them from a professional photographers 1st 16 years shooting assignments for major magazines &amp; ad agencies.</v>
          </cell>
          <cell r="D1195">
            <v>21000</v>
          </cell>
          <cell r="E1195">
            <v>21831</v>
          </cell>
        </row>
        <row r="1196">
          <cell r="B1196" t="str">
            <v>Atlantic Light: The West Coast of Ireland in Photographs</v>
          </cell>
          <cell r="C1196" t="str">
            <v>A beautifully presented hardcover book of aerial photographs that show the west coast of Ireland as it's never been seen before.</v>
          </cell>
          <cell r="D1196">
            <v>12500</v>
          </cell>
          <cell r="E1196">
            <v>40280</v>
          </cell>
        </row>
        <row r="1197">
          <cell r="B1197" t="str">
            <v>CALAMITA/Ã€ project</v>
          </cell>
          <cell r="C1197" t="str">
            <v>CALAMITA/Ã€ is a tool for investigating the contemporary Vajont and the topic of catastrophes in general.
Â«CHE IDDIO CE LA MANDI BUONAÂ»</v>
          </cell>
          <cell r="D1197">
            <v>10000</v>
          </cell>
          <cell r="E1197">
            <v>13500</v>
          </cell>
        </row>
        <row r="1198">
          <cell r="B1198" t="str">
            <v>NAKED IBIZA - A Large Scale Photography Book by Dylan Rosser</v>
          </cell>
          <cell r="C1198" t="str">
            <v>A book of male nudes photographed on location in Ibiza over the last 4 years.</v>
          </cell>
          <cell r="D1198">
            <v>14500</v>
          </cell>
          <cell r="E1198">
            <v>39137</v>
          </cell>
        </row>
        <row r="1199">
          <cell r="B1199" t="str">
            <v>Brewtography Project: Discovering Colorado Breweries</v>
          </cell>
          <cell r="C1199" t="str">
            <v>A coffee table book celebrating Colorado brewery culture; exploring the passion and personality of local breweries through photographs.</v>
          </cell>
          <cell r="D1199">
            <v>15000</v>
          </cell>
          <cell r="E1199">
            <v>37994</v>
          </cell>
        </row>
        <row r="1200">
          <cell r="B1200" t="str">
            <v>The White Desert: Wildlife &amp; Antarctica photobook</v>
          </cell>
          <cell r="C1200" t="str">
            <v>The White Desert is a photo project, documenting the fragility and beauty of the planet, from the Arctic to Antarctic regions!</v>
          </cell>
          <cell r="D1200">
            <v>3500</v>
          </cell>
          <cell r="E1200">
            <v>9121</v>
          </cell>
        </row>
        <row r="1201">
          <cell r="B1201" t="str">
            <v>The portrait of the forgotten: Syrian refugees in Jordan</v>
          </cell>
          <cell r="C1201" t="str">
            <v>There are over 627.295 Syrian refugees in Jordan due to the war. Let me tell you some of their stories with the help of a photobook!</v>
          </cell>
          <cell r="D1201">
            <v>2658</v>
          </cell>
          <cell r="E1201">
            <v>2693</v>
          </cell>
        </row>
        <row r="1202">
          <cell r="B1202" t="str">
            <v>Modern Nomads</v>
          </cell>
          <cell r="C1202" t="str">
            <v>Modern Nomads Journal is an 88 page magazine style publication containing photo stories about Somalis in the Horn of Africa.</v>
          </cell>
          <cell r="D1202">
            <v>4800</v>
          </cell>
          <cell r="E1202">
            <v>6029</v>
          </cell>
        </row>
        <row r="1203">
          <cell r="B1203" t="str">
            <v>Invisible People of Belarus</v>
          </cell>
          <cell r="C1203" t="str">
            <v>Documentary book about the lives of disabled people and Chernobyl victims living in governmental institutions called Internats</v>
          </cell>
          <cell r="D1203">
            <v>6000</v>
          </cell>
          <cell r="E1203">
            <v>6146.27</v>
          </cell>
        </row>
        <row r="1204">
          <cell r="B1204" t="str">
            <v>"Angus O'Callaghan. Melbourne." 1968 - 1971</v>
          </cell>
          <cell r="C1204" t="str">
            <v>This coffee table book features Melbourne as never seen before through the eyes of an artist now 93 years old. Melbourne from 1968-1971</v>
          </cell>
          <cell r="D1204">
            <v>25000</v>
          </cell>
          <cell r="E1204">
            <v>49811</v>
          </cell>
        </row>
        <row r="1205">
          <cell r="B1205" t="str">
            <v>reAPPEARANCES   a limited edition photography book</v>
          </cell>
          <cell r="C1205" t="str">
            <v>reAPPEARANCES is a series of photographs shot with a digital toy camera, a visual and cultural journey through appearances.</v>
          </cell>
          <cell r="D1205">
            <v>16300</v>
          </cell>
          <cell r="E1205">
            <v>16700</v>
          </cell>
        </row>
        <row r="1206">
          <cell r="B1206" t="str">
            <v>Miles From Los Angeles - A Photo Book of the Western U.S.</v>
          </cell>
          <cell r="C1206" t="str">
            <v>A fine art book capturing the beauty of nature in the Western United States by landscape photographer Cheyne Walls.</v>
          </cell>
          <cell r="D1206">
            <v>13000</v>
          </cell>
          <cell r="E1206">
            <v>13383</v>
          </cell>
        </row>
        <row r="1207">
          <cell r="B1207" t="str">
            <v>Afro-Iran:Â The Unknown Minority</v>
          </cell>
          <cell r="C1207" t="str">
            <v>A photo book by photographer Mahdi Ehsaei depicting the little known minority of Afro-Iranians in South Iran in fascinating portraits.</v>
          </cell>
          <cell r="D1207">
            <v>13000</v>
          </cell>
          <cell r="E1207">
            <v>13112</v>
          </cell>
        </row>
        <row r="1208">
          <cell r="B1208" t="str">
            <v>Until I Gush Forth / Limited Edition Zine by Esthaem</v>
          </cell>
          <cell r="C1208" t="str">
            <v>Limited edition zine by photographic artist Esthaem, signed and hand-numbered including a screen printed banderole. Edition of 100.</v>
          </cell>
          <cell r="D1208">
            <v>900</v>
          </cell>
          <cell r="E1208">
            <v>1035</v>
          </cell>
        </row>
        <row r="1209">
          <cell r="B1209" t="str">
            <v>ITALIANA</v>
          </cell>
          <cell r="C1209" t="str">
            <v>A humanistic photo book about ancestral &amp; post-modern Italy.</v>
          </cell>
          <cell r="D1209">
            <v>16700</v>
          </cell>
          <cell r="E1209">
            <v>17396</v>
          </cell>
        </row>
        <row r="1210">
          <cell r="B1210" t="str">
            <v>Into The Great White Sands</v>
          </cell>
          <cell r="C1210" t="str">
            <v>Help me complete the photography and publish a fine art book on White Sands National Monument, a uniquely significant place.</v>
          </cell>
          <cell r="D1210">
            <v>10000</v>
          </cell>
          <cell r="E1210">
            <v>15530</v>
          </cell>
        </row>
        <row r="1211">
          <cell r="B1211" t="str">
            <v>Israel: An Inspiring Photographic Journey (Photobook)</v>
          </cell>
          <cell r="C1211" t="str">
            <v>This 80 page book displays 75 beautiful images of the Holy Land, site descriptions, scripture and thought provoking comments.</v>
          </cell>
          <cell r="D1211">
            <v>6000</v>
          </cell>
          <cell r="E1211">
            <v>6360</v>
          </cell>
        </row>
        <row r="1212">
          <cell r="B1212" t="str">
            <v>Det Andra GÃ¶teborg</v>
          </cell>
          <cell r="C1212" t="str">
            <v>En fotobok om livet i det enda andra GÃ¶teborg i vÃ¤rlden</v>
          </cell>
          <cell r="D1212">
            <v>20000</v>
          </cell>
          <cell r="E1212">
            <v>50863</v>
          </cell>
        </row>
        <row r="1213">
          <cell r="B1213" t="str">
            <v>500 Views of Japan</v>
          </cell>
          <cell r="C1213" t="str">
            <v>From 2010 to 2015, I took over 15 000 photos in Japan. Here's 500 of them. Landscape, city view, people and so much more!</v>
          </cell>
          <cell r="D1213">
            <v>1000</v>
          </cell>
          <cell r="E1213">
            <v>1011</v>
          </cell>
        </row>
        <row r="1214">
          <cell r="B1214" t="str">
            <v>Faces of Yoga: A Coffee Table Photo Book</v>
          </cell>
          <cell r="C1214" t="str">
            <v>Faces of Yoga is a series of uncomfortable photos of people in strange positions. The photo book will be ready for the holiday season!</v>
          </cell>
          <cell r="D1214">
            <v>2500</v>
          </cell>
          <cell r="E1214">
            <v>3226</v>
          </cell>
        </row>
        <row r="1215">
          <cell r="B1215" t="str">
            <v>Iceland Impressions: photographs by Iwona and Adam Balcy</v>
          </cell>
          <cell r="C1215" t="str">
            <v>A collection of 97 colour photographs showcasing Iceland's spectacular scenery, beautifully presented in 128 page hardcover book.</v>
          </cell>
          <cell r="D1215">
            <v>6500</v>
          </cell>
          <cell r="E1215">
            <v>6645</v>
          </cell>
        </row>
        <row r="1216">
          <cell r="B1216" t="str">
            <v>Framed Himalaya: Lachen Valley (Campaign Part - 2)</v>
          </cell>
          <cell r="C1216" t="str">
            <v>A coffee table book with photographs of nature's splendor from the mystical valley of Lachen in the Eastern recesses of the Himalaya.</v>
          </cell>
          <cell r="D1216">
            <v>2000</v>
          </cell>
          <cell r="E1216">
            <v>2636</v>
          </cell>
        </row>
        <row r="1217">
          <cell r="B1217" t="str">
            <v>ShootTokyo: The Book</v>
          </cell>
          <cell r="C1217" t="str">
            <v>A photography book that brings you on a journey through Tokyo and beyond.   This is a collection of my best images from ShootTokyo.</v>
          </cell>
          <cell r="D1217">
            <v>5000</v>
          </cell>
          <cell r="E1217">
            <v>39304.01</v>
          </cell>
        </row>
        <row r="1218">
          <cell r="B1218" t="str">
            <v>In Training: a book of Bonsai photographs</v>
          </cell>
          <cell r="C1218" t="str">
            <v>A fine art photography book taking a new look at the art of bonsai.</v>
          </cell>
          <cell r="D1218">
            <v>14000</v>
          </cell>
          <cell r="E1218">
            <v>20398</v>
          </cell>
        </row>
        <row r="1219">
          <cell r="B1219" t="str">
            <v>Either Limits or Contradictions-A Photo Book in three parts</v>
          </cell>
          <cell r="C1219" t="str">
            <v>"Either Limits Or Contradictions" is a Photo Book about the pace of life, death and time passing. A Daylight Books Publication.</v>
          </cell>
          <cell r="D1219">
            <v>26500</v>
          </cell>
          <cell r="E1219">
            <v>27189</v>
          </cell>
        </row>
        <row r="1220">
          <cell r="B1220" t="str">
            <v>The Alaska Range</v>
          </cell>
          <cell r="C1220" t="str">
            <v>The Mountaineers Books and I, Carl Battreall, have teamed up to create the first photography book of the legendary Alaska Range.</v>
          </cell>
          <cell r="D1220">
            <v>9000</v>
          </cell>
          <cell r="E1220">
            <v>15505</v>
          </cell>
        </row>
        <row r="1221">
          <cell r="B1221" t="str">
            <v>The Box</v>
          </cell>
          <cell r="C1221" t="str">
            <v>The Box is a fine art book of Ron Amato's innovative and seductive photography project.</v>
          </cell>
          <cell r="D1221">
            <v>16350</v>
          </cell>
          <cell r="E1221">
            <v>26024</v>
          </cell>
        </row>
        <row r="1222">
          <cell r="B1222" t="str">
            <v>All The People</v>
          </cell>
          <cell r="C1222" t="str">
            <v>A beautiful photo art book of portraits and conversations with people that may expand your idea of gender.</v>
          </cell>
          <cell r="D1222">
            <v>15000</v>
          </cell>
          <cell r="E1222">
            <v>15565</v>
          </cell>
        </row>
        <row r="1223">
          <cell r="B1223" t="str">
            <v>Oh When The Blues - Oldham Athletic Photography Book</v>
          </cell>
          <cell r="C1223" t="str">
            <v>Photography book exploring the community of Oldham Athletic Football Club, their relation to the town and the theatre of football.</v>
          </cell>
          <cell r="D1223">
            <v>2200</v>
          </cell>
          <cell r="E1223">
            <v>2451.0100000000002</v>
          </cell>
        </row>
        <row r="1224">
          <cell r="B1224" t="str">
            <v>Project Pilgrim</v>
          </cell>
          <cell r="C1224" t="str">
            <v>Project Pilgrim is my effort to work towards normalizing mental health.</v>
          </cell>
          <cell r="D1224">
            <v>4000</v>
          </cell>
          <cell r="E1224">
            <v>11215</v>
          </cell>
        </row>
        <row r="1225">
          <cell r="B1225" t="str">
            <v>YOSEMITE PEOPLE</v>
          </cell>
          <cell r="C1225" t="str">
            <v>A photography book focusing on the people rather than the nature at Yosemite National Park.</v>
          </cell>
          <cell r="D1225">
            <v>19800</v>
          </cell>
          <cell r="E1225">
            <v>22197</v>
          </cell>
        </row>
        <row r="1226">
          <cell r="B1226" t="str">
            <v>"I Dreamed Last Night" Album (Canceled)</v>
          </cell>
          <cell r="C1226" t="str">
            <v>Modern Celtic influenced CD.  Help me finish what I started before the stroke.</v>
          </cell>
          <cell r="D1226">
            <v>15000</v>
          </cell>
          <cell r="E1226">
            <v>1060</v>
          </cell>
        </row>
        <row r="1227">
          <cell r="B1227" t="str">
            <v>Cesar Chavez's First Music Album (Canceled)</v>
          </cell>
          <cell r="C1227" t="str">
            <v>My first music album is a collection of 9 songs honoring Mexico's prolific composer, Jose Alfredo Jimenez with my artistic vision.</v>
          </cell>
          <cell r="D1227">
            <v>3000</v>
          </cell>
          <cell r="E1227">
            <v>132</v>
          </cell>
        </row>
        <row r="1228">
          <cell r="B1228" t="str">
            <v>Pavlo is Filming  a PBS Concert Special (Canceled)</v>
          </cell>
          <cell r="C1228" t="str">
            <v>Pavlo will be independently filming his second full length PBS Special and DVD in May with director George Veras</v>
          </cell>
          <cell r="D1228">
            <v>50000</v>
          </cell>
          <cell r="E1228">
            <v>1937</v>
          </cell>
        </row>
        <row r="1229">
          <cell r="B1229" t="str">
            <v>Beast of the Beats VIII Webster Hall, NY (Nov 6-9 2014)</v>
          </cell>
          <cell r="C1229" t="str">
            <v>After winning the iStandard Phoenix Producer Showcase (6/25/14)  I have been invited to Beast of the Beats VIII in New York Nov. 6-9</v>
          </cell>
          <cell r="D1229">
            <v>2000</v>
          </cell>
          <cell r="E1229">
            <v>0</v>
          </cell>
        </row>
        <row r="1230">
          <cell r="B1230" t="str">
            <v>World artist Kat Maguire's debut CD entitled "Gypsy"</v>
          </cell>
          <cell r="C1230" t="str">
            <v>Kat is partnering with Kickstarter to raise the funds to complete her first solo World music CD "Gypsy"!</v>
          </cell>
          <cell r="D1230">
            <v>5000</v>
          </cell>
          <cell r="E1230">
            <v>1465</v>
          </cell>
        </row>
        <row r="1231">
          <cell r="B1231" t="str">
            <v>Agni Varsha - opera by Vanraj Bhatia - world premiere</v>
          </cell>
          <cell r="C1231" t="str">
            <v>Bollywood composer Vanraj Bhatia, age 86, has written an opera based on a myth from the epic Mahabhatata. Presented in Queens May 11&amp;12</v>
          </cell>
          <cell r="D1231">
            <v>2750</v>
          </cell>
          <cell r="E1231">
            <v>25</v>
          </cell>
        </row>
        <row r="1232">
          <cell r="B1232" t="str">
            <v>A Tribute to DC Talk:  Live Concert &amp; DVD (Canceled)</v>
          </cell>
          <cell r="C1232" t="str">
            <v>It has been close to a decade since DC Talk began their "Intermission".  It is time for A Live Concert Tribute &amp; DVD Movie!</v>
          </cell>
          <cell r="D1232">
            <v>500000</v>
          </cell>
          <cell r="E1232">
            <v>0</v>
          </cell>
        </row>
        <row r="1233">
          <cell r="B1233" t="str">
            <v>Villapalooza - Little Village Music Festival (Canceled)</v>
          </cell>
          <cell r="C1233" t="str">
            <v>a non-profit, free, all-day, all-ages music &amp; arts festival dedicated to promoting non-violent spaces for community engagement</v>
          </cell>
          <cell r="D1233">
            <v>5000</v>
          </cell>
          <cell r="E1233">
            <v>0</v>
          </cell>
        </row>
        <row r="1234">
          <cell r="B1234" t="str">
            <v>A very effective CD-Book for the Bilingual Pre-Kinder Class!</v>
          </cell>
          <cell r="C1234" t="str">
            <v>CD-Book w/ 26 original songs + illustrations + activities that WORK developing full literacy skills (language &amp; math) of preschoolers.</v>
          </cell>
          <cell r="D1234">
            <v>5000</v>
          </cell>
          <cell r="E1234">
            <v>40</v>
          </cell>
        </row>
        <row r="1235">
          <cell r="B1235" t="str">
            <v>Shakulute (Shakuhachi mouthpiece for Alto Flute) (Canceled)</v>
          </cell>
          <cell r="C1235" t="str">
            <v>A Shakulute mouthpiece will allow me to play my silver alto flute vertically  like my Japanese shakuhachis but with Western fingerings.</v>
          </cell>
          <cell r="D1235">
            <v>1000</v>
          </cell>
          <cell r="E1235">
            <v>116</v>
          </cell>
        </row>
        <row r="1236">
          <cell r="B1236" t="str">
            <v>Lionstar International Tour 2015 (Canceled)</v>
          </cell>
          <cell r="C1236" t="str">
            <v>We have been offered shows all over the world, to reach places and people with our music, for the experience of just doing it!</v>
          </cell>
          <cell r="D1236">
            <v>50000</v>
          </cell>
          <cell r="E1236">
            <v>0</v>
          </cell>
        </row>
        <row r="1237">
          <cell r="B1237" t="str">
            <v>Afternoon of Shakuhachi and Koto Music - CD Project</v>
          </cell>
          <cell r="C1237" t="str">
            <v>We plan to make studio recordings for a CD that highlights six new works composed for our Shakuhachi and Koto Music concert series.</v>
          </cell>
          <cell r="D1237">
            <v>7534</v>
          </cell>
          <cell r="E1237">
            <v>210</v>
          </cell>
        </row>
        <row r="1238">
          <cell r="B1238" t="str">
            <v>"Volando" CD Release (Canceled)</v>
          </cell>
          <cell r="C1238" t="str">
            <v>Raising money to give the musicians their due.</v>
          </cell>
          <cell r="D1238">
            <v>2500</v>
          </cell>
          <cell r="E1238">
            <v>0</v>
          </cell>
        </row>
        <row r="1239">
          <cell r="B1239" t="str">
            <v>John Grover touches the world (Canceled)</v>
          </cell>
          <cell r="C1239" t="str">
            <v>We have the songs, concept, need to add songs and mix/package for shows in Hawaii, book dates outside of Maui and advance his message</v>
          </cell>
          <cell r="D1239">
            <v>25000</v>
          </cell>
          <cell r="E1239">
            <v>0</v>
          </cell>
        </row>
        <row r="1240">
          <cell r="B1240" t="str">
            <v>Life Music-Healing through Song (Canceled)</v>
          </cell>
          <cell r="C1240" t="str">
            <v>The purpose of the album is to pull from many differenet genres but to express life circumstances to reach everyday people through song</v>
          </cell>
          <cell r="D1240">
            <v>1000</v>
          </cell>
          <cell r="E1240">
            <v>178</v>
          </cell>
        </row>
        <row r="1241">
          <cell r="B1241" t="str">
            <v>Help Calmenco! finance new CD and Tour (Canceled)</v>
          </cell>
          <cell r="C1241" t="str">
            <v>Please consider helping us with our new CD and Riverdance Tour</v>
          </cell>
          <cell r="D1241">
            <v>2500</v>
          </cell>
          <cell r="E1241">
            <v>0</v>
          </cell>
        </row>
        <row r="1242">
          <cell r="B1242" t="str">
            <v>Message of Peace, Love &amp; Unity (Canceled)</v>
          </cell>
          <cell r="C1242" t="str">
            <v>Sharing positive vibes of Peace, Love &amp; Unity with the World through conscious Reggae Music!</v>
          </cell>
          <cell r="D1242">
            <v>8000</v>
          </cell>
          <cell r="E1242">
            <v>241</v>
          </cell>
        </row>
        <row r="1243">
          <cell r="B1243" t="str">
            <v>Create The World's Music Shack for students! (education!)</v>
          </cell>
          <cell r="C1243" t="str">
            <v>We are non-profit founders creating a forest retreat for the inner city students to record\learn music in an inspirational sanctuary.</v>
          </cell>
          <cell r="D1243">
            <v>5000</v>
          </cell>
          <cell r="E1243">
            <v>2537</v>
          </cell>
        </row>
        <row r="1244">
          <cell r="B1244" t="str">
            <v>Add your voice to Cellphonia 9/11 (Canceled)</v>
          </cell>
          <cell r="C1244" t="str">
            <v>Cellphonia 9/11 (http://cellphonia.org/911/) is one of the performance pieces in the Music After marathon concert on 9.11.11</v>
          </cell>
          <cell r="D1244">
            <v>911</v>
          </cell>
          <cell r="E1244">
            <v>5</v>
          </cell>
        </row>
        <row r="1245">
          <cell r="B1245" t="str">
            <v>Letâ€™s Keep the San Jose Mexican Heritage Festival Alive!</v>
          </cell>
          <cell r="C1245" t="str">
            <v>California's premier Latino cultural festival - music, theatre, film, workshops, visual arts, cuisine and more!</v>
          </cell>
          <cell r="D1245">
            <v>12000</v>
          </cell>
          <cell r="E1245">
            <v>1691</v>
          </cell>
        </row>
        <row r="1246">
          <cell r="B1246" t="str">
            <v>Theatrum Mundi releasing debut album "Eyes of the Realm."</v>
          </cell>
          <cell r="C1246" t="str">
            <v>THEATRUM MUNDI releases DEBUT ALBUM! Pre-order "The Eyes of the Realm" and help make it happen!</v>
          </cell>
          <cell r="D1246">
            <v>2000</v>
          </cell>
          <cell r="E1246">
            <v>2076</v>
          </cell>
        </row>
        <row r="1247">
          <cell r="B1247" t="str">
            <v>Help Smokey Folk Create Our First Album &amp; Music Video</v>
          </cell>
          <cell r="C1247" t="str">
            <v>Smokey Folk is a folk rock band with a vaudeville twist! We have 18 original songs and want to record an album. Help us out!</v>
          </cell>
          <cell r="D1247">
            <v>2000</v>
          </cell>
          <cell r="E1247">
            <v>2405</v>
          </cell>
        </row>
        <row r="1248">
          <cell r="B1248" t="str">
            <v>Candy Warpop "Smilef**ker" Music Video</v>
          </cell>
          <cell r="C1248" t="str">
            <v>Candy Warpop, Las Vegas' female-fronted alt-punk rock monster, is raising money to fund the production of their first music video.</v>
          </cell>
          <cell r="D1248">
            <v>2000</v>
          </cell>
          <cell r="E1248">
            <v>2340</v>
          </cell>
        </row>
        <row r="1249">
          <cell r="B1249" t="str">
            <v>BRAIN DEAD to record debut EP with SLAYER producer!</v>
          </cell>
          <cell r="C1249" t="str">
            <v>BRAIN DEAD is going to record their debut EP and they need your help, Bozos!</v>
          </cell>
          <cell r="D1249">
            <v>3500</v>
          </cell>
          <cell r="E1249">
            <v>4275</v>
          </cell>
        </row>
        <row r="1250">
          <cell r="B1250" t="str">
            <v>The Vandies // Full length album!</v>
          </cell>
          <cell r="C1250" t="str">
            <v>The Vandies make pop rock in glorious Portland, Oregon. Help us fund our first full length album!</v>
          </cell>
          <cell r="D1250">
            <v>2500</v>
          </cell>
          <cell r="E1250">
            <v>3791</v>
          </cell>
        </row>
        <row r="1251">
          <cell r="B1251" t="str">
            <v>Matt Stansberry &amp; The Romance - Debut EP</v>
          </cell>
          <cell r="C1251" t="str">
            <v>"Let's Brighten It Up" will be a seven song EP of originals heavily inspired by music from the 50s and 60s</v>
          </cell>
          <cell r="D1251">
            <v>5000</v>
          </cell>
          <cell r="E1251">
            <v>5222</v>
          </cell>
        </row>
        <row r="1252">
          <cell r="B1252" t="str">
            <v>Willy Porter - Human Kindness</v>
          </cell>
          <cell r="C1252" t="str">
            <v>My new disc Human Kindness is some of the strongest &amp; most ambitious music Iâ€™ve made. Join me in giving it a solid push into the world.</v>
          </cell>
          <cell r="D1252">
            <v>30000</v>
          </cell>
          <cell r="E1252">
            <v>60046</v>
          </cell>
        </row>
        <row r="1253">
          <cell r="B1253" t="str">
            <v>Jack Oblivian Harlan t Bobo Limes european tour</v>
          </cell>
          <cell r="C1253" t="str">
            <v>A tour of europe with 3 memphis artist, Jack Oblivian, Harlan T Bobo and Shawn Cripps.</v>
          </cell>
          <cell r="D1253">
            <v>6000</v>
          </cell>
          <cell r="E1253">
            <v>6108</v>
          </cell>
        </row>
        <row r="1254">
          <cell r="B1254" t="str">
            <v>Remaster and Re-release "Reality vs the Optimist" on vinyl.</v>
          </cell>
          <cell r="C1254" t="str">
            <v>Our hope is to re-release this 2007 Kiss Kiss cult classic "Reality vs the Optimist" on vinyl as was always our intention.</v>
          </cell>
          <cell r="D1254">
            <v>3500</v>
          </cell>
          <cell r="E1254">
            <v>4818</v>
          </cell>
        </row>
        <row r="1255">
          <cell r="B1255" t="str">
            <v>Suburban Legends: New Album</v>
          </cell>
          <cell r="C1255" t="str">
            <v>Suburban Legends are working on the most important album EVER, but they are in need of your help and about 10 bucks... probably more!</v>
          </cell>
          <cell r="D1255">
            <v>10</v>
          </cell>
          <cell r="E1255">
            <v>30383.32</v>
          </cell>
        </row>
        <row r="1256">
          <cell r="B1256" t="str">
            <v>Album4</v>
          </cell>
          <cell r="C1256" t="str">
            <v>Fresh off the heels of, "Let the Waves Come in Threes," (#6 National Folk Chart) we're making a new record. Huge thanks for your help!</v>
          </cell>
          <cell r="D1256">
            <v>6700</v>
          </cell>
          <cell r="E1256">
            <v>13323</v>
          </cell>
        </row>
        <row r="1257">
          <cell r="B1257" t="str">
            <v>The Space Bards Present Their First Album, "Neon Milk"!</v>
          </cell>
          <cell r="C1257" t="str">
            <v>Let the Space Bards abduct you on a quirky musical journey about two aliens struggling to fit in on planet Earth.</v>
          </cell>
          <cell r="D1257">
            <v>3000</v>
          </cell>
          <cell r="E1257">
            <v>6071</v>
          </cell>
        </row>
        <row r="1258">
          <cell r="B1258" t="str">
            <v>DylanCarlson Wonders from the House of Albion lp/cd/dvd/book</v>
          </cell>
          <cell r="C1258" t="str">
            <v>Dylan Carlson of earth,major solo project lp/cd/dvd/book "Falling with a Thousand Stars and Other Wonders from the House of Albion"</v>
          </cell>
          <cell r="D1258">
            <v>30000</v>
          </cell>
          <cell r="E1258">
            <v>35389.129999999997</v>
          </cell>
        </row>
        <row r="1259">
          <cell r="B1259" t="str">
            <v>Three Lobed Recordings 10th ann 4xLP set (Sonic Youth, SCG+)</v>
          </cell>
          <cell r="C1259" t="str">
            <v>Three Lobed, a boutique psychedelic label focused on small run releases, is celebrating its 10th anniversary with a lush 4xLP set.</v>
          </cell>
          <cell r="D1259">
            <v>5500</v>
          </cell>
          <cell r="E1259">
            <v>16210</v>
          </cell>
        </row>
        <row r="1260">
          <cell r="B1260" t="str">
            <v>Mustard Plug New Record!</v>
          </cell>
          <cell r="C1260" t="str">
            <v>Mustard Plug needs help funding their new record.  Please help the Grand Rapids, MI band put out their 7th record!</v>
          </cell>
          <cell r="D1260">
            <v>12000</v>
          </cell>
          <cell r="E1260">
            <v>25577.56</v>
          </cell>
        </row>
        <row r="1261">
          <cell r="B1261" t="str">
            <v>Help Falling From One complete their CD!!!</v>
          </cell>
          <cell r="C1261" t="str">
            <v>Falling From One is currently in the studio recording their first CD and they need your help!</v>
          </cell>
          <cell r="D1261">
            <v>2500</v>
          </cell>
          <cell r="E1261">
            <v>2606</v>
          </cell>
        </row>
        <row r="1262">
          <cell r="B1262" t="str">
            <v>Cub Country "Repeat Until Death" master and vinyl production</v>
          </cell>
          <cell r="C1262" t="str">
            <v>Cub Country is mastering our final 10 song recording and pressing it to 12" vinyl with beautiful full-color original artwork.</v>
          </cell>
          <cell r="D1262">
            <v>3300</v>
          </cell>
          <cell r="E1262">
            <v>3751</v>
          </cell>
        </row>
        <row r="1263">
          <cell r="B1263" t="str">
            <v>The Puget EP's Vinyl Release</v>
          </cell>
          <cell r="C1263" t="str">
            <v>We just recorded a stellar EP and we're trying to put it out on vinyl.  Can you help these punx out?</v>
          </cell>
          <cell r="D1263">
            <v>2000</v>
          </cell>
          <cell r="E1263">
            <v>2025</v>
          </cell>
        </row>
        <row r="1264">
          <cell r="B1264" t="str">
            <v>WPG Drummer Boy's band "Bold as Lions" Releases debut album!</v>
          </cell>
          <cell r="C1264" t="str">
            <v>A soon to be husband and wife bringing hope to the music industry.
You will fall in love with their sound and story.</v>
          </cell>
          <cell r="D1264">
            <v>6500</v>
          </cell>
          <cell r="E1264">
            <v>8152</v>
          </cell>
        </row>
        <row r="1265">
          <cell r="B1265" t="str">
            <v>New Tropic Bombs EP ~ "Return to Bomber Bay"</v>
          </cell>
          <cell r="C1265" t="str">
            <v>A fresh batch of chaos from Toledo, Ohio's reggae-rockers, Tropic Bombs!</v>
          </cell>
          <cell r="D1265">
            <v>1500</v>
          </cell>
          <cell r="E1265">
            <v>1785</v>
          </cell>
        </row>
        <row r="1266">
          <cell r="B1266" t="str">
            <v>Bear. is recording their first ep!</v>
          </cell>
          <cell r="C1266" t="str">
            <v>We are a four piece from Golden, CO, and have our hearts on getting into the studio this fall to get music from our heads to your ears.</v>
          </cell>
          <cell r="D1266">
            <v>650</v>
          </cell>
          <cell r="E1266">
            <v>1082</v>
          </cell>
        </row>
        <row r="1267">
          <cell r="B1267" t="str">
            <v>The Five One [NEW ALBUM] RED BLUE GREEN GOLD</v>
          </cell>
          <cell r="C1267" t="str">
            <v>Our [NEW ALBUM]  is 95% complete, what we need now is the funds to be able to tour and promote it nationwide. Better Than The Beatles Not Quite Disney</v>
          </cell>
          <cell r="D1267">
            <v>3500</v>
          </cell>
          <cell r="E1267">
            <v>4170.17</v>
          </cell>
        </row>
        <row r="1268">
          <cell r="B1268" t="str">
            <v>Sensory Station's First EP</v>
          </cell>
          <cell r="C1268" t="str">
            <v>We are looking to record our first EP produced by Aaron Harris (ISIS/Palms) at Studio West.</v>
          </cell>
          <cell r="D1268">
            <v>9500</v>
          </cell>
          <cell r="E1268">
            <v>9545</v>
          </cell>
        </row>
        <row r="1269">
          <cell r="B1269" t="str">
            <v>Fountains of Wayne guitarist Jody Porter - New solo LP</v>
          </cell>
          <cell r="C1269" t="str">
            <v>A Rock 'n Roll album with plenty of indie guitar swagger. Fresh tunes that are a continuation of my early '90s shoegaze daze.</v>
          </cell>
          <cell r="D1269">
            <v>22000</v>
          </cell>
          <cell r="E1269">
            <v>22396</v>
          </cell>
        </row>
        <row r="1270">
          <cell r="B1270" t="str">
            <v>Full Devil Jacket 2nd Album Release</v>
          </cell>
          <cell r="C1270" t="str">
            <v>Full Devil Jacket Is releasing their first record in over 12 yrs and we want you to be a part of it!</v>
          </cell>
          <cell r="D1270">
            <v>12000</v>
          </cell>
          <cell r="E1270">
            <v>14000</v>
          </cell>
        </row>
        <row r="1271">
          <cell r="B1271" t="str">
            <v>Heterotopia: a New Rock Opera &amp; Double Album from Schooltree</v>
          </cell>
          <cell r="C1271" t="str">
            <v>Schooltree's new art rock opera is a symphonic odyssey through a dystopian dreamworld. Help fund the double album and illustrated book!</v>
          </cell>
          <cell r="D1271">
            <v>18800</v>
          </cell>
          <cell r="E1271">
            <v>20426</v>
          </cell>
        </row>
        <row r="1272">
          <cell r="B1272" t="str">
            <v>Resolution15 records their next album, Svaha</v>
          </cell>
          <cell r="C1272" t="str">
            <v>We make awake metal using violins in place of guitars and want to record a full length album.</v>
          </cell>
          <cell r="D1272">
            <v>10000</v>
          </cell>
          <cell r="E1272">
            <v>11472</v>
          </cell>
        </row>
        <row r="1273">
          <cell r="B1273" t="str">
            <v>Flav Martin's 30-Year Overnight Success Project</v>
          </cell>
          <cell r="C1273" t="str">
            <v>Flav Martin's 30-year overnight success project pretty much says it all. Dedicated to parenting, she's off to school, back to La musica</v>
          </cell>
          <cell r="D1273">
            <v>7500</v>
          </cell>
          <cell r="E1273">
            <v>7635</v>
          </cell>
        </row>
        <row r="1274">
          <cell r="B1274" t="str">
            <v>N&amp;V MAKE AN ALBUM</v>
          </cell>
          <cell r="C1274" t="str">
            <v>We're going back into the studio this spring to record a new album.  You've heard some of the new material at recent shows.  Be a part of the process!</v>
          </cell>
          <cell r="D1274">
            <v>5000</v>
          </cell>
          <cell r="E1274">
            <v>5300</v>
          </cell>
        </row>
        <row r="1275">
          <cell r="B1275" t="str">
            <v>Run Coyote "Youth Haunts" - Vinyl LP and CD</v>
          </cell>
          <cell r="C1275" t="str">
            <v>Run Coyote is raising funds to produce their debut album - "Youth Haunts" - on vinyl LP and CD</v>
          </cell>
          <cell r="D1275">
            <v>4000</v>
          </cell>
          <cell r="E1275">
            <v>4140</v>
          </cell>
        </row>
        <row r="1276">
          <cell r="B1276" t="str">
            <v>Assembly of Dust - "Sun Shot"</v>
          </cell>
          <cell r="C1276" t="str">
            <v>Sun Shot is the working title of Assembly of Dust's new studio release.  It features 9 brand new songs and 4 never recorded</v>
          </cell>
          <cell r="D1276">
            <v>25000</v>
          </cell>
          <cell r="E1276">
            <v>38743.839999999997</v>
          </cell>
        </row>
        <row r="1277">
          <cell r="B1277" t="str">
            <v>BLOODGOOD's 1st Studio Album in 22 Years!</v>
          </cell>
          <cell r="C1277" t="str">
            <v>ONLY A FEW HOURS LEFT TO GET YOUR ADVANCE COPY OF "DANGEROUSLY CLOSE" and to check out our other cool rewards!</v>
          </cell>
          <cell r="D1277">
            <v>15000</v>
          </cell>
          <cell r="E1277">
            <v>24321.1</v>
          </cell>
        </row>
        <row r="1278">
          <cell r="B1278" t="str">
            <v>MR. DREAM GOES TO JAIL</v>
          </cell>
          <cell r="C1278" t="str">
            <v>Sponsor this Brooklyn punk band's debut seven-inch, MR. DREAM GOES TO JAIL.</v>
          </cell>
          <cell r="D1278">
            <v>3000</v>
          </cell>
          <cell r="E1278">
            <v>3132.63</v>
          </cell>
        </row>
        <row r="1279">
          <cell r="B1279" t="str">
            <v>HELP NATE HENRY MAKE AN ALBUM</v>
          </cell>
          <cell r="C1279" t="str">
            <v>My name is Nate Henry. I sang in a band called Sherwood for almost 10 years. Now I'm hoping to make another album of brand new music.</v>
          </cell>
          <cell r="D1279">
            <v>15000</v>
          </cell>
          <cell r="E1279">
            <v>15918.65</v>
          </cell>
        </row>
        <row r="1280">
          <cell r="B1280" t="str">
            <v>Jay Gonzalez presents "The Bitter Suite"</v>
          </cell>
          <cell r="C1280" t="str">
            <v>The Bitter Suite is a 5 song rock medley to be released as a limited edition 180 gram vinyl record with custom etching on the B side.</v>
          </cell>
          <cell r="D1280">
            <v>6500</v>
          </cell>
          <cell r="E1280">
            <v>10071</v>
          </cell>
        </row>
        <row r="1281">
          <cell r="B1281" t="str">
            <v>Making the Next Traveling Suitcase Album</v>
          </cell>
          <cell r="C1281" t="str">
            <v>The Traveling Suitcase is a 3-piece rock outfit from Oshkosh, WI. We have released 2 albums since 2010 and we are ready to record!</v>
          </cell>
          <cell r="D1281">
            <v>12516</v>
          </cell>
          <cell r="E1281">
            <v>13864.17</v>
          </cell>
        </row>
        <row r="1282">
          <cell r="B1282" t="str">
            <v>Nothing More's New Album</v>
          </cell>
          <cell r="C1282" t="str">
            <v xml:space="preserve">Nothing More is recording their forthcoming record and needs to join forces with you to make this album HUGE! </v>
          </cell>
          <cell r="D1282">
            <v>15000</v>
          </cell>
          <cell r="E1282">
            <v>16636.78</v>
          </cell>
        </row>
        <row r="1283">
          <cell r="B1283" t="str">
            <v>"Laser Beretta"</v>
          </cell>
          <cell r="C1283" t="str">
            <v>Cure for the Common pulls the trigger on their 2nd full-length LP, "Laser Beretta," printed on high-quality 15 gram polycarbonate CDs</v>
          </cell>
          <cell r="D1283">
            <v>7000</v>
          </cell>
          <cell r="E1283">
            <v>7750</v>
          </cell>
        </row>
        <row r="1284">
          <cell r="B1284" t="str">
            <v>Natalie York presents: "PROMISES"</v>
          </cell>
          <cell r="C1284" t="str">
            <v>Natalie York is releasing her new album, "PROMISES." Get involved by pre-ordering your copy of the record and other goodies here!</v>
          </cell>
          <cell r="D1284">
            <v>15000</v>
          </cell>
          <cell r="E1284">
            <v>18542</v>
          </cell>
        </row>
        <row r="1285">
          <cell r="B1285" t="str">
            <v>Sketching In Stereo 3rd Album!</v>
          </cell>
          <cell r="C1285" t="str">
            <v>Our 3rd album is halfway complete, but we need your help to record, mix and master the final product!</v>
          </cell>
          <cell r="D1285">
            <v>1000</v>
          </cell>
          <cell r="E1285">
            <v>2110.5</v>
          </cell>
        </row>
        <row r="1286">
          <cell r="B1286" t="str">
            <v>Free Jujube Brown NYC Performance</v>
          </cell>
          <cell r="C1286" t="str">
            <v>â€œFree Jujube Brownâ€ by Psalmayene 24 is coming home to NYC and we need YOUR support of this moving and inspiring piece</v>
          </cell>
          <cell r="D1286">
            <v>2000</v>
          </cell>
          <cell r="E1286">
            <v>2020</v>
          </cell>
        </row>
        <row r="1287">
          <cell r="B1287" t="str">
            <v>We just keep going</v>
          </cell>
          <cell r="C1287" t="str">
            <v>The world premiere of hysterically funny and heartbreaking story about family, unconditional love and facing the unfaceable</v>
          </cell>
          <cell r="D1287">
            <v>2000</v>
          </cell>
          <cell r="E1287">
            <v>2033</v>
          </cell>
        </row>
        <row r="1288">
          <cell r="B1288" t="str">
            <v>The Diary of a Nobody</v>
          </cell>
          <cell r="C1288" t="str">
            <v>A touring production of FRED's modern adaptation of the classic Victorian comic novel, reaching out to new audiences.</v>
          </cell>
          <cell r="D1288">
            <v>1500</v>
          </cell>
          <cell r="E1288">
            <v>1625</v>
          </cell>
        </row>
        <row r="1289">
          <cell r="B1289" t="str">
            <v>Sweeney Todd: The Panto at the Edinburgh Fringe!</v>
          </cell>
          <cell r="C1289" t="str">
            <v>PantoSoc are taking Sweeney Todd to the Fringe!
We will be performing in Edinburgh for two weeks, and we need your help to get there!</v>
          </cell>
          <cell r="D1289">
            <v>250</v>
          </cell>
          <cell r="E1289">
            <v>605</v>
          </cell>
        </row>
        <row r="1290">
          <cell r="B1290" t="str">
            <v>"The Rounds" by Justin Moriarty, presented by EggSalad</v>
          </cell>
          <cell r="C1290" t="str">
            <v>EggSalad presents an unflinching new work mapping the mental landscape of addiction and recovery. Premiering in NY Aug 26-27 &amp; Sept 2!</v>
          </cell>
          <cell r="D1290">
            <v>4000</v>
          </cell>
          <cell r="E1290">
            <v>4018</v>
          </cell>
        </row>
        <row r="1291">
          <cell r="B1291" t="str">
            <v>No Brains for Dinner</v>
          </cell>
          <cell r="C1291" t="str">
            <v>A chilling original Edwardian Comedy of errors and foolishness made for the Patrick Henry College stage.</v>
          </cell>
          <cell r="D1291">
            <v>1500</v>
          </cell>
          <cell r="E1291">
            <v>1876</v>
          </cell>
        </row>
        <row r="1292">
          <cell r="B1292" t="str">
            <v>I Died... I Came Back, ... Whatever</v>
          </cell>
          <cell r="C1292" t="str">
            <v>Sometimes your Heart has to STOP for your Life to START.</v>
          </cell>
          <cell r="D1292">
            <v>3500</v>
          </cell>
          <cell r="E1292">
            <v>3800</v>
          </cell>
        </row>
        <row r="1293">
          <cell r="B1293" t="str">
            <v>Enso Theatre Ensemble's "Pride &amp; Prejudice"</v>
          </cell>
          <cell r="C1293" t="str">
            <v>Perception. Impulse. Love. The Enso Theatre Ensemble presents Jane Austen's "Pride &amp; Prejudice" like you've never seen it before.</v>
          </cell>
          <cell r="D1293">
            <v>3000</v>
          </cell>
          <cell r="E1293">
            <v>4371</v>
          </cell>
        </row>
        <row r="1294">
          <cell r="B1294" t="str">
            <v>Season Scandinavia</v>
          </cell>
          <cell r="C1294" t="str">
            <v>Empty Deck presents the most exciting unknown contemporary Scandinavian plays in co-production with The Other Room Theatre, Cardiff.</v>
          </cell>
          <cell r="D1294">
            <v>1700</v>
          </cell>
          <cell r="E1294">
            <v>1870</v>
          </cell>
        </row>
        <row r="1295">
          <cell r="B1295" t="str">
            <v>WORSE THAN TIGERS</v>
          </cell>
          <cell r="C1295" t="str">
            <v>Invest in the world premiere of WORSE THAN TIGERS at ACT, and in the future of Seattle's newest, female-led theatre company: RED STAGE.</v>
          </cell>
          <cell r="D1295">
            <v>15000</v>
          </cell>
          <cell r="E1295">
            <v>15335</v>
          </cell>
        </row>
        <row r="1296">
          <cell r="B1296" t="str">
            <v>HELMER'S LOO</v>
          </cell>
          <cell r="C1296" t="str">
            <v>We have an award-winning Danish play, now we just need a bathroom set to perform it in. Spend a penny to help us build the set!</v>
          </cell>
          <cell r="D1296">
            <v>500</v>
          </cell>
          <cell r="E1296">
            <v>610</v>
          </cell>
        </row>
        <row r="1297">
          <cell r="B1297" t="str">
            <v>Misfits of London: The Gin Chronicles</v>
          </cell>
          <cell r="C1297" t="str">
            <v>We had everything sorted for the Fringe, but now our accommodation and Edinburgh angel have fallen through. We're needing vital help.</v>
          </cell>
          <cell r="D1297">
            <v>2500</v>
          </cell>
          <cell r="E1297">
            <v>2549</v>
          </cell>
        </row>
        <row r="1298">
          <cell r="B1298" t="str">
            <v>Quirky Bird Theatre's Young Actors on Tour</v>
          </cell>
          <cell r="C1298" t="str">
            <v>Creating outstanding performance experiences with young actors from all economic backgrounds. Making great theatre accessible to all!</v>
          </cell>
          <cell r="D1298">
            <v>850</v>
          </cell>
          <cell r="E1298">
            <v>1200</v>
          </cell>
        </row>
        <row r="1299">
          <cell r="B1299" t="str">
            <v>The One Man Traveling Tennessee Williams Festival</v>
          </cell>
          <cell r="C1299" t="str">
            <v>We will bring you the world of Tennessee Williams right to the front door of your home, school, church, theatre and community.</v>
          </cell>
          <cell r="D1299">
            <v>20000</v>
          </cell>
          <cell r="E1299">
            <v>21905</v>
          </cell>
        </row>
        <row r="1300">
          <cell r="B1300" t="str">
            <v>Dinosaur Dreams</v>
          </cell>
          <cell r="C1300" t="str">
            <v>A play that raises awareness for mental health and explores the psychological effects childhood abuse can have on an adult.</v>
          </cell>
          <cell r="D1300">
            <v>2000</v>
          </cell>
          <cell r="E1300">
            <v>2093</v>
          </cell>
        </row>
        <row r="1301">
          <cell r="B1301" t="str">
            <v>The (out)Siders Project</v>
          </cell>
          <cell r="C1301" t="str">
            <v>A new work inspired by the classic novel and created by Dallas teens under the direction of professional artists.</v>
          </cell>
          <cell r="D1301">
            <v>3500</v>
          </cell>
          <cell r="E1301">
            <v>4340</v>
          </cell>
        </row>
        <row r="1302">
          <cell r="B1302" t="str">
            <v>Before The Lights Go Up</v>
          </cell>
          <cell r="C1302" t="str">
            <v>What would you do with the time ticking and the pressure building to make a choice?! Find out what happens in this hilarious new play!!</v>
          </cell>
          <cell r="D1302">
            <v>3000</v>
          </cell>
          <cell r="E1302">
            <v>4050</v>
          </cell>
        </row>
        <row r="1303">
          <cell r="B1303" t="str">
            <v>the dreamer examines his pillow</v>
          </cell>
          <cell r="C1303" t="str">
            <v>The Attic Theater Company presents John Patrick Shanley's THE DREAMER EXAMINES HIS PILLOW, the first official revival since 1986</v>
          </cell>
          <cell r="D1303">
            <v>2000</v>
          </cell>
          <cell r="E1303">
            <v>2055</v>
          </cell>
        </row>
        <row r="1304">
          <cell r="B1304" t="str">
            <v>Help bring Boys of a Certain Age back to NYC!</v>
          </cell>
          <cell r="C1304" t="str">
            <v>Boys of a Certain Age is a unique and special show that we're trying to remount in New York City in 2017.</v>
          </cell>
          <cell r="D1304">
            <v>2500</v>
          </cell>
          <cell r="E1304">
            <v>2500</v>
          </cell>
        </row>
        <row r="1305">
          <cell r="B1305" t="str">
            <v>Forward Arena Theatre Company: Summer Season</v>
          </cell>
          <cell r="C1305" t="str">
            <v>Groundbreaking queer theatre.</v>
          </cell>
          <cell r="D1305">
            <v>3500</v>
          </cell>
          <cell r="E1305">
            <v>4559.13</v>
          </cell>
        </row>
        <row r="1306">
          <cell r="B1306" t="str">
            <v>HEAT-O â€“ Wearable Modular Heating System (Canceled)</v>
          </cell>
          <cell r="C1306" t="str">
            <v>Deal with the cold like a boss with battery-powered heating device that will heat you up in the most extreme environment.</v>
          </cell>
          <cell r="D1306">
            <v>40000</v>
          </cell>
          <cell r="E1306">
            <v>15851</v>
          </cell>
        </row>
        <row r="1307">
          <cell r="B1307" t="str">
            <v>Instantly Call for Help with Wearable SOS Ring - Mangos Ring</v>
          </cell>
          <cell r="C1307" t="str">
            <v>Instantly alert and show friends and family where you are during an assault or an emergency with a ring that fits on your finger</v>
          </cell>
          <cell r="D1307">
            <v>30000</v>
          </cell>
          <cell r="E1307">
            <v>7793</v>
          </cell>
        </row>
        <row r="1308">
          <cell r="B1308" t="str">
            <v>BUHEL Sunglasses &amp; headphones with bone conduction &amp; more</v>
          </cell>
          <cell r="C1308" t="str">
            <v>Buhel SOUNDglassâ„¢SG05 Sunglasses &amp; headphones with BCTâ„¢ (Bone Conduction), high impact lenses (Z87.1+) &amp; exclusive patented technology</v>
          </cell>
          <cell r="D1308">
            <v>110000</v>
          </cell>
          <cell r="E1308">
            <v>71771</v>
          </cell>
        </row>
        <row r="1309">
          <cell r="B1309" t="str">
            <v>VR Card - Customized Virtual Reality Viewer (Canceled)</v>
          </cell>
          <cell r="C1309" t="str">
            <v>Get VR to Everyone with Mailable, Ready to Use Viewers</v>
          </cell>
          <cell r="D1309">
            <v>50000</v>
          </cell>
          <cell r="E1309">
            <v>5757</v>
          </cell>
        </row>
        <row r="1310">
          <cell r="B1310" t="str">
            <v>Boost Band: Wristband Phone Charger (Canceled)</v>
          </cell>
          <cell r="C1310" t="str">
            <v>Boost Band, a wristband that charges any device</v>
          </cell>
          <cell r="D1310">
            <v>10000</v>
          </cell>
          <cell r="E1310">
            <v>1136</v>
          </cell>
        </row>
        <row r="1311">
          <cell r="B1311" t="str">
            <v>CORE : Roam (Canceled)</v>
          </cell>
          <cell r="C1311" t="str">
            <v>Wicked fun and built for excitement, CORE is the safest and most versatile speaker you've ever worn.</v>
          </cell>
          <cell r="D1311">
            <v>11500</v>
          </cell>
          <cell r="E1311">
            <v>12879</v>
          </cell>
        </row>
        <row r="1312">
          <cell r="B1312" t="str">
            <v>k5-jkt.by kiger (Canceled)</v>
          </cell>
          <cell r="C1312" t="str">
            <v>An essential hoodie that holds all sized smart phones and keep your headphone wires tangle free.</v>
          </cell>
          <cell r="D1312">
            <v>20000</v>
          </cell>
          <cell r="E1312">
            <v>3100</v>
          </cell>
        </row>
        <row r="1313">
          <cell r="B1313" t="str">
            <v>Aladdin Lucid Dreaming Stimulator (Canceled)</v>
          </cell>
          <cell r="C1313" t="str">
            <v>Control Dreams: Design Adventures, Improve Waking Performance, Explore Spirituality, Recall Dreams and Awaken Refreshed with Aladdin.</v>
          </cell>
          <cell r="D1313">
            <v>250000</v>
          </cell>
          <cell r="E1313">
            <v>80070</v>
          </cell>
        </row>
        <row r="1314">
          <cell r="B1314" t="str">
            <v>GoSolo Hat for GoPro (Canceled)</v>
          </cell>
          <cell r="C1314" t="str">
            <v>People loved the original Black and Gray GoSolo hats and asked for more. So we received sample for 3 more colors!</v>
          </cell>
          <cell r="D1314">
            <v>4600</v>
          </cell>
          <cell r="E1314">
            <v>28</v>
          </cell>
        </row>
        <row r="1315">
          <cell r="B1315" t="str">
            <v>Serenity: The World's First Intelligent Bag Guardian.</v>
          </cell>
          <cell r="C1315" t="str">
            <v>Clip on owner recognition for any bag with 100db+ deterrence of others from opening or moving it. Plus forget-me-not notifications.</v>
          </cell>
          <cell r="D1315">
            <v>40000</v>
          </cell>
          <cell r="E1315">
            <v>12446</v>
          </cell>
        </row>
        <row r="1316">
          <cell r="B1316" t="str">
            <v>CulBox - Open Source Smart Watch for Arduino (Canceled)</v>
          </cell>
          <cell r="C1316" t="str">
            <v>CulBox is an Open Source wrist watch for Arduino with built in Bluetooth and bunch of Hi-Tech sensors and tons of features for Makers</v>
          </cell>
          <cell r="D1316">
            <v>180000</v>
          </cell>
          <cell r="E1316">
            <v>2028</v>
          </cell>
        </row>
        <row r="1317">
          <cell r="B1317" t="str">
            <v>World's First Amphibious Heart Rate &amp; Fitness Wearable</v>
          </cell>
          <cell r="C1317" t="str">
            <v>Zoom will happen - THANK YOU! Received outside funding due amazing early success!</v>
          </cell>
          <cell r="D1317">
            <v>100000</v>
          </cell>
          <cell r="E1317">
            <v>40404</v>
          </cell>
        </row>
        <row r="1318">
          <cell r="B1318" t="str">
            <v>Future Belt (Canceled)</v>
          </cell>
          <cell r="C1318" t="str">
            <v>Future Belt comes in just 3 sizes, but yet, is designed to fit waists ranging from 25-55 inches. No batteries, no gimmicks.</v>
          </cell>
          <cell r="D1318">
            <v>75000</v>
          </cell>
          <cell r="E1318">
            <v>1</v>
          </cell>
        </row>
        <row r="1319">
          <cell r="B1319" t="str">
            <v>Lorem ipsum dolor sit amet, consectetuer adipiscing elit. Ae</v>
          </cell>
          <cell r="C1319" t="str">
            <v>Lorem ipsum dolor sit amet, consectetuer adipiscing elit. Aenean commodo ligula eget dolor. Aenean massa. Cum sociis natoque penatibus.</v>
          </cell>
          <cell r="D1319">
            <v>200000</v>
          </cell>
          <cell r="E1319">
            <v>11467</v>
          </cell>
        </row>
        <row r="1320">
          <cell r="B1320" t="str">
            <v>Lucky Tag: A Smart Dog Wearable That Cares (Canceled)</v>
          </cell>
          <cell r="C1320" t="str">
            <v>Your Dog's Best Friend.
Revolutionize the way you care about your pups and brings you peace of mind.</v>
          </cell>
          <cell r="D1320">
            <v>40000</v>
          </cell>
          <cell r="E1320">
            <v>6130</v>
          </cell>
        </row>
        <row r="1321">
          <cell r="B1321" t="str">
            <v>Pixel Shades by R A V E Z (Canceled)</v>
          </cell>
          <cell r="C1321" t="str">
            <v>Stand out at festivals, get people talking and support our latest campaign to augment your style with the latest LED technology.</v>
          </cell>
          <cell r="D1321">
            <v>5800</v>
          </cell>
          <cell r="E1321">
            <v>876</v>
          </cell>
        </row>
        <row r="1322">
          <cell r="B1322" t="str">
            <v>A wearable for elderly that detects falls and sends alerts (Canceled)</v>
          </cell>
          <cell r="C1322" t="str">
            <v>Falls are the main cause of injury to elderly. Our wearable detects falls, sends notifications and streams health data in real time.</v>
          </cell>
          <cell r="D1322">
            <v>100000</v>
          </cell>
          <cell r="E1322">
            <v>503</v>
          </cell>
        </row>
        <row r="1323">
          <cell r="B1323" t="str">
            <v>Fashion Forward Headphones &amp; Membership Platform (Canceled)</v>
          </cell>
          <cell r="C1323" t="str">
            <v>Experience true sound quality and a membership platform that puts you in control of future headphones, features, design and prices.</v>
          </cell>
          <cell r="D1323">
            <v>462000</v>
          </cell>
          <cell r="E1323">
            <v>6019</v>
          </cell>
        </row>
        <row r="1324">
          <cell r="B1324" t="str">
            <v>Invisible Reins - Let your children roam free (Canceled)</v>
          </cell>
          <cell r="C1324" t="str">
            <v>Invisible Reins - A Bluetooth innovation that links your child to your smart phone via an app. A safe zone can be set from 1-30 metres.</v>
          </cell>
          <cell r="D1324">
            <v>35000</v>
          </cell>
          <cell r="E1324">
            <v>106</v>
          </cell>
        </row>
        <row r="1325">
          <cell r="B1325" t="str">
            <v>PIGGYBACK Earbuds Designed for Sharing! (Canceled)</v>
          </cell>
          <cell r="C1325" t="str">
            <v>High quality earbuds with a built-in splitter. Share with more than one friend. Music, movies, conversations. Any audio, any device!</v>
          </cell>
          <cell r="D1325">
            <v>15000</v>
          </cell>
          <cell r="E1325">
            <v>1332</v>
          </cell>
        </row>
        <row r="1326">
          <cell r="B1326" t="str">
            <v>Sunclipse Shadow â€¢ It's your skin, protect it (Canceled)</v>
          </cell>
          <cell r="C1326" t="str">
            <v>Monitor your actual UV exposure in real time and get notified when it's time to get out of the sun or when to reapply your sunscreen</v>
          </cell>
          <cell r="D1326">
            <v>50000</v>
          </cell>
          <cell r="E1326">
            <v>4920</v>
          </cell>
        </row>
        <row r="1327">
          <cell r="B1327" t="str">
            <v>Solar PowerCap USB Cell Phone Charging Hats (Canceled)</v>
          </cell>
          <cell r="C1327" t="str">
            <v>The PowerCap is a device able to charge most mobile devices, and contains a battery for situations when the sun just isn't enough.</v>
          </cell>
          <cell r="D1327">
            <v>20000</v>
          </cell>
          <cell r="E1327">
            <v>486</v>
          </cell>
        </row>
        <row r="1328">
          <cell r="B1328" t="str">
            <v>Fitness, Boxing and Sports Wearable Sensor Technology</v>
          </cell>
          <cell r="C1328" t="str">
            <v>StrikeTec will revolutionize both the boxing scene and fitness industry by allowing you to track the progress of hand speed and force.</v>
          </cell>
          <cell r="D1328">
            <v>100000</v>
          </cell>
          <cell r="E1328">
            <v>1130</v>
          </cell>
        </row>
        <row r="1329">
          <cell r="B1329" t="str">
            <v>CyClip - The Handlebar Adapter for Apple Watch (Canceled)</v>
          </cell>
          <cell r="C1329" t="str">
            <v>CyClip is a way to mount the Apple Watch to your handlebars; ideal for navigation, notifications, and music control on the fly.</v>
          </cell>
          <cell r="D1329">
            <v>48000</v>
          </cell>
          <cell r="E1329">
            <v>1705</v>
          </cell>
        </row>
        <row r="1330">
          <cell r="B1330" t="str">
            <v>Hydrate Edge | Hydration Monitoring Wearable (Canceled)</v>
          </cell>
          <cell r="C1330" t="str">
            <v>Hydrate Edge is the first wearable that provides real-time, continuous hydration feedback. This is the new hydration gold standard.</v>
          </cell>
          <cell r="D1330">
            <v>75000</v>
          </cell>
          <cell r="E1330">
            <v>1748</v>
          </cell>
        </row>
        <row r="1331">
          <cell r="B1331" t="str">
            <v>Xtnd: Use your cell phone, tablet, or camera hands free</v>
          </cell>
          <cell r="C1331" t="str">
            <v>Xtnd is a hands free multifunctional device for your tablet, cell phone, &amp; camera. It's also a convenient backpack for storage.</v>
          </cell>
          <cell r="D1331">
            <v>50000</v>
          </cell>
          <cell r="E1331">
            <v>408</v>
          </cell>
        </row>
        <row r="1332">
          <cell r="B1332" t="str">
            <v>The 3G Smartwatch for Kids that Encourages Outdoor Play</v>
          </cell>
          <cell r="C1332" t="str">
            <v>Outdoor play is essential. Wanderwatch helps to make it fun and safe! Fun for kids, great for parents. Time to Play!</v>
          </cell>
          <cell r="D1332">
            <v>35000</v>
          </cell>
          <cell r="E1332">
            <v>7873</v>
          </cell>
        </row>
        <row r="1333">
          <cell r="B1333" t="str">
            <v>WORLD'S BEST BATTERY BACKUP: EXO WEARABLE POWER! (Canceled)</v>
          </cell>
          <cell r="C1333" t="str">
            <v>The World's First Wearable Battery Backup - wireless, modular, flexible, and ultra-lightweight! Click, charge, go!!!</v>
          </cell>
          <cell r="D1333">
            <v>250000</v>
          </cell>
          <cell r="E1333">
            <v>3417</v>
          </cell>
        </row>
        <row r="1334">
          <cell r="B1334" t="str">
            <v>Belt with Legs Invention (Canceled)</v>
          </cell>
          <cell r="C1334" t="str">
            <v>Long bus queue and no seats around? This light weight seating device can be worn anywhere and at anytime! Belt that converts into seat.</v>
          </cell>
          <cell r="D1334">
            <v>10115</v>
          </cell>
          <cell r="E1334">
            <v>0</v>
          </cell>
        </row>
        <row r="1335">
          <cell r="B1335" t="str">
            <v>Bio Hazard Suit for Everyman (Canceled)</v>
          </cell>
          <cell r="C1335" t="str">
            <v>Im in the process of creating a biohazard suit that can be worn like an extra layer, unlike these bulky units that are currently in use</v>
          </cell>
          <cell r="D1335">
            <v>2500</v>
          </cell>
          <cell r="E1335">
            <v>0</v>
          </cell>
        </row>
        <row r="1336">
          <cell r="B1336" t="str">
            <v>My TUSK â„¢ (Telephone Utility Support Kit!) (Canceled)</v>
          </cell>
          <cell r="C1336" t="str">
            <v>A wearable device that allows you to dock and operate your phone hands-free anywhere and everywhere!</v>
          </cell>
          <cell r="D1336">
            <v>133000</v>
          </cell>
          <cell r="E1336">
            <v>14303</v>
          </cell>
        </row>
        <row r="1337">
          <cell r="B1337" t="str">
            <v>UB Fit (Canceled)</v>
          </cell>
          <cell r="C1337" t="str">
            <v>Dial up your performance with UB Fit: 1st wearable resistance technology that allows you to tone muscles while doing a cardio workout</v>
          </cell>
          <cell r="D1337">
            <v>25000</v>
          </cell>
          <cell r="E1337">
            <v>4940</v>
          </cell>
        </row>
        <row r="1338">
          <cell r="B1338" t="str">
            <v>Jumpy, The World First Edutainment Smartwatch For Kids</v>
          </cell>
          <cell r="C1338" t="str">
            <v>JUMPY, a cool smart watch with open platform SDK brings limitless edutainment to kids' wrist and encourages parent-child interaction.</v>
          </cell>
          <cell r="D1338">
            <v>100000</v>
          </cell>
          <cell r="E1338">
            <v>84947</v>
          </cell>
        </row>
        <row r="1339">
          <cell r="B1339" t="str">
            <v>Ripple: World's Most Dependable Safety Device (Canceled)</v>
          </cell>
          <cell r="C1339" t="str">
            <v>Discreet safety device connects you to a dedicated 24/7 monitoring team, keeping you safe anywhere in the United States</v>
          </cell>
          <cell r="D1339">
            <v>50000</v>
          </cell>
          <cell r="E1339">
            <v>24691</v>
          </cell>
        </row>
        <row r="1340">
          <cell r="B1340" t="str">
            <v>A New Case In Town | HAND Liberation | HANDL (Canceled)</v>
          </cell>
          <cell r="C1340" t="str">
            <v>HandL makes your phone feel like an organic extension of your hand. Elastic and brace system supports your device with just two fingers</v>
          </cell>
          <cell r="D1340">
            <v>30000</v>
          </cell>
          <cell r="E1340">
            <v>991</v>
          </cell>
        </row>
        <row r="1341">
          <cell r="B1341" t="str">
            <v>Linkoo (Canceled)</v>
          </cell>
          <cell r="C1341" t="str">
            <v>World's Smallest customizable Phone &amp; GPS Watch for kids !</v>
          </cell>
          <cell r="D1341">
            <v>50000</v>
          </cell>
          <cell r="E1341">
            <v>3317</v>
          </cell>
        </row>
        <row r="1342">
          <cell r="B1342" t="str">
            <v>Glass Designs (Canceled)</v>
          </cell>
          <cell r="C1342" t="str">
            <v>I would like to make nicer, more stylish looking frames for the Google Glass using 3D printing technology.</v>
          </cell>
          <cell r="D1342">
            <v>1680</v>
          </cell>
          <cell r="E1342">
            <v>0</v>
          </cell>
        </row>
        <row r="1343">
          <cell r="B1343" t="str">
            <v>BRILLAR: World's First Kids' Smart Wearable Companion.</v>
          </cell>
          <cell r="C1343" t="str">
            <v>BRILLAR: Your Kids Ultimate Wearable Companion. Educates, Rewards, Entertains, Calls, Motivates, Messages + Tracks Location &amp; Steps.</v>
          </cell>
          <cell r="D1343">
            <v>25000</v>
          </cell>
          <cell r="E1343">
            <v>17590</v>
          </cell>
        </row>
        <row r="1344">
          <cell r="B1344" t="str">
            <v>Vuzion: An Actual Overlaid Heads Up Display Wearable</v>
          </cell>
          <cell r="C1344" t="str">
            <v>Method50 aims to prototype a revolutionary true heads up display to create a new way of living in, playing in, and viewing the world.</v>
          </cell>
          <cell r="D1344">
            <v>50000</v>
          </cell>
          <cell r="E1344">
            <v>100</v>
          </cell>
        </row>
        <row r="1345">
          <cell r="B1345" t="str">
            <v>Sleepman: The First Sleep Enhancement &amp; Fatigue Alert Device</v>
          </cell>
          <cell r="C1345" t="str">
            <v>Sleepman is a bio-signal monitoring wristwatch featuring smart alarm with the unique sleep enhancement and fatigue detection options!</v>
          </cell>
          <cell r="D1345">
            <v>50000</v>
          </cell>
          <cell r="E1345">
            <v>51149</v>
          </cell>
        </row>
        <row r="1346">
          <cell r="B1346" t="str">
            <v>A Masters Guide to The Way of the Warrior</v>
          </cell>
          <cell r="C1346" t="str">
            <v>The is the ultimate guide to applied Eastern philosophy, martial arts, and the path of the warrior from a scientific perspective.</v>
          </cell>
          <cell r="D1346">
            <v>1500</v>
          </cell>
          <cell r="E1346">
            <v>5666</v>
          </cell>
        </row>
        <row r="1347">
          <cell r="B1347" t="str">
            <v>Tell the World - My journey from Islam to Christianity</v>
          </cell>
          <cell r="C1347" t="str">
            <v>Peacefully taking you through my journey of being raised as a Muslim then becoming Christian, and sharing the truths I unveiled.</v>
          </cell>
          <cell r="D1347">
            <v>300</v>
          </cell>
          <cell r="E1347">
            <v>375</v>
          </cell>
        </row>
        <row r="1348">
          <cell r="B1348" t="str">
            <v>Anthology of Stories from LGBT Nepal</v>
          </cell>
          <cell r="C1348" t="str">
            <v>An anthology of nonfiction stories written by Nepal's Lesbian, Gay, Bisexual, and Transgender (LGBT) community.</v>
          </cell>
          <cell r="D1348">
            <v>4900</v>
          </cell>
          <cell r="E1348">
            <v>7219</v>
          </cell>
        </row>
        <row r="1349">
          <cell r="B1349" t="str">
            <v>Sharing the secrets of profitable specialty food marketing!</v>
          </cell>
          <cell r="C1349" t="str">
            <v>Must raise $2,500+ to republish &amp; spread the word about a guide Oprah's Magazine calls "a go-to book for any start-up food company."</v>
          </cell>
          <cell r="D1349">
            <v>2500</v>
          </cell>
          <cell r="E1349">
            <v>2555</v>
          </cell>
        </row>
        <row r="1350">
          <cell r="B1350" t="str">
            <v>Confessions of a Survivor â€” by Kathleen Barbee</v>
          </cell>
          <cell r="C1350" t="str">
            <v>South Florida. Honest &amp; dramatic &amp; engaging journal of overcoming serious illness. This book will keep you reading &amp; laughing. Really!</v>
          </cell>
          <cell r="D1350">
            <v>5875</v>
          </cell>
          <cell r="E1350">
            <v>5985</v>
          </cell>
        </row>
        <row r="1351">
          <cell r="B1351" t="str">
            <v>Northern Exposure A Jasper Rock Climbing Guidebook</v>
          </cell>
          <cell r="C1351" t="str">
            <v>The first modern Jasper guidebook including over five hundred rock routes from alpine to bouldering, sport to trad multipitch and more.</v>
          </cell>
          <cell r="D1351">
            <v>5000</v>
          </cell>
          <cell r="E1351">
            <v>10210</v>
          </cell>
        </row>
        <row r="1352">
          <cell r="B1352" t="str">
            <v>House of Dunbar-The Rise and Fall of a Scottish Noble Family</v>
          </cell>
          <cell r="C1352" t="str">
            <v>Illustrated historical book of impregnable Dunbar Castle and rise and fall of its powerful Scottish Earls of Dunbar from 1072-1435AD</v>
          </cell>
          <cell r="D1352">
            <v>5000</v>
          </cell>
          <cell r="E1352">
            <v>5202.5</v>
          </cell>
        </row>
        <row r="1353">
          <cell r="B1353" t="str">
            <v>Purpose: Your Journey To Find Meaning</v>
          </cell>
          <cell r="C1353" t="str">
            <v>Discover your purpose, live a more fulfilling life, leave a positive footprint on society.</v>
          </cell>
          <cell r="D1353">
            <v>20000</v>
          </cell>
          <cell r="E1353">
            <v>20253</v>
          </cell>
        </row>
        <row r="1354">
          <cell r="B1354" t="str">
            <v>Will's SmileBook Project</v>
          </cell>
          <cell r="C1354" t="str">
            <v>An important book, based on research, to make you and your learners smile again. Better smile sheets, better feedback, better learning!</v>
          </cell>
          <cell r="D1354">
            <v>10000</v>
          </cell>
          <cell r="E1354">
            <v>13614</v>
          </cell>
        </row>
        <row r="1355">
          <cell r="B1355" t="str">
            <v>Finish The Script! - A College Writing Course in Book Form</v>
          </cell>
          <cell r="C1355" t="str">
            <v>A book that teaches aspiring writers how to get from a basic idea to a fully rewritten screenplay.</v>
          </cell>
          <cell r="D1355">
            <v>1000</v>
          </cell>
          <cell r="E1355">
            <v>1336</v>
          </cell>
        </row>
        <row r="1356">
          <cell r="B1356" t="str">
            <v>We Beat Leukaemia: my family's journey with childhood cancer</v>
          </cell>
          <cell r="C1356" t="str">
            <v>Raising awareness of childhood cancer by publishing my diary of Andrew's diagnosis and his journey to remission 1235 days later.</v>
          </cell>
          <cell r="D1356">
            <v>1200</v>
          </cell>
          <cell r="E1356">
            <v>1563</v>
          </cell>
        </row>
        <row r="1357">
          <cell r="B1357" t="str">
            <v>Internationalisation of Sherlock's Home: The Empty House</v>
          </cell>
          <cell r="C1357" t="str">
            <v>Sherlock's Home was the most important Sherlock Holmes book of 2012 - about Undershaw - this project is to release language versions.</v>
          </cell>
          <cell r="D1357">
            <v>2500</v>
          </cell>
          <cell r="E1357">
            <v>3067</v>
          </cell>
        </row>
        <row r="1358">
          <cell r="B1358" t="str">
            <v>Kick-in-the-A** Starter: Between the Lines, the Book</v>
          </cell>
          <cell r="C1358" t="str">
            <v>At age 30, my husband Dan died from cancer. Left to recreate my life, I drew a line in my heart; became a nomad. This is a love story.</v>
          </cell>
          <cell r="D1358">
            <v>3400</v>
          </cell>
          <cell r="E1358">
            <v>6215.56</v>
          </cell>
        </row>
        <row r="1359">
          <cell r="B1359" t="str">
            <v>Becoming Alicia</v>
          </cell>
          <cell r="C1359" t="str">
            <v>The search for identity leads one young woman to Mexico, where she follows her grandfather's journey back to America.</v>
          </cell>
          <cell r="D1359">
            <v>2000</v>
          </cell>
          <cell r="E1359">
            <v>2506</v>
          </cell>
        </row>
        <row r="1360">
          <cell r="B1360" t="str">
            <v>The Masada Story Project</v>
          </cell>
          <cell r="C1360" t="str">
            <v>I am working on a book about what people do when they visit Masada, an ancient fortress in the Judean desert.</v>
          </cell>
          <cell r="D1360">
            <v>3000</v>
          </cell>
          <cell r="E1360">
            <v>3350</v>
          </cell>
        </row>
        <row r="1361">
          <cell r="B1361" t="str">
            <v>UnConventional - Worldcon 2011 Research</v>
          </cell>
          <cell r="C1361" t="str">
            <v>Funding for a 2011 trip to Worldcon for research for "UnConventional," a book on the history of the American fan convention.</v>
          </cell>
          <cell r="D1361">
            <v>660</v>
          </cell>
          <cell r="E1361">
            <v>764</v>
          </cell>
        </row>
        <row r="1362">
          <cell r="B1362" t="str">
            <v>So Bad, It's Good! - A Book of Bad Movies</v>
          </cell>
          <cell r="C1362" t="str">
            <v>So Bad, It's Good! is a guide to finding the best films for your bad movie night.</v>
          </cell>
          <cell r="D1362">
            <v>1500</v>
          </cell>
          <cell r="E1362">
            <v>2598</v>
          </cell>
        </row>
        <row r="1363">
          <cell r="B1363" t="str">
            <v>Me, Myself &amp; I - the dark art of big wall soloing</v>
          </cell>
          <cell r="C1363" t="str">
            <v>The forbidden dark art of roped soloing, for climbers who need to know in order to make the ultimate climb come true!</v>
          </cell>
          <cell r="D1363">
            <v>6000</v>
          </cell>
          <cell r="E1363">
            <v>7559</v>
          </cell>
        </row>
        <row r="1364">
          <cell r="B1364" t="str">
            <v>A Fantastic Affair: Karl Barth in America 1962â€“Research</v>
          </cell>
          <cell r="C1364" t="str">
            <v>The never-before-told story of Karl Barth's (first and only) journey to the United States in 1962.</v>
          </cell>
          <cell r="D1364">
            <v>1000</v>
          </cell>
          <cell r="E1364">
            <v>1091</v>
          </cell>
        </row>
        <row r="1365">
          <cell r="B1365" t="str">
            <v>A Book about Hidden Disease Causing Products we use Everyday</v>
          </cell>
          <cell r="C1365" t="str">
            <v>Identifying cancer and disease products we use everyday and are totally unaware of. Then substituting them with healthy alternatives</v>
          </cell>
          <cell r="D1365">
            <v>200</v>
          </cell>
          <cell r="E1365">
            <v>200</v>
          </cell>
        </row>
        <row r="1366">
          <cell r="B1366" t="str">
            <v>"The Rock History Through J.S.Fuck" ExtremeRock Double Album</v>
          </cell>
          <cell r="C1366" t="str">
            <v>Help us Make Rock History with this Epic J.S.Fuck Extremerock Album written by Sune "KÃ¸ter" KÃ¸lster and produced by Flemming Rasmussen.</v>
          </cell>
          <cell r="D1366">
            <v>42000</v>
          </cell>
          <cell r="E1366">
            <v>49830</v>
          </cell>
        </row>
        <row r="1367">
          <cell r="B1367" t="str">
            <v>MYFEVER's First Studio EP "See The Light"</v>
          </cell>
          <cell r="C1367" t="str">
            <v>Our first professional studio album "See The Light" will be released this spring! Help us record, mix, master, and release the album!</v>
          </cell>
          <cell r="D1367">
            <v>7500</v>
          </cell>
          <cell r="E1367">
            <v>7520</v>
          </cell>
        </row>
        <row r="1368">
          <cell r="B1368" t="str">
            <v>Kick It! A Tribute to the A.K.s</v>
          </cell>
          <cell r="C1368" t="str">
            <v>A musical memorial for Alexi Petersen.</v>
          </cell>
          <cell r="D1368">
            <v>7500</v>
          </cell>
          <cell r="E1368">
            <v>9486.69</v>
          </cell>
        </row>
        <row r="1369">
          <cell r="B1369" t="str">
            <v>House of Rabbits  - "Songs of Charivari"</v>
          </cell>
          <cell r="C1369" t="str">
            <v>House of Rabbits are recording our full-length, debut album! Support independent music, receive great rewards!</v>
          </cell>
          <cell r="D1369">
            <v>5000</v>
          </cell>
          <cell r="E1369">
            <v>5713</v>
          </cell>
        </row>
        <row r="1370">
          <cell r="B1370" t="str">
            <v>Saturate " The Separation Effect " CD</v>
          </cell>
          <cell r="C1370" t="str">
            <v>We are in the final stages of the creation of our 4th record, The Separation Effect. our most passionate record to date.</v>
          </cell>
          <cell r="D1370">
            <v>5000</v>
          </cell>
          <cell r="E1370">
            <v>5535</v>
          </cell>
        </row>
        <row r="1371">
          <cell r="B1371" t="str">
            <v>FEEL BETTER: Derek Fawcett's solo, full-length debut</v>
          </cell>
          <cell r="C1371" t="str">
            <v>Fawcett's FEEL BETTER is an album of love unrequited, realized, and rued, with echoes of Petty, Springsteen, Neil Young &amp; Coldplay.</v>
          </cell>
          <cell r="D1371">
            <v>32360</v>
          </cell>
          <cell r="E1371">
            <v>34090.629999999997</v>
          </cell>
        </row>
        <row r="1372">
          <cell r="B1372" t="str">
            <v>Food On You presents Baby's First Parental Advisory</v>
          </cell>
          <cell r="C1372" t="str">
            <v>Songs about the first year of parenthood, often inappropriate for children</v>
          </cell>
          <cell r="D1372">
            <v>1500</v>
          </cell>
          <cell r="E1372">
            <v>1555</v>
          </cell>
        </row>
        <row r="1373">
          <cell r="B1373" t="str">
            <v>The Defiant Tour Documentary with LoNero</v>
          </cell>
          <cell r="C1373" t="str">
            <v>The Defiant Tour Documentary is a never before examination of the finances of a touring band and what it takes to go on the road.</v>
          </cell>
          <cell r="D1373">
            <v>6999</v>
          </cell>
          <cell r="E1373">
            <v>7495</v>
          </cell>
        </row>
        <row r="1374">
          <cell r="B1374" t="str">
            <v>Ted Lukas &amp; the Misled new CD - "FEED"</v>
          </cell>
          <cell r="C1374" t="str">
            <v>Please help us raise funds to press our new CD!</v>
          </cell>
          <cell r="D1374">
            <v>500</v>
          </cell>
          <cell r="E1374">
            <v>620</v>
          </cell>
        </row>
        <row r="1375">
          <cell r="B1375" t="str">
            <v>Broccoli Samurai: Tour Van or Bust!</v>
          </cell>
          <cell r="C1375" t="str">
            <v>Help Broccoli Samurai raise money to get a new van and continue bringing you the jams!</v>
          </cell>
          <cell r="D1375">
            <v>10000</v>
          </cell>
          <cell r="E1375">
            <v>10501</v>
          </cell>
        </row>
        <row r="1376">
          <cell r="B1376" t="str">
            <v>Sisters of Murphyâ€™s full-length album</v>
          </cell>
          <cell r="C1376" t="str">
            <v>After two successful EPs, Sisters of Murphy is back in the studio to release our first full-length album. We want YOU to be part of it!</v>
          </cell>
          <cell r="D1376">
            <v>1500</v>
          </cell>
          <cell r="E1376">
            <v>2842</v>
          </cell>
        </row>
        <row r="1377">
          <cell r="B1377" t="str">
            <v>PAMPA FOLKS - 1st "Indie Pop Western" Album</v>
          </cell>
          <cell r="C1377" t="str">
            <v>Pampa Folks, l'album aux couleurs de dÃ©serts. Le quatuor, crÃ©Ã© en 2015  livre une Ã©nergie brute et prÃ©pare son premier album</v>
          </cell>
          <cell r="D1377">
            <v>4000</v>
          </cell>
          <cell r="E1377">
            <v>6853</v>
          </cell>
        </row>
        <row r="1378">
          <cell r="B1378" t="str">
            <v>Dead Pirates / HIGHMARE LP 2nd pressing</v>
          </cell>
          <cell r="C1378" t="str">
            <v>Dead Pirates are planning a second pressing of HIGHMARE LP, who wants one ?</v>
          </cell>
          <cell r="D1378">
            <v>3700</v>
          </cell>
          <cell r="E1378">
            <v>9342</v>
          </cell>
        </row>
        <row r="1379">
          <cell r="B1379" t="str">
            <v>Official Debut EP for Stereo Jo</v>
          </cell>
          <cell r="C1379" t="str">
            <v>Stereo Jo is set to release a 5 song EP. Your donation will directly help w/ recording, design, production, &amp; duplication. Thank You :)</v>
          </cell>
          <cell r="D1379">
            <v>1300</v>
          </cell>
          <cell r="E1379">
            <v>1510</v>
          </cell>
        </row>
        <row r="1380">
          <cell r="B1380" t="str">
            <v>SIX BY SEVEN</v>
          </cell>
          <cell r="C1380" t="str">
            <v>A psychedelic post rock masterpiece!</v>
          </cell>
          <cell r="D1380">
            <v>2000</v>
          </cell>
          <cell r="E1380">
            <v>4067</v>
          </cell>
        </row>
        <row r="1381">
          <cell r="B1381" t="str">
            <v>J. Walter Makes a Record</v>
          </cell>
          <cell r="C1381" t="str">
            <v>---------The long-awaited debut full-length from Justin Ruddy--------</v>
          </cell>
          <cell r="D1381">
            <v>10000</v>
          </cell>
          <cell r="E1381">
            <v>11160</v>
          </cell>
        </row>
        <row r="1382">
          <cell r="B1382" t="str">
            <v>BARNFEST 2015</v>
          </cell>
          <cell r="C1382" t="str">
            <v>A DIY MUSIC FESTIVAL FROM ST. LOUIS MO! Bands make their own festival, help make it legit!</v>
          </cell>
          <cell r="D1382">
            <v>25</v>
          </cell>
          <cell r="E1382">
            <v>106</v>
          </cell>
        </row>
        <row r="1383">
          <cell r="B1383" t="str">
            <v>"Me &amp; Eugene" - NEW EP by Jameson and the Sordid Seeds</v>
          </cell>
          <cell r="C1383" t="str">
            <v>"Me &amp; Eugene" is a five song original EP blending reggae roots, rock, and soul. We canâ€™t wait for you to hear what weâ€™ve created.</v>
          </cell>
          <cell r="D1383">
            <v>5000</v>
          </cell>
          <cell r="E1383">
            <v>5355</v>
          </cell>
        </row>
        <row r="1384">
          <cell r="B1384" t="str">
            <v>The Floorwalkers New Album!</v>
          </cell>
          <cell r="C1384" t="str">
            <v>We're making a new record -- independently! We've got some great new songs we're really excited to bring to you!</v>
          </cell>
          <cell r="D1384">
            <v>8000</v>
          </cell>
          <cell r="E1384">
            <v>8349</v>
          </cell>
        </row>
        <row r="1385">
          <cell r="B1385" t="str">
            <v>Help Monochrome Seasons Fund His New Album ''Space Culture''</v>
          </cell>
          <cell r="C1385" t="str">
            <v>Instrumental Post-Rock meets Progressive Rock &amp; Cinematic atmospheres. Get your dose of blissful guitar tones, grooves &amp; live strings!</v>
          </cell>
          <cell r="D1385">
            <v>2200</v>
          </cell>
          <cell r="E1385">
            <v>4673</v>
          </cell>
        </row>
        <row r="1386">
          <cell r="B1386" t="str">
            <v>Manny Manriquez' new rock opera journey: Outland Warrior</v>
          </cell>
          <cell r="C1386" t="str">
            <v>Outland Warrior is my first solo musical project, featuring songs written by me and recorded at my home studio.</v>
          </cell>
          <cell r="D1386">
            <v>3500</v>
          </cell>
          <cell r="E1386">
            <v>4343</v>
          </cell>
        </row>
        <row r="1387">
          <cell r="B1387" t="str">
            <v>Chi Might Project</v>
          </cell>
          <cell r="C1387" t="str">
            <v>Musicians, singers &amp; songwriters from all over the world collaborate via YouTube in order to create an amazing album!</v>
          </cell>
          <cell r="D1387">
            <v>8000</v>
          </cell>
          <cell r="E1387">
            <v>8832.49</v>
          </cell>
        </row>
        <row r="1388">
          <cell r="B1388" t="str">
            <v>MALTESE CROSS: The First Album</v>
          </cell>
          <cell r="C1388" t="str">
            <v>We are a classic hard rock/heavy metal band just trying to keep rock alive!</v>
          </cell>
          <cell r="D1388">
            <v>400</v>
          </cell>
          <cell r="E1388">
            <v>875</v>
          </cell>
        </row>
        <row r="1389">
          <cell r="B1389" t="str">
            <v>FAMILY BUSINESS KICKSTARTER</v>
          </cell>
          <cell r="C1389" t="str">
            <v>Less than one week to PLEDGE YOUR SUPPORT for THE FAMILY BUSINESS as the band raises funds for the next full length rock album.</v>
          </cell>
          <cell r="D1389">
            <v>4000</v>
          </cell>
          <cell r="E1389">
            <v>5465</v>
          </cell>
        </row>
        <row r="1390">
          <cell r="B1390" t="str">
            <v>Ghosts of Jupiter: The Great Bright Horses</v>
          </cell>
          <cell r="C1390" t="str">
            <v>"The Great Bright Horses" is finished and ready for release! Help us put on the finishing touches and share it with the universe.</v>
          </cell>
          <cell r="D1390">
            <v>5000</v>
          </cell>
          <cell r="E1390">
            <v>6740.37</v>
          </cell>
        </row>
        <row r="1391">
          <cell r="B1391" t="str">
            <v>Pre-order DANCEHALL's first record!!!</v>
          </cell>
          <cell r="C1391" t="str">
            <v>Help fund the pressing of DANCEHALL's first record by pre-ordering it in advance!!!</v>
          </cell>
          <cell r="D1391">
            <v>500</v>
          </cell>
          <cell r="E1391">
            <v>727</v>
          </cell>
        </row>
        <row r="1392">
          <cell r="B1392" t="str">
            <v>New Music Video/Artist Development</v>
          </cell>
          <cell r="C1392" t="str">
            <v>Breakout Artist Management will be working with us on a brand new music video and we need your help!</v>
          </cell>
          <cell r="D1392">
            <v>2800</v>
          </cell>
          <cell r="E1392">
            <v>3055</v>
          </cell>
        </row>
        <row r="1393">
          <cell r="B1393" t="str">
            <v>Rules and Regulations</v>
          </cell>
          <cell r="C1393" t="str">
            <v>With the money donated through this project we intend on investing in sound equipment for live shows</v>
          </cell>
          <cell r="D1393">
            <v>500</v>
          </cell>
          <cell r="E1393">
            <v>551</v>
          </cell>
        </row>
        <row r="1394">
          <cell r="B1394" t="str">
            <v>Telesomniac's Debut Album</v>
          </cell>
          <cell r="C1394" t="str">
            <v>Telesomniac is a rock band from Provo, UT releasing their debut album Thirty-One Flashes in the Dark.</v>
          </cell>
          <cell r="D1394">
            <v>2500</v>
          </cell>
          <cell r="E1394">
            <v>2841</v>
          </cell>
        </row>
        <row r="1395">
          <cell r="B1395" t="str">
            <v>WolfHunt | Social Commentary Rock Project</v>
          </cell>
          <cell r="C1395" t="str">
            <v>Rock n' Roll tales of our times</v>
          </cell>
          <cell r="D1395">
            <v>10000</v>
          </cell>
          <cell r="E1395">
            <v>10235</v>
          </cell>
        </row>
        <row r="1396">
          <cell r="B1396" t="str">
            <v>"Intrusive Thoughts": first full LP by The Reckless Scamps</v>
          </cell>
          <cell r="C1396" t="str">
            <v>We've finally finished recording our first full length album! We're getting together all the merch to go along with the release.</v>
          </cell>
          <cell r="D1396">
            <v>750</v>
          </cell>
          <cell r="E1396">
            <v>916</v>
          </cell>
        </row>
        <row r="1397">
          <cell r="B1397" t="str">
            <v>Quiet Oaks Full Length Album</v>
          </cell>
          <cell r="C1397" t="str">
            <v>Help Quiet Oaks record their debut album!!!</v>
          </cell>
          <cell r="D1397">
            <v>3500</v>
          </cell>
          <cell r="E1397">
            <v>3916</v>
          </cell>
        </row>
        <row r="1398">
          <cell r="B1398" t="str">
            <v>Bret Coats' "Music For The People" KickStarter</v>
          </cell>
          <cell r="C1398" t="str">
            <v>Bret Coats with producers Nick Jay &amp; Robert Coats resulting in an epic rock &amp; roll experience that has the makings of a true classic.</v>
          </cell>
          <cell r="D1398">
            <v>6000</v>
          </cell>
          <cell r="E1398">
            <v>6438</v>
          </cell>
        </row>
        <row r="1399">
          <cell r="B1399" t="str">
            <v>Halls of the Machine - All Tribal Dignitaries</v>
          </cell>
          <cell r="C1399" t="str">
            <v>HALLS OF THE MACHINE needs your support for the final production and release of their latest work titled, ALL TRIBAL DIGNITARIES.</v>
          </cell>
          <cell r="D1399">
            <v>10000</v>
          </cell>
          <cell r="E1399">
            <v>11385</v>
          </cell>
        </row>
        <row r="1400">
          <cell r="B1400" t="str">
            <v>We Invite You to Come "Back to the 80's with StonyCold!"</v>
          </cell>
          <cell r="C1400" t="str">
            <v>'StonyCold', a Kansas-based 80's Rock Band, is recording their first all-cover tunes CD, 'Back To the 80's With StonyCold!'</v>
          </cell>
          <cell r="D1400">
            <v>4400</v>
          </cell>
          <cell r="E1400">
            <v>4826</v>
          </cell>
        </row>
        <row r="1401">
          <cell r="B1401" t="str">
            <v>Rocket And A Bomb Live DVD/Album + new Michael Knott 7"EP</v>
          </cell>
          <cell r="C1401" t="str">
            <v>20 years of Rocket &amp; a Bomb live DVD and download + a brand new Michael Knott EP released on 7" vinyl, Cd, and download!</v>
          </cell>
          <cell r="D1401">
            <v>9000</v>
          </cell>
          <cell r="E1401">
            <v>11353</v>
          </cell>
        </row>
        <row r="1402">
          <cell r="B1402" t="str">
            <v>Stone Kings: From Creation To Devastation</v>
          </cell>
          <cell r="C1402" t="str">
            <v>We're looking to our fans to help partially fund the new album. It's 12 tracks in length &amp; will be a musical trip like no other!</v>
          </cell>
          <cell r="D1402">
            <v>350</v>
          </cell>
          <cell r="E1402">
            <v>586</v>
          </cell>
        </row>
        <row r="1403">
          <cell r="B1403" t="str">
            <v>Michale Graves â€œVagabond Acousticâ€ Extremely Limited Edition</v>
          </cell>
          <cell r="C1403" t="str">
            <v>Based on the success of the â€œVagabondâ€ Michale is releasing a very limited edition version of the Album entitled â€œVagabond Acousticâ€</v>
          </cell>
          <cell r="D1403">
            <v>2500</v>
          </cell>
          <cell r="E1403">
            <v>12413</v>
          </cell>
        </row>
        <row r="1404">
          <cell r="B1404" t="str">
            <v>Nineteen Fifty Eight - Untitled EP</v>
          </cell>
          <cell r="C1404" t="str">
            <v>Help us fund our latest project - a 5 track EP: fast-paced, hard-hitting, female-fronted rock with catchy choruses and lyrics to match!</v>
          </cell>
          <cell r="D1404">
            <v>2500</v>
          </cell>
          <cell r="E1404">
            <v>2729</v>
          </cell>
        </row>
        <row r="1405">
          <cell r="B1405" t="str">
            <v>Gregorian Rock</v>
          </cell>
          <cell r="C1405" t="str">
            <v>Gregorian Rock merges Gregorian chant with modern music. It is serene, yet pummeling. It's not for everyone, but it might be for you.</v>
          </cell>
          <cell r="D1405">
            <v>4000</v>
          </cell>
          <cell r="E1405">
            <v>4103</v>
          </cell>
        </row>
        <row r="1406">
          <cell r="B1406" t="str">
            <v>3 Men and a Book</v>
          </cell>
          <cell r="C1406" t="str">
            <v>Translation &amp; publication of possibly the most famous piece of English literature - Act II Scene II of Romeo and Juliet into txt-speak.</v>
          </cell>
          <cell r="D1406">
            <v>14500</v>
          </cell>
          <cell r="E1406">
            <v>241</v>
          </cell>
        </row>
        <row r="1407">
          <cell r="B1407" t="str">
            <v>The Bible translated into Emoticons</v>
          </cell>
          <cell r="C1407" t="str">
            <v>Will more people read the Bible if it were translated into Emoticons?</v>
          </cell>
          <cell r="D1407">
            <v>25000</v>
          </cell>
          <cell r="E1407">
            <v>105</v>
          </cell>
        </row>
        <row r="1408">
          <cell r="B1408" t="str">
            <v>Man Down! Translation project</v>
          </cell>
          <cell r="C1408" t="str">
            <v>The White coat and the battle dress uniform</v>
          </cell>
          <cell r="D1408">
            <v>12000</v>
          </cell>
          <cell r="E1408">
            <v>15</v>
          </cell>
        </row>
        <row r="1409">
          <cell r="B1409" t="str">
            <v>My life, My travel, My past - time to share</v>
          </cell>
          <cell r="C1409" t="str">
            <v>I traveled, I took pictures, I met people, I ate. Then I wrote a travel journal that needs editing, translation, and publishing.</v>
          </cell>
          <cell r="D1409">
            <v>3000</v>
          </cell>
          <cell r="E1409">
            <v>15</v>
          </cell>
        </row>
        <row r="1410">
          <cell r="B1410" t="str">
            <v>General Treatise on Chess. Tactics. by R. Grau, translation</v>
          </cell>
          <cell r="C1410" t="str">
            <v>A translation of the legendary series of chess books "General Treatise on Chess" by R. Grau. A complete chess course for all levels.</v>
          </cell>
          <cell r="D1410">
            <v>1000</v>
          </cell>
          <cell r="E1410">
            <v>72</v>
          </cell>
        </row>
        <row r="1411">
          <cell r="B1411" t="str">
            <v>Modern Literal Torah Translation: Genesis</v>
          </cell>
          <cell r="C1411" t="str">
            <v>Modern Literal Translation of the 1st Book of the Torah in English and Russian with sub-linear and interlinear layout.</v>
          </cell>
          <cell r="D1411">
            <v>4000</v>
          </cell>
          <cell r="E1411">
            <v>0</v>
          </cell>
        </row>
        <row r="1412">
          <cell r="B1412" t="str">
            <v>Existence Space and Office (English translation)</v>
          </cell>
          <cell r="C1412" t="str">
            <v>Let's translate this book! A fundamental guide to existential workspaces: how to recover efficiency generating environmental well-being</v>
          </cell>
          <cell r="D1412">
            <v>6000</v>
          </cell>
          <cell r="E1412">
            <v>1</v>
          </cell>
        </row>
        <row r="1413">
          <cell r="B1413" t="str">
            <v>The Divine Comedy- A New English Translation</v>
          </cell>
          <cell r="C1413" t="str">
            <v>There have been an exorbident number of translations of this most beautiful poem though none have ever been done by a nineteen year old</v>
          </cell>
          <cell r="D1413">
            <v>3000</v>
          </cell>
          <cell r="E1413">
            <v>7</v>
          </cell>
        </row>
        <row r="1414">
          <cell r="B1414" t="str">
            <v>For overseas shogi fans! Shogi novel translation project</v>
          </cell>
          <cell r="C1414" t="str">
            <v>â€œClimbing Silver!â€- An English translation of the Young Adult Shogi novella</v>
          </cell>
          <cell r="D1414">
            <v>7000</v>
          </cell>
          <cell r="E1414">
            <v>320</v>
          </cell>
        </row>
        <row r="1415">
          <cell r="B1415" t="str">
            <v>LE NUVOLE DEL CIELO-CLOUDS OF THE SKY</v>
          </cell>
          <cell r="C1415" t="str">
            <v>I need funds to publish a book based on a selection of sentences from the Gospel demonstrating that Christianity is a strong religion.</v>
          </cell>
          <cell r="D1415">
            <v>2000</v>
          </cell>
          <cell r="E1415">
            <v>100</v>
          </cell>
        </row>
        <row r="1416">
          <cell r="B1416" t="str">
            <v>Database of Interlinear Greek Words</v>
          </cell>
          <cell r="C1416" t="str">
            <v>Create an open source "interlinear" translation fo the Greek New Testament in re-publishable and open source database format.</v>
          </cell>
          <cell r="D1416">
            <v>500</v>
          </cell>
          <cell r="E1416">
            <v>1</v>
          </cell>
        </row>
        <row r="1417">
          <cell r="B1417" t="str">
            <v>The Complete Homilies of Blessed Oscar Romero: Volume 2</v>
          </cell>
          <cell r="C1417" t="str">
            <v>This is a Series of 6 Books on Blessed Oscar A. Romero`s Writings. This Project will help to pay the translation costs of Volume 2.</v>
          </cell>
          <cell r="D1417">
            <v>4400</v>
          </cell>
          <cell r="E1417">
            <v>800</v>
          </cell>
        </row>
        <row r="1418">
          <cell r="B1418" t="str">
            <v>Glenn's  little book of  quotes</v>
          </cell>
          <cell r="C1418" t="str">
            <v>glenn's  book of quotes is designed to give the readers a thought for the day , lighten the mood  and put a smile  on their faces.</v>
          </cell>
          <cell r="D1418">
            <v>50000</v>
          </cell>
          <cell r="E1418">
            <v>0</v>
          </cell>
        </row>
        <row r="1419">
          <cell r="B1419" t="str">
            <v>Digitizing 8 Rare Siddha Yoga Books</v>
          </cell>
          <cell r="C1419" t="str">
            <v>Digitization of 8 rare Siddha Yoga books written by a Yogi - coming in the lineage of Sri Sri Sri Sadhasiva Brahmendra himself!</v>
          </cell>
          <cell r="D1419">
            <v>4500</v>
          </cell>
          <cell r="E1419">
            <v>55</v>
          </cell>
        </row>
        <row r="1420">
          <cell r="B1420" t="str">
            <v>Realidades del Hombre</v>
          </cell>
          <cell r="C1420" t="str">
            <v>Â¿Y si hubiera una camino intermedio entre ciencia y religion?
Descubre la respuesta ayudando a publicar y traducir este libro.</v>
          </cell>
          <cell r="D1420">
            <v>3000</v>
          </cell>
          <cell r="E1420">
            <v>6</v>
          </cell>
        </row>
        <row r="1421">
          <cell r="B1421" t="str">
            <v>Book Tour "Words of Fire! Women Loving Women in Latin Amer"</v>
          </cell>
          <cell r="C1421" t="str">
            <v>Argentinian Author Seeks to Tour America to Educate on Womenâ€™s Sexuality in Latin America / Autora Argentina Busca Gira en EEUU</v>
          </cell>
          <cell r="D1421">
            <v>6300</v>
          </cell>
          <cell r="E1421">
            <v>445</v>
          </cell>
        </row>
        <row r="1422">
          <cell r="B1422" t="str">
            <v>Shakespeare in the Hood - Romeo and Juliet</v>
          </cell>
          <cell r="C1422" t="str">
            <v>Help me butcher Shakespeare in a satirical fashion.</v>
          </cell>
          <cell r="D1422">
            <v>110</v>
          </cell>
          <cell r="E1422">
            <v>3</v>
          </cell>
        </row>
        <row r="1423">
          <cell r="B1423" t="str">
            <v>English translation of "The Escape to Myanmar"</v>
          </cell>
          <cell r="C1423" t="str">
            <v>English translation of "The Escape to Myanmar", a fictive novel about people from Sweden who arrive in Myanmar/Burma as war refugees.</v>
          </cell>
          <cell r="D1423">
            <v>200000</v>
          </cell>
          <cell r="E1423">
            <v>200</v>
          </cell>
        </row>
        <row r="1424">
          <cell r="B1424" t="str">
            <v>"Hope Without Borders" trilogy by I R Tyler, Chinese edition</v>
          </cell>
          <cell r="C1424" t="str">
            <v>Protecting children from sexual abuse through the medium of story telling; accessing 20% of the world's population through translation.</v>
          </cell>
          <cell r="D1424">
            <v>25000</v>
          </cell>
          <cell r="E1424">
            <v>26</v>
          </cell>
        </row>
        <row r="1425">
          <cell r="B1425" t="str">
            <v>Progressive King James Version New Testament</v>
          </cell>
          <cell r="C1425" t="str">
            <v>Help fund me to destroy the monopoly Rupert Murdoch has over the publication of modern bibles. I have a new one to rival the NKJV.</v>
          </cell>
          <cell r="D1425">
            <v>30000</v>
          </cell>
          <cell r="E1425">
            <v>100</v>
          </cell>
        </row>
        <row r="1426">
          <cell r="B1426" t="str">
            <v>Subway Mantras</v>
          </cell>
          <cell r="C1426" t="str">
            <v>A short book of practical mantras that can be used every day of the week. Mantras are cogwheels of universal engines.</v>
          </cell>
          <cell r="D1426">
            <v>7500</v>
          </cell>
          <cell r="E1426">
            <v>1527</v>
          </cell>
        </row>
        <row r="1427">
          <cell r="B1427" t="str">
            <v>Hello!(Sawadee).".America"   BOOK</v>
          </cell>
          <cell r="C1427" t="str">
            <v>Translation  Thai language to English and other languages of the story (written by me) about" Promote Travel &amp; Business in America"</v>
          </cell>
          <cell r="D1427">
            <v>13000</v>
          </cell>
          <cell r="E1427">
            <v>0</v>
          </cell>
        </row>
        <row r="1428">
          <cell r="B1428" t="str">
            <v>Die Welt der Haie in Englisch (The World of Sharks)</v>
          </cell>
          <cell r="C1428" t="str">
            <v>The World of Sharks is an interactive eBook for the iPad and Mac. It shall be translated into english to make it available worldwide.</v>
          </cell>
          <cell r="D1428">
            <v>1000</v>
          </cell>
          <cell r="E1428">
            <v>0</v>
          </cell>
        </row>
        <row r="1429">
          <cell r="B1429" t="str">
            <v>WHAT CAN I DO?...</v>
          </cell>
          <cell r="C1429" t="str">
            <v>The book with advices that can save many lives.
You will find here many case studies, extreme situations and solutions.</v>
          </cell>
          <cell r="D1429">
            <v>5000</v>
          </cell>
          <cell r="E1429">
            <v>419</v>
          </cell>
        </row>
        <row r="1430">
          <cell r="B1430" t="str">
            <v>Translation of the book "He sees me with his Heart"</v>
          </cell>
          <cell r="C1430" t="str">
            <v>My father wrote a book about raising a blind child. I, as a professional translator, am going to write it in English for everyone.</v>
          </cell>
          <cell r="D1430">
            <v>1000</v>
          </cell>
          <cell r="E1430">
            <v>45</v>
          </cell>
        </row>
        <row r="1431">
          <cell r="B1431" t="str">
            <v>10 P.M.</v>
          </cell>
          <cell r="C1431" t="str">
            <v>A guy in his 30's tries to live his "American Dream", but quickly it turns into a nightmare. (A Novel)</v>
          </cell>
          <cell r="D1431">
            <v>10000</v>
          </cell>
          <cell r="E1431">
            <v>0</v>
          </cell>
        </row>
        <row r="1432">
          <cell r="B1432" t="str">
            <v>Esoteric Project Management</v>
          </cell>
          <cell r="C1432" t="str">
            <v>Profesional translation and publishing of the book on unique synthesis of project management and meditation</v>
          </cell>
          <cell r="D1432">
            <v>5000</v>
          </cell>
          <cell r="E1432">
            <v>403</v>
          </cell>
        </row>
        <row r="1433">
          <cell r="B1433" t="str">
            <v>Publishing Persian version of IT AIN'T SO AWFUL, FALAFEL</v>
          </cell>
          <cell r="C1433" t="str">
            <v>Iran does not adhere to International Copyright Laws. Please help me publish a Persian translation before it is illegally translated.</v>
          </cell>
          <cell r="D1433">
            <v>17000</v>
          </cell>
          <cell r="E1433">
            <v>5431</v>
          </cell>
        </row>
        <row r="1434">
          <cell r="B1434" t="str">
            <v>The Holy Bib-el</v>
          </cell>
          <cell r="C1434" t="str">
            <v>THE HOLY BIB-EL Translated By Leon Cook. The Creation: CHAPTER 1.  1* In the beginning Gods created The Heavens and The Planet Earth.</v>
          </cell>
          <cell r="D1434">
            <v>40000</v>
          </cell>
          <cell r="E1434">
            <v>0</v>
          </cell>
        </row>
        <row r="1435">
          <cell r="B1435" t="str">
            <v>The Gayatri Mantra for Jhansi, India</v>
          </cell>
          <cell r="C1435" t="str">
            <v>Publish my book on the Gayatri Mantra in English for the benefit of the readers and the children at the orphanage in Jhansi, India</v>
          </cell>
          <cell r="D1435">
            <v>12000</v>
          </cell>
          <cell r="E1435">
            <v>805</v>
          </cell>
        </row>
        <row r="1436">
          <cell r="B1436" t="str">
            <v>Translation of 'SOCIALCAPITALISM' (2014)</v>
          </cell>
          <cell r="C1436" t="str">
            <v>Interest from abroad to publish my book SOCIALCAPITALISM. Need translation to English master. Help appreciated.</v>
          </cell>
          <cell r="D1436">
            <v>82000</v>
          </cell>
          <cell r="E1436">
            <v>8190</v>
          </cell>
        </row>
        <row r="1437">
          <cell r="B1437" t="str">
            <v>Trilogy of Crystals, book 1, translation</v>
          </cell>
          <cell r="C1437" t="str">
            <v>English translation of the first book from a sword and sorcery Fantasy trilogy, by Paolo Parente</v>
          </cell>
          <cell r="D1437">
            <v>15000</v>
          </cell>
          <cell r="E1437">
            <v>15</v>
          </cell>
        </row>
        <row r="1438">
          <cell r="B1438" t="str">
            <v>Translation of an interactive eLearning-website for surgery</v>
          </cell>
          <cell r="C1438" t="str">
            <v>Help us to get www.mySurgery.de, an interactive eLearning-Website for general and visceral surgery, translated to english language.</v>
          </cell>
          <cell r="D1438">
            <v>10000</v>
          </cell>
          <cell r="E1438">
            <v>77</v>
          </cell>
        </row>
        <row r="1439">
          <cell r="B1439" t="str">
            <v>THE BACHELOR KNOWS NO BORDERS</v>
          </cell>
          <cell r="C1439" t="str">
            <v>Introducing A True Story That Bridges Borders: Join Us As We Translate THE BACHELOR CHAPTERS: A THINKING WOMAN'S ROMANCE Into Spanish!</v>
          </cell>
          <cell r="D1439">
            <v>3000</v>
          </cell>
          <cell r="E1439">
            <v>807</v>
          </cell>
        </row>
        <row r="1440">
          <cell r="B1440" t="str">
            <v>Felting tutorials - worldwide wool craft - translation</v>
          </cell>
          <cell r="C1440" t="str">
            <v>Feltmaking is an acient yet modern craft using wool in creative ways. Our thorough guides should be for people all over the world.</v>
          </cell>
          <cell r="D1440">
            <v>20000</v>
          </cell>
          <cell r="E1440">
            <v>600</v>
          </cell>
        </row>
        <row r="1441">
          <cell r="B1441" t="str">
            <v>Watermark the truth beneath the surface - Translate</v>
          </cell>
          <cell r="C1441" t="str">
            <v>My English  novel has received excellent reviews. To address the great interest from Germany I want to translate it into German.</v>
          </cell>
          <cell r="D1441">
            <v>2725</v>
          </cell>
          <cell r="E1441">
            <v>180</v>
          </cell>
        </row>
        <row r="1442">
          <cell r="B1442" t="str">
            <v>Perfume Collectibles - Vintage Bottles - History of Perfume</v>
          </cell>
          <cell r="C1442" t="str">
            <v>The Museum of Perfume in Milan has been publishing its own magazine since 1998 in Italian. We would like to translate it English.</v>
          </cell>
          <cell r="D1442">
            <v>13000</v>
          </cell>
          <cell r="E1442">
            <v>1</v>
          </cell>
        </row>
        <row r="1443">
          <cell r="B1443" t="str">
            <v>Sikh Police: Guru Granth Sahib Project</v>
          </cell>
          <cell r="C1443" t="str">
            <v>Guru Granth Sahib; User Friendly. A book which captures the essence of the Guru Granth Sahib in modern English and also made digital.</v>
          </cell>
          <cell r="D1443">
            <v>180000</v>
          </cell>
          <cell r="E1443">
            <v>2020</v>
          </cell>
        </row>
        <row r="1444">
          <cell r="B1444" t="str">
            <v>Alternative Economics: Reversing Stagnation on Smashwords</v>
          </cell>
          <cell r="C1444" t="str">
            <v>If people contribute on Kickstarter, I will be able to give this 159-page e-book anthology away free to libraries and e-bookreaders.  I</v>
          </cell>
          <cell r="D1444">
            <v>1500</v>
          </cell>
          <cell r="E1444">
            <v>0</v>
          </cell>
        </row>
        <row r="1445">
          <cell r="B1445" t="str">
            <v>Translate my Saga Fantasy : Icarus Ã  l'Ã©cole des dieux</v>
          </cell>
          <cell r="C1445" t="str">
            <v>Hello everyone !
I need your help for translate my saga Fantasy : Icarus at the school of the gods - Book 1".</v>
          </cell>
          <cell r="D1445">
            <v>13000</v>
          </cell>
          <cell r="E1445">
            <v>0</v>
          </cell>
        </row>
        <row r="1446">
          <cell r="B1446" t="str">
            <v>Expand the MillionairesLetter in the US Market!</v>
          </cell>
          <cell r="C1446" t="str">
            <v>We as a successfull german stock market newsletter publisher want expand in the US market!</v>
          </cell>
          <cell r="D1446">
            <v>4950</v>
          </cell>
          <cell r="E1446">
            <v>0</v>
          </cell>
        </row>
        <row r="1447">
          <cell r="B1447" t="str">
            <v>Finnegans Wake von James Joyce - deutsche Ãœbersetzung</v>
          </cell>
          <cell r="C1447" t="str">
            <v>Erstellung einer deutschen Ãœbersetzung ( Lesbarmachung ) des Buches Finnegans Wake von James Joyce. Die Umsetzung erfolgt 1 zu 1.</v>
          </cell>
          <cell r="D1447">
            <v>130000</v>
          </cell>
          <cell r="E1447">
            <v>0</v>
          </cell>
        </row>
        <row r="1448">
          <cell r="B1448" t="str">
            <v>Italian Manual Kickstarter - Manuale Italiano non ufficiale</v>
          </cell>
          <cell r="C1448" t="str">
            <v>All backers can help us with 1â‚¬ to create the 1st Italian Manual Kickstarter - Per chi vuole finanziare le proprie idee con successo</v>
          </cell>
          <cell r="D1448">
            <v>900</v>
          </cell>
          <cell r="E1448">
            <v>0</v>
          </cell>
        </row>
        <row r="1449">
          <cell r="B1449" t="str">
            <v>Indian Language Dictionary</v>
          </cell>
          <cell r="C1449" t="str">
            <v>I'm creating a dictionary of multiple Indian languages.</v>
          </cell>
          <cell r="D1449">
            <v>500000</v>
          </cell>
          <cell r="E1449">
            <v>75</v>
          </cell>
        </row>
        <row r="1450">
          <cell r="B1450" t="str">
            <v>Focus on changing your situation</v>
          </cell>
          <cell r="C1450" t="str">
            <v>For people in schools to the retired.
Aim is to get in to schools,gyms,work places and to travel all over the world doing talks on it.</v>
          </cell>
          <cell r="D1450">
            <v>200000</v>
          </cell>
          <cell r="E1450">
            <v>0</v>
          </cell>
        </row>
        <row r="1451">
          <cell r="B1451" t="str">
            <v>MamaCheng's International Shopping Concierge Services</v>
          </cell>
          <cell r="C1451" t="str">
            <v>Calling out Backers throughout the world. We are here to provide an intermediate channel to offer U.S. products worldwide. PLEASE READ!</v>
          </cell>
          <cell r="D1451">
            <v>8888</v>
          </cell>
          <cell r="E1451">
            <v>0</v>
          </cell>
        </row>
        <row r="1452">
          <cell r="B1452" t="str">
            <v>The Art of the Dill</v>
          </cell>
          <cell r="C1452" t="str">
            <v>A book of pickle recipes narrated by a mama grizzly speaking in incomplete and run-on sentences and her orangutan friend. #Artofthedill</v>
          </cell>
          <cell r="D1452">
            <v>100000</v>
          </cell>
          <cell r="E1452">
            <v>1</v>
          </cell>
        </row>
        <row r="1453">
          <cell r="B1453" t="str">
            <v>Modern Literal Torah Translation (Canceled)</v>
          </cell>
          <cell r="C1453" t="str">
            <v>Modern Literal Translation of the Torah in English and Russian with sub-linear and interlinear layout.</v>
          </cell>
          <cell r="D1453">
            <v>18950</v>
          </cell>
          <cell r="E1453">
            <v>2</v>
          </cell>
        </row>
        <row r="1454">
          <cell r="B1454" t="str">
            <v>The Judo Preservation Project (Canceled)</v>
          </cell>
          <cell r="C1454" t="str">
            <v>I am gathering rare, out-of-print Judo books for preservation, translation and sharing.</v>
          </cell>
          <cell r="D1454">
            <v>14000</v>
          </cell>
          <cell r="E1454">
            <v>0</v>
          </cell>
        </row>
        <row r="1455">
          <cell r="B1455" t="str">
            <v>ON THE DISSECTION OF THE PARTS OF THE HUMAN BODY (1545-1546) (Canceled)</v>
          </cell>
          <cell r="C1455" t="str">
            <v>The ambitious translation of one of the most important books in the history of medicine by Charles Estienne, the classmate of Vesalius</v>
          </cell>
          <cell r="D1455">
            <v>25000</v>
          </cell>
          <cell r="E1455">
            <v>0</v>
          </cell>
        </row>
        <row r="1456">
          <cell r="B1456" t="str">
            <v>Beginner's Guide to Fibromyalgia translation - fibromialgia</v>
          </cell>
          <cell r="C1456" t="str">
            <v>Our Beginner's Guide to Fibromyalgia is to be translated into English. Endorsed by leading Rheumatology &amp; Psychology Societies in Spain</v>
          </cell>
          <cell r="D1456">
            <v>1750</v>
          </cell>
          <cell r="E1456">
            <v>15</v>
          </cell>
        </row>
        <row r="1457">
          <cell r="B1457" t="str">
            <v>Heart Jewel: Advice from a Modern Tibetan Master (Canceled)</v>
          </cell>
          <cell r="C1457" t="str">
            <v>The teachings of Tulku Sanjay Tsering, the body, speech and mind emanation of the esteemed 20th century Dzogchen Master Khenpo Ngaga</v>
          </cell>
          <cell r="D1457">
            <v>15000</v>
          </cell>
          <cell r="E1457">
            <v>1575</v>
          </cell>
        </row>
        <row r="1458">
          <cell r="B1458" t="str">
            <v>Sometimes you don't need love (Canceled)</v>
          </cell>
          <cell r="C1458" t="str">
            <v>English Version of my auto-published novel</v>
          </cell>
          <cell r="D1458">
            <v>5000</v>
          </cell>
          <cell r="E1458">
            <v>145</v>
          </cell>
        </row>
        <row r="1459">
          <cell r="B1459" t="str">
            <v>Hey! I"m not invisable, I am Just Old (Canceled)</v>
          </cell>
          <cell r="C1459" t="str">
            <v>Age is more than just a number, I hope your younger than you feel.</v>
          </cell>
          <cell r="D1459">
            <v>6000</v>
          </cell>
          <cell r="E1459">
            <v>0</v>
          </cell>
        </row>
        <row r="1460">
          <cell r="B1460" t="str">
            <v>The Atheist/Agnostic Translation Guide to the AA's Big Book</v>
          </cell>
          <cell r="C1460" t="str">
            <v>I decided to get help. I respect AA and recognize the value of it's methods but the overwhelming religious language is a big hurdle. .</v>
          </cell>
          <cell r="D1460">
            <v>5000</v>
          </cell>
          <cell r="E1460">
            <v>0</v>
          </cell>
        </row>
        <row r="1461">
          <cell r="B1461" t="str">
            <v>Like all the others (Canceled)</v>
          </cell>
          <cell r="C1461" t="str">
            <v>What if you suddenly found out, that your life wasnÂ´t the life you thought you had? What if you were like all the others!</v>
          </cell>
          <cell r="D1461">
            <v>37000</v>
          </cell>
          <cell r="E1461">
            <v>0</v>
          </cell>
        </row>
        <row r="1462">
          <cell r="B1462" t="str">
            <v>KJV2015 (Canceled)</v>
          </cell>
          <cell r="C1462" t="str">
            <v>KJV2015 Easier to understand for our kids and family not leaving out one verse or changing a meaning one bit.</v>
          </cell>
          <cell r="D1462">
            <v>25000000</v>
          </cell>
          <cell r="E1462">
            <v>0</v>
          </cell>
        </row>
        <row r="1463">
          <cell r="B1463" t="str">
            <v>Relatively Prime Series 2</v>
          </cell>
          <cell r="C1463" t="str">
            <v>Series 2 of Relatively Prime, a podcast of stories from the Mathematical Domain</v>
          </cell>
          <cell r="D1463">
            <v>15000</v>
          </cell>
          <cell r="E1463">
            <v>15186.69</v>
          </cell>
        </row>
        <row r="1464">
          <cell r="B1464" t="str">
            <v>Unbound: Fiction on the Radio</v>
          </cell>
          <cell r="C1464" t="str">
            <v>A new radio show focused on short fiction produced by Louisville Public Media</v>
          </cell>
          <cell r="D1464">
            <v>4000</v>
          </cell>
          <cell r="E1464">
            <v>4340.7</v>
          </cell>
        </row>
        <row r="1465">
          <cell r="B1465" t="str">
            <v>The River Runs Through Us, a Six-Part Public Radio Series</v>
          </cell>
          <cell r="C1465" t="str">
            <v>The River Runs Through Us is a six-part, yearlong radio series exploring the meaning and metaphor of the Connecticut River.</v>
          </cell>
          <cell r="D1465">
            <v>600</v>
          </cell>
          <cell r="E1465">
            <v>886</v>
          </cell>
        </row>
        <row r="1466">
          <cell r="B1466" t="str">
            <v>Science Studio</v>
          </cell>
          <cell r="C1466" t="str">
            <v>The Best Science Media on the Web</v>
          </cell>
          <cell r="D1466">
            <v>5000</v>
          </cell>
          <cell r="E1466">
            <v>8160</v>
          </cell>
        </row>
        <row r="1467">
          <cell r="B1467" t="str">
            <v>Idle Thumbs Video Game Podcast</v>
          </cell>
          <cell r="C1467" t="str">
            <v>Idle Thumbs was a podcast that ran for two years. People liked it, and we liked doing it. We want to bring it back, better than before.</v>
          </cell>
          <cell r="D1467">
            <v>30000</v>
          </cell>
          <cell r="E1467">
            <v>136924.35</v>
          </cell>
        </row>
        <row r="1468">
          <cell r="B1468" t="str">
            <v>WAYO 104.3 FM ROCHESTER, NY</v>
          </cell>
          <cell r="C1468" t="str">
            <v>WAYO needs your financial support to operate in 2016. Help keep the creativity and ideas of the Rochester community on the radio!</v>
          </cell>
          <cell r="D1468">
            <v>16000</v>
          </cell>
          <cell r="E1468">
            <v>17260.37</v>
          </cell>
        </row>
        <row r="1469">
          <cell r="B1469" t="str">
            <v>Radio Ambulante</v>
          </cell>
          <cell r="C1469" t="str">
            <v>We are a new Spanish language podcast telling uniquely Latin American stories.</v>
          </cell>
          <cell r="D1469">
            <v>40000</v>
          </cell>
          <cell r="E1469">
            <v>46032</v>
          </cell>
        </row>
        <row r="1470">
          <cell r="B1470" t="str">
            <v>A New Season of Destination DIY</v>
          </cell>
          <cell r="C1470" t="str">
            <v>Destination DIY is a radio show &amp; podcast showcasing all kinds of creativity. Please help us make a new season of shows for your ears!</v>
          </cell>
          <cell r="D1470">
            <v>9500</v>
          </cell>
          <cell r="E1470">
            <v>9725</v>
          </cell>
        </row>
        <row r="1471">
          <cell r="B1471" t="str">
            <v>The Local Global Mashup Show</v>
          </cell>
          <cell r="C1471" t="str">
            <v>Get the inside edge on the stories that connect Americans to the world -- in your ear every week.</v>
          </cell>
          <cell r="D1471">
            <v>44250</v>
          </cell>
          <cell r="E1471">
            <v>47978</v>
          </cell>
        </row>
        <row r="1472">
          <cell r="B1472" t="str">
            <v>The CASAMENA Radio Hour Volume 1 CDx2</v>
          </cell>
          <cell r="C1472" t="str">
            <v>Carlos Mena presents the CASAMENA Radio Hour Vol 1, a  2-CD Mix and Compilation featuring new and unreleased Deep and Afro house.</v>
          </cell>
          <cell r="D1472">
            <v>1500</v>
          </cell>
          <cell r="E1472">
            <v>1877</v>
          </cell>
        </row>
        <row r="1473">
          <cell r="B1473" t="str">
            <v>93.5 KNCE: True Taos Radio</v>
          </cell>
          <cell r="C1473" t="str">
            <v>Help improve the equipment, signal, and reach of 93.5 KNCE True Taos Radio, a new experiment in grassroots community media.</v>
          </cell>
          <cell r="D1473">
            <v>32000</v>
          </cell>
          <cell r="E1473">
            <v>33229</v>
          </cell>
        </row>
        <row r="1474">
          <cell r="B1474" t="str">
            <v>The Longest Shortest Time: Season 2</v>
          </cell>
          <cell r="C1474" t="str">
            <v>A podcast about surprising struggles in early parenthood, created and hosted by award-winning author and radio producer Hillary Frank.</v>
          </cell>
          <cell r="D1474">
            <v>25000</v>
          </cell>
          <cell r="E1474">
            <v>34676</v>
          </cell>
        </row>
        <row r="1475">
          <cell r="B1475" t="str">
            <v>ONE LOVES ONLY FORM</v>
          </cell>
          <cell r="C1475" t="str">
            <v>Public Radio Project</v>
          </cell>
          <cell r="D1475">
            <v>1500</v>
          </cell>
          <cell r="E1475">
            <v>1807.74</v>
          </cell>
        </row>
        <row r="1476">
          <cell r="B1476" t="str">
            <v>Bring the Seattle Geekly podcast back!</v>
          </cell>
          <cell r="C1476" t="str">
            <v>We ended the Seattle Geekly podcast back in mid 2011, We've been thinking of bringing it back but we need help monetarily.</v>
          </cell>
          <cell r="D1476">
            <v>3000</v>
          </cell>
          <cell r="E1476">
            <v>3368</v>
          </cell>
        </row>
        <row r="1477">
          <cell r="B1477" t="str">
            <v>30-Hour Comedy Podcast Marathon and Tour</v>
          </cell>
          <cell r="C1477" t="str">
            <v>We're raising money to create a 30-hour comedy marathon and an upcoming tour to celebrate our 10-year podcast anniversary.</v>
          </cell>
          <cell r="D1477">
            <v>15000</v>
          </cell>
          <cell r="E1477">
            <v>28300.45</v>
          </cell>
        </row>
        <row r="1478">
          <cell r="B1478" t="str">
            <v>The Comedy Button Podcast</v>
          </cell>
          <cell r="C1478" t="str">
            <v>The Comedy Button is a brand new nerd pop culture podcast with weekly video sketches.</v>
          </cell>
          <cell r="D1478">
            <v>6000</v>
          </cell>
          <cell r="E1478">
            <v>39693.279999999999</v>
          </cell>
        </row>
        <row r="1479">
          <cell r="B1479" t="str">
            <v>Keep Live Music on WMSE</v>
          </cell>
          <cell r="C1479" t="str">
            <v>WMSE, a community-funded radio station in Milwaukee, WI needs to replace its in-house digital studio to keep live music on the air.</v>
          </cell>
          <cell r="D1479">
            <v>30000</v>
          </cell>
          <cell r="E1479">
            <v>33393</v>
          </cell>
        </row>
        <row r="1480">
          <cell r="B1480" t="str">
            <v>Planet Money T-shirt</v>
          </cell>
          <cell r="C1480" t="str">
            <v>We are a team of multimedia reporters covering the global economy. We are going to make a t-shirt and tell the story of its creation.</v>
          </cell>
          <cell r="D1480">
            <v>50000</v>
          </cell>
          <cell r="E1480">
            <v>590807.11</v>
          </cell>
        </row>
        <row r="1481">
          <cell r="B1481" t="str">
            <v>Let's Talk Calmly About Security and Privacy</v>
          </cell>
          <cell r="C1481" t="str">
            <v>A former intelligence analyst/government transparency advocate talks to his colleagues about the past year's NSA revelations.</v>
          </cell>
          <cell r="D1481">
            <v>1600</v>
          </cell>
          <cell r="E1481">
            <v>2198</v>
          </cell>
        </row>
        <row r="1482">
          <cell r="B1482" t="str">
            <v>The Stage at KDHX</v>
          </cell>
          <cell r="C1482" t="str">
            <v>The Stage at KDHX will be a beacon for artistic independence in the heart of the country, showcasing new artists and old favorites.</v>
          </cell>
          <cell r="D1482">
            <v>50000</v>
          </cell>
          <cell r="E1482">
            <v>58520.2</v>
          </cell>
        </row>
        <row r="1483">
          <cell r="B1483" t="str">
            <v>Downloads From My Mind - Science Fiction Short Stories</v>
          </cell>
          <cell r="C1483" t="str">
            <v>This will be my first collection of short stories, written from ideas and scraps of ideas that I've had since I was a young child.</v>
          </cell>
          <cell r="D1483">
            <v>5000</v>
          </cell>
          <cell r="E1483">
            <v>105</v>
          </cell>
        </row>
        <row r="1484">
          <cell r="B1484" t="str">
            <v>Black Matter: Reality is in the eyes of the beholder</v>
          </cell>
          <cell r="C1484" t="str">
            <v>Those who believe, call them Gods.
Those who don't believe, call them aliens.
Either way, you can't stop the war.</v>
          </cell>
          <cell r="D1484">
            <v>5000</v>
          </cell>
          <cell r="E1484">
            <v>5</v>
          </cell>
        </row>
        <row r="1485">
          <cell r="B1485" t="str">
            <v>The Book Club Rebellion</v>
          </cell>
          <cell r="C1485" t="str">
            <v>When three social outcasts discover that Fictional characters are invading their world, they must form a team to stop this evil force.</v>
          </cell>
          <cell r="D1485">
            <v>7000</v>
          </cell>
          <cell r="E1485">
            <v>50</v>
          </cell>
        </row>
        <row r="1486">
          <cell r="B1486" t="str">
            <v>a book called filtered down thru the stars</v>
          </cell>
          <cell r="C1486" t="str">
            <v>The mussings of an old wizard</v>
          </cell>
          <cell r="D1486">
            <v>2000</v>
          </cell>
          <cell r="E1486">
            <v>0</v>
          </cell>
        </row>
        <row r="1487">
          <cell r="B1487" t="str">
            <v>Covenant Kept - A Christian novel</v>
          </cell>
          <cell r="C1487" t="str">
            <v>Covenant Kept is a unique story that follows an ordinary woman through an extraordinary spiritual journey. Please help fund me.</v>
          </cell>
          <cell r="D1487">
            <v>6700</v>
          </cell>
          <cell r="E1487">
            <v>150</v>
          </cell>
        </row>
        <row r="1488">
          <cell r="B1488" t="str">
            <v>I Died. Yesterday by Pamela Norton Docken</v>
          </cell>
          <cell r="C1488" t="str">
            <v>Follow the intimate and intense journey of a young woman's last moments of her unexpected death and journey to the continuance of life.</v>
          </cell>
          <cell r="D1488">
            <v>20000</v>
          </cell>
          <cell r="E1488">
            <v>48</v>
          </cell>
        </row>
        <row r="1489">
          <cell r="B1489" t="str">
            <v>You Killed Me First</v>
          </cell>
          <cell r="C1489" t="str">
            <v>A lover becomes an enemy when a line has been crossed. Torn between memories and reality, his mask of sanity is slipping.</v>
          </cell>
          <cell r="D1489">
            <v>10000</v>
          </cell>
          <cell r="E1489">
            <v>0</v>
          </cell>
        </row>
        <row r="1490">
          <cell r="B1490" t="str">
            <v>Nanolution</v>
          </cell>
          <cell r="C1490" t="str">
            <v>A blockbuster sci-fi adventure. What would you do if one day your life changed to beyond the imaginable?</v>
          </cell>
          <cell r="D1490">
            <v>15000</v>
          </cell>
          <cell r="E1490">
            <v>360</v>
          </cell>
        </row>
        <row r="1491">
          <cell r="B1491" t="str">
            <v>QUIET ENJOYMENT, a novel of two gay friends, life and AIDS</v>
          </cell>
          <cell r="C1491" t="str">
            <v>My project is a novel, QUIET ENJOYMENT. It is a funny and serious story of one friend helping another deal with AIDS.</v>
          </cell>
          <cell r="D1491">
            <v>5000</v>
          </cell>
          <cell r="E1491">
            <v>0</v>
          </cell>
        </row>
        <row r="1492">
          <cell r="B1492" t="str">
            <v>Publishing Book ll of The Merlin Chronicles Trilogy</v>
          </cell>
          <cell r="C1492" t="str">
            <v>Book ll of The Merlin Chronicles is ready to publish- just need that great cover art like Book l has: Kickstarter Book Cover Project</v>
          </cell>
          <cell r="D1492">
            <v>2900</v>
          </cell>
          <cell r="E1492">
            <v>895</v>
          </cell>
        </row>
        <row r="1493">
          <cell r="B1493" t="str">
            <v>Tales of guns, gold and a beagle in the Old West</v>
          </cell>
          <cell r="C1493" t="str">
            <v>What do you get when you take outlaws, guns, gold and and old beagle in the old west? Adventure!</v>
          </cell>
          <cell r="D1493">
            <v>1200</v>
          </cell>
          <cell r="E1493">
            <v>100</v>
          </cell>
        </row>
        <row r="1494">
          <cell r="B1494" t="str">
            <v>The Grym Brothers Series</v>
          </cell>
          <cell r="C1494" t="str">
            <v>The Grym Brothers is a series about two brothers who are grim reapers, hunting down souls that canâ€™t or wonâ€™t move on the afterlife.</v>
          </cell>
          <cell r="D1494">
            <v>4000</v>
          </cell>
          <cell r="E1494">
            <v>30</v>
          </cell>
        </row>
        <row r="1495">
          <cell r="B1495" t="str">
            <v>The Great Grand Zeppelin Chase</v>
          </cell>
          <cell r="C1495" t="str">
            <v>Help illustrate the sequel to the bestselling 
The Transylvania Flying Squad of Detectives</v>
          </cell>
          <cell r="D1495">
            <v>2400</v>
          </cell>
          <cell r="E1495">
            <v>0</v>
          </cell>
        </row>
        <row r="1496">
          <cell r="B1496" t="str">
            <v>Six Days in September: A Civil War Novel</v>
          </cell>
          <cell r="C1496" t="str">
            <v>Help this story of the 1862 Confederate invasion of Maryland be published! It is to Sharpsburg as The Killer Angels is to Gettysburg.</v>
          </cell>
          <cell r="D1496">
            <v>5000</v>
          </cell>
          <cell r="E1496">
            <v>445</v>
          </cell>
        </row>
        <row r="1497">
          <cell r="B1497" t="str">
            <v>A Magical Bildungsroman with a Female Heroine</v>
          </cell>
          <cell r="C1497" t="str">
            <v>The Adventures of Penelope Hawthorne. Part One: The Spellbook of Dracone.</v>
          </cell>
          <cell r="D1497">
            <v>2000</v>
          </cell>
          <cell r="E1497">
            <v>0</v>
          </cell>
        </row>
        <row r="1498">
          <cell r="B1498" t="str">
            <v>Tainted Steel (Series 1 - 4)</v>
          </cell>
          <cell r="C1498" t="str">
            <v>Capturing the awe-inspiring magic of the likes of LoTR, Tainted Steel tells the story of one mans' struggle against Destiny.</v>
          </cell>
          <cell r="D1498">
            <v>1500</v>
          </cell>
          <cell r="E1498">
            <v>0</v>
          </cell>
        </row>
        <row r="1499">
          <cell r="B1499" t="str">
            <v>Daddy</v>
          </cell>
          <cell r="C1499" t="str">
            <v>After 25 years apart, a father and son's reunion is less magical and more explosive as the revelations come out and the gloves come off</v>
          </cell>
          <cell r="D1499">
            <v>15000</v>
          </cell>
          <cell r="E1499">
            <v>1</v>
          </cell>
        </row>
        <row r="1500">
          <cell r="B1500" t="str">
            <v>Alexis' Aggravation: Murder in the Southwest. A Crime Novel</v>
          </cell>
          <cell r="C1500" t="str">
            <v>Is a dead body in her bar enough to make this cop return to the force? She tried to retire . . but can she? A page-turning crime novel.</v>
          </cell>
          <cell r="D1500">
            <v>3000</v>
          </cell>
          <cell r="E1500">
            <v>57</v>
          </cell>
        </row>
        <row r="1501">
          <cell r="B1501" t="str">
            <v>The Second Renaissance</v>
          </cell>
          <cell r="C1501" t="str">
            <v>Coming soon, a new science fiction novel about human evolution and sorcery. In the near future, you are either forced to adapt or die</v>
          </cell>
          <cell r="D1501">
            <v>2000</v>
          </cell>
          <cell r="E1501">
            <v>5</v>
          </cell>
        </row>
        <row r="1502">
          <cell r="B1502" t="str">
            <v>Tarnish: A Fantasy Novel by J. D. Brink</v>
          </cell>
          <cell r="C1502" t="str">
            <v>A young hero, sword play, epic tales, swamp monsters, a gang of thieves, and romance and betrayal. Forging your own destiny ain't easy.</v>
          </cell>
          <cell r="D1502">
            <v>2800</v>
          </cell>
          <cell r="E1502">
            <v>701</v>
          </cell>
        </row>
        <row r="1503">
          <cell r="B1503" t="str">
            <v>This is Nowhere</v>
          </cell>
          <cell r="C1503" t="str">
            <v>A hardcover book of surf, outdoor and nature photos from the British Columbia coast.</v>
          </cell>
          <cell r="D1503">
            <v>52000</v>
          </cell>
          <cell r="E1503">
            <v>86492</v>
          </cell>
        </row>
        <row r="1504">
          <cell r="B1504" t="str">
            <v>Cosmic Surgery</v>
          </cell>
          <cell r="C1504" t="str">
            <v>Cosmic Surgery is a photo book, set in the not too distant future where the world of cosmetic surgery is about to be transformed</v>
          </cell>
          <cell r="D1504">
            <v>22000</v>
          </cell>
          <cell r="E1504">
            <v>22318</v>
          </cell>
        </row>
        <row r="1505">
          <cell r="B1505" t="str">
            <v>"Iconic Sea Birds" a photobook project</v>
          </cell>
          <cell r="C1505" t="str">
            <v>A self-published photobook starring the Puffin and the Gannet and the islands they live on; Skokholm Island (Wales) and Helgoland.</v>
          </cell>
          <cell r="D1505">
            <v>3750</v>
          </cell>
          <cell r="E1505">
            <v>4045.93</v>
          </cell>
        </row>
        <row r="1506">
          <cell r="B1506" t="str">
            <v>RYU X RIO</v>
          </cell>
          <cell r="C1506" t="str">
            <v>A football photography book like no other about the 2014 World Cup in Brazil, by Ryu Voelkel.</v>
          </cell>
          <cell r="D1506">
            <v>6500</v>
          </cell>
          <cell r="E1506">
            <v>18066</v>
          </cell>
        </row>
        <row r="1507">
          <cell r="B1507" t="str">
            <v>Clear of People â€” A photobook by Michal Iwanowski</v>
          </cell>
          <cell r="C1507" t="str">
            <v>Michal Iwanowskiâ€™s photobook documents a 2,200 km solitary journey that echoes his grandfatherâ€™s daring escape from a PoW camp.</v>
          </cell>
          <cell r="D1507">
            <v>16000</v>
          </cell>
          <cell r="E1507">
            <v>16573</v>
          </cell>
        </row>
        <row r="1508">
          <cell r="B1508" t="str">
            <v>Holden Lane High School photobook</v>
          </cell>
          <cell r="C1508" t="str">
            <v>A photographic book consisting of 36 colour photographs that explore Holden Lane High School in its final state.</v>
          </cell>
          <cell r="D1508">
            <v>1500</v>
          </cell>
          <cell r="E1508">
            <v>1671</v>
          </cell>
        </row>
        <row r="1509">
          <cell r="B1509" t="str">
            <v>It's Better In The Wind - A Documentary Photobook!</v>
          </cell>
          <cell r="C1509" t="str">
            <v>This project is for the production of a photobook at the culmination of a photo documentary that is known as "It's Better In The Wind."</v>
          </cell>
          <cell r="D1509">
            <v>1200</v>
          </cell>
          <cell r="E1509">
            <v>2580</v>
          </cell>
        </row>
        <row r="1510">
          <cell r="B1510" t="str">
            <v>Destino by Michelle Frankfurter: A Photo Book About Destiny</v>
          </cell>
          <cell r="C1510" t="str">
            <v>Destino tells the story of Central American migrants on the arduous trek across Mexico in pursuit of the American Dream.</v>
          </cell>
          <cell r="D1510">
            <v>18500</v>
          </cell>
          <cell r="E1510">
            <v>20491</v>
          </cell>
        </row>
        <row r="1511">
          <cell r="B1511" t="str">
            <v>Claudius Schulze: STATE OF NATURE</v>
          </cell>
          <cell r="C1511" t="str">
            <v>A photobook about climate change, natural catastrophes, and to what extent disaster management became part of our landscape.</v>
          </cell>
          <cell r="D1511">
            <v>17500</v>
          </cell>
          <cell r="E1511">
            <v>21637.22</v>
          </cell>
        </row>
        <row r="1512">
          <cell r="B1512" t="str">
            <v>OUT OF ORDER - NEW REVISED EDITION</v>
          </cell>
          <cell r="C1512" t="str">
            <v>A unique insider 10-year photo-diary of rave culture-people-places. 1st edition sold out; new edition available in the USA &amp; Europe.</v>
          </cell>
          <cell r="D1512">
            <v>16000</v>
          </cell>
          <cell r="E1512">
            <v>16165.6</v>
          </cell>
        </row>
        <row r="1513">
          <cell r="B1513" t="str">
            <v>Hidden Mother</v>
          </cell>
          <cell r="C1513" t="str">
            <v>A book that presents an account of my daughterâ€™s adoption through an examination of 19th-century "hidden mother" photographs</v>
          </cell>
          <cell r="D1513">
            <v>14000</v>
          </cell>
          <cell r="E1513">
            <v>15651</v>
          </cell>
        </row>
        <row r="1514">
          <cell r="B1514" t="str">
            <v>UnPresidented: Trump's Inaugural &amp; the People's Response</v>
          </cell>
          <cell r="C1514" t="str">
            <v>DC's top street photographers document the inauguration of Donald J. Trump -- 3 days that will rock a nation and change the world.</v>
          </cell>
          <cell r="D1514">
            <v>3500</v>
          </cell>
          <cell r="E1514">
            <v>19557</v>
          </cell>
        </row>
        <row r="1515">
          <cell r="B1515" t="str">
            <v>Russian Interiors</v>
          </cell>
          <cell r="C1515" t="str">
            <v>An intimate portrait of Russian women in their private spaces by late photographer Andy Rocchelli published by Cesura.</v>
          </cell>
          <cell r="D1515">
            <v>8000</v>
          </cell>
          <cell r="E1515">
            <v>12001.5</v>
          </cell>
        </row>
        <row r="1516">
          <cell r="B1516" t="str">
            <v>Racing Age</v>
          </cell>
          <cell r="C1516" t="str">
            <v>Racing Age is a documentary photography book about masters track &amp; field athletes of retirement age and older.</v>
          </cell>
          <cell r="D1516">
            <v>25000</v>
          </cell>
          <cell r="E1516">
            <v>26619</v>
          </cell>
        </row>
        <row r="1517">
          <cell r="B1517" t="str">
            <v>Eyes as Big as Plates</v>
          </cell>
          <cell r="C1517" t="str">
            <v>Eyes as Big as Plates - The book! Featuring over 50 portraits, field notes and behind the scenes stories from seniors around the world.</v>
          </cell>
          <cell r="D1517">
            <v>300000</v>
          </cell>
          <cell r="E1517">
            <v>471567</v>
          </cell>
        </row>
        <row r="1518">
          <cell r="B1518" t="str">
            <v>WELCOME HOME // a multipath photobook by Judith Stenneken</v>
          </cell>
          <cell r="C1518" t="str">
            <v>'Everything flows' - Heraclitus   // A visual poem on lifeâ€™s transitory nature, told through the lens of a contemporary nomad.</v>
          </cell>
          <cell r="D1518">
            <v>17000</v>
          </cell>
          <cell r="E1518">
            <v>18472</v>
          </cell>
        </row>
        <row r="1519">
          <cell r="B1519" t="str">
            <v>THE WATCHERS:  a book of the Wait Watchers photographs</v>
          </cell>
          <cell r="C1519" t="str">
            <v>THE WATCHERS is the first book of photos by Haley Morris-Cafiero.  It will contain the images from Wait Watchers and new photos.</v>
          </cell>
          <cell r="D1519">
            <v>15000</v>
          </cell>
          <cell r="E1519">
            <v>24297</v>
          </cell>
        </row>
        <row r="1520">
          <cell r="B1520" t="str">
            <v>Amelia and the Animals: Photographs by Robin Schwartz</v>
          </cell>
          <cell r="C1520" t="str">
            <v>A photobook of Robin Schwartz's ongoing series with her daughter Amelia.</v>
          </cell>
          <cell r="D1520">
            <v>15000</v>
          </cell>
          <cell r="E1520">
            <v>30805</v>
          </cell>
        </row>
        <row r="1521">
          <cell r="B1521" t="str">
            <v>Jesus Days, 1978-1983</v>
          </cell>
          <cell r="C1521" t="str">
            <v>A documentary photobook that captures the late 70s in evangelical America seen thru the eyes of a closeted and religious young man.</v>
          </cell>
          <cell r="D1521">
            <v>9000</v>
          </cell>
          <cell r="E1521">
            <v>9302.75</v>
          </cell>
        </row>
        <row r="1522">
          <cell r="B1522" t="str">
            <v>TULIPS</v>
          </cell>
          <cell r="C1522" t="str">
            <v>A self-published photography book by Andrew Miksys from his new series about Belarus</v>
          </cell>
          <cell r="D1522">
            <v>18000</v>
          </cell>
          <cell r="E1522">
            <v>18625</v>
          </cell>
        </row>
        <row r="1523">
          <cell r="B1523" t="str">
            <v>STREET, New York City, The 70's, 80's, 90's</v>
          </cell>
          <cell r="C1523" t="str">
            <v>STREET, a hard-bound book 9 1/2"x 11" 106 black and white photographs shot in New York City from 1975 through 1998.</v>
          </cell>
          <cell r="D1523">
            <v>37500</v>
          </cell>
          <cell r="E1523">
            <v>40055</v>
          </cell>
        </row>
        <row r="1524">
          <cell r="B1524" t="str">
            <v>INSIDE TRACKS: Alone Across the Outback</v>
          </cell>
          <cell r="C1524" t="str">
            <v>A stunning Smartphone enabled coffee table book based on Robyn Davidsonâ€™s legendary 1,700 mile camel trek across the Australian Outback</v>
          </cell>
          <cell r="D1524">
            <v>43500</v>
          </cell>
          <cell r="E1524">
            <v>60450.1</v>
          </cell>
        </row>
        <row r="1525">
          <cell r="B1525" t="str">
            <v>Contact by Jake Shivery</v>
          </cell>
          <cell r="C1525" t="str">
            <v>Monograph featuring PDX photographer Jake Shivery's 8x10 contact portraits; 1/2 plates and 1/2 extensive essay.  Approx. 9x12, 108 pgs.</v>
          </cell>
          <cell r="D1525">
            <v>18500</v>
          </cell>
          <cell r="E1525">
            <v>23096</v>
          </cell>
        </row>
        <row r="1526">
          <cell r="B1526" t="str">
            <v>Heath - Limited Edition Split Zine - Make 100</v>
          </cell>
          <cell r="C1526" t="str">
            <v>Limited edition split zine by photographers AdeY and Kersti K. 100 signed and hand numbered copies!</v>
          </cell>
          <cell r="D1526">
            <v>3000</v>
          </cell>
          <cell r="E1526">
            <v>6210</v>
          </cell>
        </row>
        <row r="1527">
          <cell r="B1527" t="str">
            <v>Silver Hour: a photo book by Alex Westfall</v>
          </cell>
          <cell r="C1527" t="str">
            <v>With content created in Iceland, Silver Hour is a book of photographs, journal entries, and drawings about light and the landscape.</v>
          </cell>
          <cell r="D1527">
            <v>2600</v>
          </cell>
          <cell r="E1527">
            <v>4524.1499999999996</v>
          </cell>
        </row>
        <row r="1528">
          <cell r="B1528" t="str">
            <v>BODYSCAPES II: Theater of Life</v>
          </cell>
          <cell r="C1528" t="str">
            <v>Landscapes &amp; human bodies; striking images from Jean-Paul Bourdier. What you see is real; no digital altering; all analog photography.</v>
          </cell>
          <cell r="D1528">
            <v>23000</v>
          </cell>
          <cell r="E1528">
            <v>27675</v>
          </cell>
        </row>
        <row r="1529">
          <cell r="B1529" t="str">
            <v>Island - Japan, from the view point of many</v>
          </cell>
          <cell r="C1529" t="str">
            <v>Eight creatives visited Japan. This is a unique photo-book of their separate but collected experiences.</v>
          </cell>
          <cell r="D1529">
            <v>3500</v>
          </cell>
          <cell r="E1529">
            <v>3865.55</v>
          </cell>
        </row>
        <row r="1530">
          <cell r="B1530" t="str">
            <v>Don't Go Outside: Tokyo Street Photos</v>
          </cell>
          <cell r="C1530" t="str">
            <v>A book of street photos from around Shibuya that I've made between 2011-2016.</v>
          </cell>
          <cell r="D1530">
            <v>3000</v>
          </cell>
          <cell r="E1530">
            <v>8447</v>
          </cell>
        </row>
        <row r="1531">
          <cell r="B1531" t="str">
            <v>"(more than) dust." - a feminist photo book</v>
          </cell>
          <cell r="C1531" t="str">
            <v>An empowering photo book that transforms hurtful experiences into strength and solidarity.</v>
          </cell>
          <cell r="D1531">
            <v>19000</v>
          </cell>
          <cell r="E1531">
            <v>19129</v>
          </cell>
        </row>
        <row r="1532">
          <cell r="B1532" t="str">
            <v>A 4-year-old's Portrait of the American West</v>
          </cell>
          <cell r="C1532" t="str">
            <v>A photobook made by 4-year-old Hawkeye Huey: National Geographic's youngest photographer and Rolling Stone's top 100 on Instagram</v>
          </cell>
          <cell r="D1532">
            <v>35000</v>
          </cell>
          <cell r="E1532">
            <v>47189</v>
          </cell>
        </row>
        <row r="1533">
          <cell r="B1533" t="str">
            <v>Smell the [City of] Roses</v>
          </cell>
          <cell r="C1533" t="str">
            <v>A street level, film, photographic representation of the character of the City of Roses, from a native Portlander's honest perspective.</v>
          </cell>
          <cell r="D1533">
            <v>2350</v>
          </cell>
          <cell r="E1533">
            <v>4135</v>
          </cell>
        </row>
        <row r="1534">
          <cell r="B1534" t="str">
            <v>Geiko and Maiko of Kyoto</v>
          </cell>
          <cell r="C1534" t="str">
            <v>Award winning photography celebrating the artistry of geiko and maiko and the exquisite traditions of their Kyoto communities.</v>
          </cell>
          <cell r="D1534">
            <v>5000</v>
          </cell>
          <cell r="E1534">
            <v>24201</v>
          </cell>
        </row>
        <row r="1535">
          <cell r="B1535" t="str">
            <v>The Cancer Family Book Project</v>
          </cell>
          <cell r="C1535" t="str">
            <v>This is an intimate story about a family, focusing on their love and strength in the face of mortality.</v>
          </cell>
          <cell r="D1535">
            <v>45000</v>
          </cell>
          <cell r="E1535">
            <v>65313</v>
          </cell>
        </row>
        <row r="1536">
          <cell r="B1536" t="str">
            <v>The Art of Abandonment - Photo Book by Walter Arnold</v>
          </cell>
          <cell r="C1536" t="str">
            <v>The Art of Abandonment is an award winning photographic series that explores the beauty and history of our modern ruins.</v>
          </cell>
          <cell r="D1536">
            <v>7500</v>
          </cell>
          <cell r="E1536">
            <v>31330</v>
          </cell>
        </row>
        <row r="1537">
          <cell r="B1537" t="str">
            <v>Small Steps Are Giant Leaps</v>
          </cell>
          <cell r="C1537" t="str">
            <v>"Small Steps are Giant Leaps" is about reminding parents that to our kids this is a new and exciting world just waiting to be explored.</v>
          </cell>
          <cell r="D1537">
            <v>4000</v>
          </cell>
          <cell r="E1537">
            <v>5297</v>
          </cell>
        </row>
        <row r="1538">
          <cell r="B1538" t="str">
            <v>We Call This Home: 3 yrs of travel to 60 countries photobook</v>
          </cell>
          <cell r="C1538" t="str">
            <v>Travel around the world on a backpacking trip 3 years in the making through a book with amazing photos and stories to over 60 countries</v>
          </cell>
          <cell r="D1538">
            <v>12000</v>
          </cell>
          <cell r="E1538">
            <v>30037.01</v>
          </cell>
        </row>
        <row r="1539">
          <cell r="B1539" t="str">
            <v>FACE TO FAITH | MOUNT KAILASH | TIBET photobook</v>
          </cell>
          <cell r="C1539" t="str">
            <v>A Photobook about one of the most fascinating places on earth -     the sacred Mount Kailash in Tibet.</v>
          </cell>
          <cell r="D1539">
            <v>12000</v>
          </cell>
          <cell r="E1539">
            <v>21588</v>
          </cell>
        </row>
        <row r="1540">
          <cell r="B1540" t="str">
            <v>US National Parks: Picturing the Little Things</v>
          </cell>
          <cell r="C1540" t="str">
            <v>I want to travel through the National Parks to take pictures of the little things, the "missed" things, that people overlook.</v>
          </cell>
          <cell r="D1540">
            <v>7000</v>
          </cell>
          <cell r="E1540">
            <v>7184</v>
          </cell>
        </row>
        <row r="1541">
          <cell r="B1541" t="str">
            <v>The Music Never Stopped:Epic Live Music Photos by Bob Minkin</v>
          </cell>
          <cell r="C1541" t="str">
            <v>Stunning hardcover coffee table book spanning over 25 years of music photography and stories in Marin County, CA by Bob Minkin</v>
          </cell>
          <cell r="D1541">
            <v>20000</v>
          </cell>
          <cell r="E1541">
            <v>27197.22</v>
          </cell>
        </row>
        <row r="1542">
          <cell r="B1542" t="str">
            <v>Organic Portraits / A Photo Book of Polaroid &amp; Film Images</v>
          </cell>
          <cell r="C1542" t="str">
            <v>A series of large format film &amp; Polaroid images created to produce a hardcover book. All profits donated to Rain Forest Action Network.</v>
          </cell>
          <cell r="D1542">
            <v>15000</v>
          </cell>
          <cell r="E1542">
            <v>17680</v>
          </cell>
        </row>
        <row r="1543">
          <cell r="B1543" t="str">
            <v>The Panama Canal Bridge of the Americas</v>
          </cell>
          <cell r="C1543" t="str">
            <v>My Goal is to travel across Panama with my team and capture the beauty and wildlife throughout the canal.</v>
          </cell>
          <cell r="D1543">
            <v>18000</v>
          </cell>
          <cell r="E1543">
            <v>6</v>
          </cell>
        </row>
        <row r="1544">
          <cell r="B1544" t="str">
            <v>From student to beekeeper</v>
          </cell>
          <cell r="C1544" t="str">
            <v>The photography project aims to show challenges &amp; successes of a  student attempting to continue his family beekeeping heritage.</v>
          </cell>
          <cell r="D1544">
            <v>500</v>
          </cell>
          <cell r="E1544">
            <v>20</v>
          </cell>
        </row>
        <row r="1545">
          <cell r="B1545" t="str">
            <v>Sunrises in the MidWest</v>
          </cell>
          <cell r="C1545" t="str">
            <v>I plan to take pictures of the sunrise in the MidWest every day in 2015 and compile them in a slide show for distribution.</v>
          </cell>
          <cell r="D1545">
            <v>2250</v>
          </cell>
          <cell r="E1545">
            <v>10</v>
          </cell>
        </row>
        <row r="1546">
          <cell r="B1546" t="str">
            <v>LaFee Photography</v>
          </cell>
          <cell r="C1546" t="str">
            <v>My name is Travis LaFee, I live in beautiful McCall, Idaho. I wish to display the beauty of valley county by taking pics outdoors.</v>
          </cell>
          <cell r="D1546">
            <v>1000</v>
          </cell>
          <cell r="E1546">
            <v>0</v>
          </cell>
        </row>
        <row r="1547">
          <cell r="B1547" t="str">
            <v>Nevada County Hearts</v>
          </cell>
          <cell r="C1547" t="str">
            <v>"He will not be a wise man who does not study human hearts!"
Hope in natural art, creation!</v>
          </cell>
          <cell r="D1547">
            <v>3000</v>
          </cell>
          <cell r="E1547">
            <v>1</v>
          </cell>
        </row>
        <row r="1548">
          <cell r="B1548" t="str">
            <v>Hen Harrier Wildlife Sanctuary</v>
          </cell>
          <cell r="C1548" t="str">
            <v>Buy and maintain 6 acres of land in West Ireland as a Wildlife Refuge for an endangered species of native Raptor called the Hen Harrier</v>
          </cell>
          <cell r="D1548">
            <v>1000</v>
          </cell>
          <cell r="E1548">
            <v>289</v>
          </cell>
        </row>
        <row r="1549">
          <cell r="B1549" t="str">
            <v>Sound Photography</v>
          </cell>
          <cell r="C1549" t="str">
            <v>I have produced a limited number (100) of five 8x10 prints of mixed photography I would like to share with you.</v>
          </cell>
          <cell r="D1549">
            <v>20</v>
          </cell>
          <cell r="E1549">
            <v>0</v>
          </cell>
        </row>
        <row r="1550">
          <cell r="B1550" t="str">
            <v>Change the World through Color</v>
          </cell>
          <cell r="C1550" t="str">
            <v>Beauty is in the eye of the beholder and I want to inspire conservation through color.</v>
          </cell>
          <cell r="D1550">
            <v>700</v>
          </cell>
          <cell r="E1550">
            <v>60</v>
          </cell>
        </row>
        <row r="1551">
          <cell r="B1551" t="str">
            <v>2016 Calendar:  Wonders of Nature</v>
          </cell>
          <cell r="C1551" t="str">
            <v>A 2016 calendar collection of landscape and wildlife photographs from award winning photographer, Steve Marler.</v>
          </cell>
          <cell r="D1551">
            <v>500</v>
          </cell>
          <cell r="E1551">
            <v>170</v>
          </cell>
        </row>
        <row r="1552">
          <cell r="B1552" t="str">
            <v>It's not easy being green: Costa Rican froglife</v>
          </cell>
          <cell r="C1552" t="str">
            <v>A photographic journal of a Costa Rican frog survey: recording the effects of habitat fragmentation on these charismatic amphibians.</v>
          </cell>
          <cell r="D1552">
            <v>750</v>
          </cell>
          <cell r="E1552">
            <v>101</v>
          </cell>
        </row>
        <row r="1553">
          <cell r="B1553" t="str">
            <v>Randy Hoffman Photography</v>
          </cell>
          <cell r="C1553" t="str">
            <v>I can do it but help can't hurt. Sweet Montana photos like never seen before. Be a part of Randy Hoffman Photography and our activities</v>
          </cell>
          <cell r="D1553">
            <v>3500</v>
          </cell>
          <cell r="E1553">
            <v>0</v>
          </cell>
        </row>
        <row r="1554">
          <cell r="B1554" t="str">
            <v>Upstate Autumn: a photographic journey in Upstate New York</v>
          </cell>
          <cell r="C1554" t="str">
            <v>Help me spend this fall capturing autumnâ€™s spectacular season in detail so I can create high quality images for home dÃ©cor.</v>
          </cell>
          <cell r="D1554">
            <v>4300</v>
          </cell>
          <cell r="E1554">
            <v>2115</v>
          </cell>
        </row>
        <row r="1555">
          <cell r="B1555" t="str">
            <v>Avatar in Training: Mastering the Four Elements of Nature</v>
          </cell>
          <cell r="C1555" t="str">
            <v>This project is about exhibiting the raw beauty of the elements through highlining, surfing, fire spinning and rock climbing.</v>
          </cell>
          <cell r="D1555">
            <v>6000</v>
          </cell>
          <cell r="E1555">
            <v>0</v>
          </cell>
        </row>
        <row r="1556">
          <cell r="B1556" t="str">
            <v>Barbara O'Donovan Designs</v>
          </cell>
          <cell r="C1556" t="str">
            <v>I create art by photographing flowers/seeds i would love to buy my own camera/computer/Photoshop and restore my old shed into my studio</v>
          </cell>
          <cell r="D1556">
            <v>20000</v>
          </cell>
          <cell r="E1556">
            <v>0</v>
          </cell>
        </row>
        <row r="1557">
          <cell r="B1557" t="str">
            <v>Coffee Table Book of Maine</v>
          </cell>
          <cell r="C1557" t="str">
            <v>I am traveling the coastline of Maine and will be taking pictures of all the scenery and lighthouses in the area.</v>
          </cell>
          <cell r="D1557">
            <v>750</v>
          </cell>
          <cell r="E1557">
            <v>0</v>
          </cell>
        </row>
        <row r="1558">
          <cell r="B1558" t="str">
            <v>West Canada - A Coffee Table Book</v>
          </cell>
          <cell r="C1558" t="str">
            <v>To gather a collection of photographs for a coffee table book that displays the beauty of Canada's west.</v>
          </cell>
          <cell r="D1558">
            <v>1500</v>
          </cell>
          <cell r="E1558">
            <v>677</v>
          </cell>
        </row>
        <row r="1559">
          <cell r="B1559" t="str">
            <v>Reflecting Light Photo</v>
          </cell>
          <cell r="C1559" t="str">
            <v>I have always been captivated by photography, Now I am trying to set up my own company and publish my pictures.</v>
          </cell>
          <cell r="D1559">
            <v>2500</v>
          </cell>
          <cell r="E1559">
            <v>100</v>
          </cell>
        </row>
        <row r="1560">
          <cell r="B1560" t="str">
            <v>Lucy Wood's Calendar - English Countryside 2016</v>
          </cell>
          <cell r="C1560" t="str">
            <v>A large 2016 wall-calendar (A3 when open) featuring 12 stunning photographs by Lucy Wood.</v>
          </cell>
          <cell r="D1560">
            <v>750</v>
          </cell>
          <cell r="E1560">
            <v>35</v>
          </cell>
        </row>
        <row r="1561">
          <cell r="B1561" t="str">
            <v>North Cascades Bigfoot Photo Expedition</v>
          </cell>
          <cell r="C1561" t="str">
            <v>The goal of this project is to provide scientific evidence of bigfoot in the North Cascades.</v>
          </cell>
          <cell r="D1561">
            <v>15000</v>
          </cell>
          <cell r="E1561">
            <v>50</v>
          </cell>
        </row>
        <row r="1562">
          <cell r="B1562" t="str">
            <v>Fine Art Landscape 2015 Calendar</v>
          </cell>
          <cell r="C1562" t="str">
            <v>I would like to share my landscape photographic travels of 2014 with more than just family an friends. 12 months of images.</v>
          </cell>
          <cell r="D1562">
            <v>2500</v>
          </cell>
          <cell r="E1562">
            <v>94</v>
          </cell>
        </row>
        <row r="1563">
          <cell r="B1563" t="str">
            <v>The Content of Character Book Series, Volume I, 1750 - 1940</v>
          </cell>
          <cell r="C1563" t="str">
            <v>An illustrated retrospective of the journey from African to African American using a collection of fine art engravings &amp; photographs.</v>
          </cell>
          <cell r="D1563">
            <v>10000</v>
          </cell>
          <cell r="E1563">
            <v>67</v>
          </cell>
        </row>
        <row r="1564">
          <cell r="B1564" t="str">
            <v>"The Dreams Of Little Red Scooter"  an artists hope to interact with other humans!! (Canceled)</v>
          </cell>
          <cell r="C1564" t="str">
            <v>My project is writing and illustrating a childrens book using my little Red Vespa to be able to obtain..yes a red scooter. The world calls to me!!</v>
          </cell>
          <cell r="D1564">
            <v>4000</v>
          </cell>
          <cell r="E1564">
            <v>0</v>
          </cell>
        </row>
        <row r="1565">
          <cell r="B1565" t="str">
            <v>Expedition into the Empty Quarter - The Book (Canceled)</v>
          </cell>
          <cell r="C1565" t="str">
            <v>Unique book revealing my discoveries in the Empty Quarter of Oman. Collection of travel writing, poetry, artwork and science!</v>
          </cell>
          <cell r="D1565">
            <v>6000</v>
          </cell>
          <cell r="E1565">
            <v>85</v>
          </cell>
        </row>
        <row r="1566">
          <cell r="B1566" t="str">
            <v>coming apart at the stitches... (Canceled)</v>
          </cell>
          <cell r="C1566" t="str">
            <v>This is a book of art and poetry that highlights the highs and lows of a young 20 something coming to terms with her bipolar.</v>
          </cell>
          <cell r="D1566">
            <v>10000</v>
          </cell>
          <cell r="E1566">
            <v>10</v>
          </cell>
        </row>
        <row r="1567">
          <cell r="B1567" t="str">
            <v>The National Forests Passport Project (Canceled)</v>
          </cell>
          <cell r="C1567" t="str">
            <v>Award-winning artists compete to have their art featured in the National Forests Passport Book depicting 9 Forest Regions of the US.</v>
          </cell>
          <cell r="D1567">
            <v>4000</v>
          </cell>
          <cell r="E1567">
            <v>100</v>
          </cell>
        </row>
        <row r="1568">
          <cell r="B1568" t="str">
            <v>DeVito Art Skull Island Kongstarter (Canceled)</v>
          </cell>
          <cell r="C1568" t="str">
            <v>Joe DeVito's first Art Book and original King Kong novellas available in both Limited and Deluxe Editions.</v>
          </cell>
          <cell r="D1568">
            <v>30000</v>
          </cell>
          <cell r="E1568">
            <v>6375</v>
          </cell>
        </row>
        <row r="1569">
          <cell r="B1569" t="str">
            <v>Kickstart a Traveling Heart (Canceled)</v>
          </cell>
          <cell r="C1569" t="str">
            <v>Traveling to create a book of my photography! Help support my trip and buy a book! Also limited edition t-shirts and prints for sale!</v>
          </cell>
          <cell r="D1569">
            <v>8500</v>
          </cell>
          <cell r="E1569">
            <v>350</v>
          </cell>
        </row>
        <row r="1570">
          <cell r="B1570" t="str">
            <v>Map &amp; Palette: Chronicling The Voyage of Three Young Artists</v>
          </cell>
          <cell r="C1570" t="str">
            <v>A world adventure to seek culture and inspiration through art. Putting a visual documentation of our journey into a book.</v>
          </cell>
          <cell r="D1570">
            <v>25000</v>
          </cell>
          <cell r="E1570">
            <v>3410</v>
          </cell>
        </row>
        <row r="1571">
          <cell r="B1571" t="str">
            <v>to be removed (Canceled)</v>
          </cell>
          <cell r="C1571" t="str">
            <v>to be removed</v>
          </cell>
          <cell r="D1571">
            <v>30000</v>
          </cell>
          <cell r="E1571">
            <v>0</v>
          </cell>
        </row>
        <row r="1572">
          <cell r="B1572" t="str">
            <v>BEAUTIFUL DREAMERS: An Adult Coloring Book (Canceled)</v>
          </cell>
          <cell r="C1572" t="str">
            <v>A Coloring Book of Breathtaking Beauties
To Calm the Heart and Soul</v>
          </cell>
          <cell r="D1572">
            <v>6000</v>
          </cell>
          <cell r="E1572">
            <v>2484</v>
          </cell>
        </row>
        <row r="1573">
          <cell r="B1573" t="str">
            <v>CAUCASUS - on the untrodden roads (Canceled)</v>
          </cell>
          <cell r="C1573" t="str">
            <v>An inspiring photo book about an unique Caucasus Expedition by two backpackers - Erna Gaspar (photographer) &amp; Adrian Lorincz (writer).</v>
          </cell>
          <cell r="D1573">
            <v>12100</v>
          </cell>
          <cell r="E1573">
            <v>80</v>
          </cell>
        </row>
        <row r="1574">
          <cell r="B1574" t="str">
            <v>A Countrified Wedding: A Guide to an English Country Wedding</v>
          </cell>
          <cell r="C1574" t="str">
            <v>So many brides want a country wedding, but where to start? Whether you want a barn or a tipi, this guide can help you plan your day.</v>
          </cell>
          <cell r="D1574">
            <v>2500</v>
          </cell>
          <cell r="E1574">
            <v>125</v>
          </cell>
        </row>
        <row r="1575">
          <cell r="B1575" t="str">
            <v>150 Years of Awesome Canada: Trading Card Coffee Table Book (Canceled)</v>
          </cell>
          <cell r="C1575" t="str">
            <v>This is a first-of-its-kind 12"x12" trading card coffee table book featuring over 100 cards celebrating the awesomeness of Canada</v>
          </cell>
          <cell r="D1575">
            <v>9000</v>
          </cell>
          <cell r="E1575">
            <v>223</v>
          </cell>
        </row>
        <row r="1576">
          <cell r="B1576" t="str">
            <v>BLK/MTL the Illustrated Works of Carmine Diaz (Canceled)</v>
          </cell>
          <cell r="C1576" t="str">
            <v>BLK/MTL's Illustrated Works 100's of Hi-Res Pics ft. Custom Artist Carmine Diaz's popular Paintings packed into 1 Coffee table Art Book</v>
          </cell>
          <cell r="D1576">
            <v>10000</v>
          </cell>
          <cell r="E1576">
            <v>506</v>
          </cell>
        </row>
        <row r="1577">
          <cell r="B1577" t="str">
            <v>Underwater Colors Of The Channel Islands (Canceled)</v>
          </cell>
          <cell r="C1577" t="str">
            <v>A stunning, limited-edition photography book displaying the colorful and exotic marine life in the waters along the Channel Islands</v>
          </cell>
          <cell r="D1577">
            <v>10000</v>
          </cell>
          <cell r="E1577">
            <v>2291</v>
          </cell>
        </row>
        <row r="1578">
          <cell r="B1578" t="str">
            <v>The Obsessive Line Collection (Canceled)</v>
          </cell>
          <cell r="C1578" t="str">
            <v>For the publication of my first 3 books: an Art book, a graphic novel, and a coloring book</v>
          </cell>
          <cell r="D1578">
            <v>5000</v>
          </cell>
          <cell r="E1578">
            <v>650</v>
          </cell>
        </row>
        <row r="1579">
          <cell r="B1579" t="str">
            <v>Abstract Image Photography Coffee Table Book (Canceled)</v>
          </cell>
          <cell r="C1579" t="str">
            <v>I've been putting together a portfolio of fine abstract photography of the highest quality, color, and design. A vision of beauty!</v>
          </cell>
          <cell r="D1579">
            <v>10000</v>
          </cell>
          <cell r="E1579">
            <v>55</v>
          </cell>
        </row>
        <row r="1580">
          <cell r="B1580" t="str">
            <v>LATENT TALENT: Leaping from de Poverty Line (Canceled)</v>
          </cell>
          <cell r="C1580" t="str">
            <v>2 artists, 1 month, 1 laptop, minimum wage, plenty of coffee proving a transmedia production worth noticing doesn't need a million dollar budget.</v>
          </cell>
          <cell r="D1580">
            <v>1897</v>
          </cell>
          <cell r="E1580">
            <v>205</v>
          </cell>
        </row>
        <row r="1581">
          <cell r="B1581" t="str">
            <v>psyÂ·choÂ·miÂ·metÂ·ic: The EsÂ·sence of Life (Canceled)</v>
          </cell>
          <cell r="C1581" t="str">
            <v>'Compilation of visual and literary art through fine art photography, graphic art, and poetry.</v>
          </cell>
          <cell r="D1581">
            <v>3333</v>
          </cell>
          <cell r="E1581">
            <v>28</v>
          </cell>
        </row>
        <row r="1582">
          <cell r="B1582" t="str">
            <v>Faces &amp; Places In Brevard County (Canceled)</v>
          </cell>
          <cell r="C1582" t="str">
            <v>Creating my 2nd book depicting the people and places in Brevard County w/current images + traveling to obtain new ones.</v>
          </cell>
          <cell r="D1582">
            <v>1750</v>
          </cell>
          <cell r="E1582">
            <v>0</v>
          </cell>
        </row>
        <row r="1583">
          <cell r="B1583" t="str">
            <v>The Sharper Image</v>
          </cell>
          <cell r="C1583" t="str">
            <v>Photographic canvas prints depicting different scenes from around the globe, including local images taken in Sussex England.</v>
          </cell>
          <cell r="D1583">
            <v>1000</v>
          </cell>
          <cell r="E1583">
            <v>5</v>
          </cell>
        </row>
        <row r="1584">
          <cell r="B1584" t="str">
            <v>Scenes from New Orleans</v>
          </cell>
          <cell r="C1584" t="str">
            <v>I create canvas prints of images from in and around New Orleans</v>
          </cell>
          <cell r="D1584">
            <v>1000</v>
          </cell>
          <cell r="E1584">
            <v>93</v>
          </cell>
        </row>
        <row r="1585">
          <cell r="B1585" t="str">
            <v>Follow in footsteps an awesome book adventure</v>
          </cell>
          <cell r="C1585" t="str">
            <v>I am a photographer who is inspired by the original Jules Verne story. I will make a thousands of photo and video materials for You.</v>
          </cell>
          <cell r="D1585">
            <v>20000</v>
          </cell>
          <cell r="E1585">
            <v>15</v>
          </cell>
        </row>
        <row r="1586">
          <cell r="B1586" t="str">
            <v>Lets see Kansas together!</v>
          </cell>
          <cell r="C1586" t="str">
            <v>25 Kansas State Parks in the next year. What a great adventure to take together. Join me. Together we can photo this beautiful state.</v>
          </cell>
          <cell r="D1586">
            <v>1200</v>
          </cell>
          <cell r="E1586">
            <v>0</v>
          </cell>
        </row>
        <row r="1587">
          <cell r="B1587" t="str">
            <v>Live 4 The Rush: Palooza Pics</v>
          </cell>
          <cell r="C1587" t="str">
            <v>We've explored some of the most amazing places in New Zealand and can't think of a better way to share our experiences than a photo :)</v>
          </cell>
          <cell r="D1587">
            <v>2000</v>
          </cell>
          <cell r="E1587">
            <v>1580</v>
          </cell>
        </row>
        <row r="1588">
          <cell r="B1588" t="str">
            <v>Missouri In Pictures</v>
          </cell>
          <cell r="C1588" t="str">
            <v>Show the world the beauty that is in all of our back yards!</v>
          </cell>
          <cell r="D1588">
            <v>1500</v>
          </cell>
          <cell r="E1588">
            <v>0</v>
          </cell>
        </row>
        <row r="1589">
          <cell r="B1589" t="str">
            <v>Aerial Photography :  Americas Most Impressive Structures</v>
          </cell>
          <cell r="C1589" t="str">
            <v>Aerial Photographs of Historical Structures and Landmarks across the US. Experience the Antique structures from the most Unique Angles!</v>
          </cell>
          <cell r="D1589">
            <v>7500</v>
          </cell>
          <cell r="E1589">
            <v>1</v>
          </cell>
        </row>
        <row r="1590">
          <cell r="B1590" t="str">
            <v>The Right Side of Texas</v>
          </cell>
          <cell r="C1590" t="str">
            <v>Southeast Texas as seen through the lens of a cell phone camera</v>
          </cell>
          <cell r="D1590">
            <v>516</v>
          </cell>
          <cell r="E1590">
            <v>0</v>
          </cell>
        </row>
        <row r="1591">
          <cell r="B1591" t="str">
            <v>A Side Of The World In Canvas</v>
          </cell>
          <cell r="C1591" t="str">
            <v>I want to be able to have my own photography inside a canvas and have it be displayed everywhere.</v>
          </cell>
          <cell r="D1591">
            <v>1200</v>
          </cell>
          <cell r="E1591">
            <v>0</v>
          </cell>
        </row>
        <row r="1592">
          <cell r="B1592" t="str">
            <v>An Italian Adventure</v>
          </cell>
          <cell r="C1592" t="str">
            <v>Discover Italy through photography.</v>
          </cell>
          <cell r="D1592">
            <v>60000</v>
          </cell>
          <cell r="E1592">
            <v>1020</v>
          </cell>
        </row>
        <row r="1593">
          <cell r="B1593" t="str">
            <v>Ireland from a Kite, a unique photographic book</v>
          </cell>
          <cell r="C1593" t="str">
            <v>Hi, my name is CiarÃ¡n May &amp; i'm a photographer from Co Fermanagh, Ireland. With your support  we can bring this wonderful book to life.</v>
          </cell>
          <cell r="D1593">
            <v>14000</v>
          </cell>
          <cell r="E1593">
            <v>4092</v>
          </cell>
        </row>
        <row r="1594">
          <cell r="B1594" t="str">
            <v>The Views of Pittsburgh</v>
          </cell>
          <cell r="C1594" t="str">
            <v>A portfolio collage of beautiful pictures of authentic Pittsburgh locations and scenery.</v>
          </cell>
          <cell r="D1594">
            <v>25</v>
          </cell>
          <cell r="E1594">
            <v>0</v>
          </cell>
        </row>
        <row r="1595">
          <cell r="B1595" t="str">
            <v>Picturing Italy</v>
          </cell>
          <cell r="C1595" t="str">
            <v>A trip to fulfill a dream of capturing the wonders and history of ancient Italy in person.</v>
          </cell>
          <cell r="D1595">
            <v>22000</v>
          </cell>
          <cell r="E1595">
            <v>3</v>
          </cell>
        </row>
        <row r="1596">
          <cell r="B1596" t="str">
            <v>Scenes and Things from New Orleans</v>
          </cell>
          <cell r="C1596" t="str">
            <v>I photograph my love of New Orleans, create canvases and share those memories with you.</v>
          </cell>
          <cell r="D1596">
            <v>1000</v>
          </cell>
          <cell r="E1596">
            <v>205</v>
          </cell>
        </row>
        <row r="1597">
          <cell r="B1597" t="str">
            <v>Civil war battlefields and forts</v>
          </cell>
          <cell r="C1597" t="str">
            <v>To make a coffee table book,  displaying civil war battlefields and forts,  taken at the same time of year the battles were fought.</v>
          </cell>
          <cell r="D1597">
            <v>100000</v>
          </cell>
          <cell r="E1597">
            <v>280</v>
          </cell>
        </row>
        <row r="1598">
          <cell r="B1598" t="str">
            <v>The Town We Live In</v>
          </cell>
          <cell r="C1598" t="str">
            <v>London is beautiful. I want to create a book of stunning images from in and around our great city</v>
          </cell>
          <cell r="D1598">
            <v>3250</v>
          </cell>
          <cell r="E1598">
            <v>75</v>
          </cell>
        </row>
        <row r="1599">
          <cell r="B1599" t="str">
            <v>Vacation Days in Big Bear</v>
          </cell>
          <cell r="C1599" t="str">
            <v>We're starting up a new an improved way to do vacation rental management, but we need some funding to kick start it!</v>
          </cell>
          <cell r="D1599">
            <v>15000</v>
          </cell>
          <cell r="E1599">
            <v>0</v>
          </cell>
        </row>
        <row r="1600">
          <cell r="B1600" t="str">
            <v>Dream TRIP to Tornado Alley</v>
          </cell>
          <cell r="C1600" t="str">
            <v>I want to get our there and expand my photography skills and take a trip to Tornado alley to get more shots of storms and hopefully to</v>
          </cell>
          <cell r="D1600">
            <v>800</v>
          </cell>
          <cell r="E1600">
            <v>1</v>
          </cell>
        </row>
        <row r="1601">
          <cell r="B1601" t="str">
            <v>The Londoner: Prints &amp; Canvas</v>
          </cell>
          <cell r="C1601" t="str">
            <v>A London photographer trekking 5,895m up Africa's Mount Kilimanjaro to pursue and enrich a career.</v>
          </cell>
          <cell r="D1601">
            <v>500</v>
          </cell>
          <cell r="E1601">
            <v>0</v>
          </cell>
        </row>
        <row r="1602">
          <cell r="B1602" t="str">
            <v>Organic in India</v>
          </cell>
          <cell r="C1602" t="str">
            <v>I plan to document volunteer work on an organic farm in rural India, and photograph the people and places I encounter during the trip.</v>
          </cell>
          <cell r="D1602">
            <v>5000</v>
          </cell>
          <cell r="E1602">
            <v>367</v>
          </cell>
        </row>
        <row r="1603">
          <cell r="B1603" t="str">
            <v>Release Soundzero's Debut Album!</v>
          </cell>
          <cell r="C1603" t="str">
            <v>We're so close to releasing our long-awaited debut album! A little help will go a long way... let's do this!</v>
          </cell>
          <cell r="D1603">
            <v>2500</v>
          </cell>
          <cell r="E1603">
            <v>2706.23</v>
          </cell>
        </row>
        <row r="1604">
          <cell r="B1604" t="str">
            <v>The Material - Let You Down music video</v>
          </cell>
          <cell r="C1604" t="str">
            <v>We need the help of fans of both music and film alike to help us create our collective vision for this song.</v>
          </cell>
          <cell r="D1604">
            <v>1500</v>
          </cell>
          <cell r="E1604">
            <v>1502.5</v>
          </cell>
        </row>
        <row r="1605">
          <cell r="B1605" t="str">
            <v>Max's First Solo Album!</v>
          </cell>
          <cell r="C1605" t="str">
            <v>An exercise in the wild and dangerous world of solo musicianship by Maxwell D Feinstein.</v>
          </cell>
          <cell r="D1605">
            <v>2000</v>
          </cell>
          <cell r="E1605">
            <v>2000.66</v>
          </cell>
        </row>
        <row r="1606">
          <cell r="B1606" t="str">
            <v>Totally "not" For Drugs: A Kentucky Knife Fight music video</v>
          </cell>
          <cell r="C1606" t="str">
            <v>Kentucky Knife Fight is making a music video for the release of their new song, "Love the Lonely." Raising money for production costs.</v>
          </cell>
          <cell r="D1606">
            <v>2800</v>
          </cell>
          <cell r="E1606">
            <v>3419</v>
          </cell>
        </row>
        <row r="1607">
          <cell r="B1607" t="str">
            <v>A Band of Orcs Official Gaming Miniatures Presale</v>
          </cell>
          <cell r="C1607" t="str">
            <v>A Band of Orcs needs gas, tires &amp; tags to get to GenCon Indy for the debut of their 28 mm gaming miniatures and historic live concert!</v>
          </cell>
          <cell r="D1607">
            <v>6000</v>
          </cell>
          <cell r="E1607">
            <v>6041.6</v>
          </cell>
        </row>
        <row r="1608">
          <cell r="B1608" t="str">
            <v>The Scurvies to release new album this summer! Check it out!</v>
          </cell>
          <cell r="C1608" t="str">
            <v>The Scurvies, an independent punk rock 'n' roll band are recording a new album to be released on vinyl and CD, on their very own label.</v>
          </cell>
          <cell r="D1608">
            <v>8000</v>
          </cell>
          <cell r="E1608">
            <v>8080.33</v>
          </cell>
        </row>
        <row r="1609">
          <cell r="B1609" t="str">
            <v>New Tour Bus for The Slants</v>
          </cell>
          <cell r="C1609" t="str">
            <v>The world's only all-Asian American dance rock band, The Slants, needs a bus to tour cons, shows, and festivals.</v>
          </cell>
          <cell r="D1609">
            <v>10000</v>
          </cell>
          <cell r="E1609">
            <v>14511</v>
          </cell>
        </row>
        <row r="1610">
          <cell r="B1610" t="str">
            <v>The Devil &amp; Me Debut Album, "...It's Not A Dream"</v>
          </cell>
          <cell r="C1610" t="str">
            <v>The Devil &amp; Me's Debut album, "...It's Not A Dream", featuring 9 original, Hard Rock songs.</v>
          </cell>
          <cell r="D1610">
            <v>1200</v>
          </cell>
          <cell r="E1610">
            <v>1215</v>
          </cell>
        </row>
        <row r="1611">
          <cell r="B1611" t="str">
            <v>Get Still the Sky's Limit on the Road! (&amp; with a new album!)</v>
          </cell>
          <cell r="C1611" t="str">
            <v>Still the Sky's Limit is finishing their first full length album and going on a full US tour, and WE NEED YOUR HELP!</v>
          </cell>
          <cell r="D1611">
            <v>1500</v>
          </cell>
          <cell r="E1611">
            <v>1775</v>
          </cell>
        </row>
        <row r="1612">
          <cell r="B1612" t="str">
            <v>So The Story Goes: The New Album by "Just Joe" Altier</v>
          </cell>
          <cell r="C1612" t="str">
            <v>So The Story Goes is the upcoming album from "Just Joe" Altier.</v>
          </cell>
          <cell r="D1612">
            <v>2000</v>
          </cell>
          <cell r="E1612">
            <v>5437</v>
          </cell>
        </row>
        <row r="1613">
          <cell r="B1613" t="str">
            <v>Skelton-Luns CD/7"             No Big Deal.</v>
          </cell>
          <cell r="C1613" t="str">
            <v>Skelton-Luns CD/7" No Big Deal.</v>
          </cell>
          <cell r="D1613">
            <v>800</v>
          </cell>
          <cell r="E1613">
            <v>1001</v>
          </cell>
        </row>
        <row r="1614">
          <cell r="B1614" t="str">
            <v>Join AT THE WAYSIDE For The "Ready...Set...Snow Tour!"</v>
          </cell>
          <cell r="C1614" t="str">
            <v>Help us achieve our goal to get our van repaired, gassed up, and road-ready for our winter tour!</v>
          </cell>
          <cell r="D1614">
            <v>500</v>
          </cell>
          <cell r="E1614">
            <v>550</v>
          </cell>
        </row>
        <row r="1615">
          <cell r="B1615" t="str">
            <v>New  E.P. mastering and recording</v>
          </cell>
          <cell r="C1615" t="str">
            <v>Ghosts and Paper Hearts are getting ready to release their new EP and we want it to be sent everywhere. Help us out PLEASE!!!!!</v>
          </cell>
          <cell r="D1615">
            <v>1000</v>
          </cell>
          <cell r="E1615">
            <v>1015</v>
          </cell>
        </row>
        <row r="1616">
          <cell r="B1616" t="str">
            <v>Chaotic Resemblance 2015 album, Produced by Oz Fox - Stryper</v>
          </cell>
          <cell r="C1616" t="str">
            <v>We are going into the studio this June/July to begin our New Album. Pre-order the CD &amp; join us as we present The Greatest Show Alive.</v>
          </cell>
          <cell r="D1616">
            <v>5000</v>
          </cell>
          <cell r="E1616">
            <v>5135</v>
          </cell>
        </row>
        <row r="1617">
          <cell r="B1617" t="str">
            <v>PRE ORDER Reno Divorce Digital CD "Stuck On You" $15 or more</v>
          </cell>
          <cell r="C1617" t="str">
            <v>We are Reno Divorce!! Here is a taste of our upcoming release and we invite you to be a part of it.</v>
          </cell>
          <cell r="D1617">
            <v>8000</v>
          </cell>
          <cell r="E1617">
            <v>9130</v>
          </cell>
        </row>
        <row r="1618">
          <cell r="B1618" t="str">
            <v>Aly Jados: the New EP rOckNrOLLa</v>
          </cell>
          <cell r="C1618" t="str">
            <v>HELP! We don't have much time.....Join Aly Jados in making her new EP a reality before the world ends!!!!</v>
          </cell>
          <cell r="D1618">
            <v>10000</v>
          </cell>
          <cell r="E1618">
            <v>10420</v>
          </cell>
        </row>
        <row r="1619">
          <cell r="B1619" t="str">
            <v>The Coffis Brothers 2nd Album!</v>
          </cell>
          <cell r="C1619" t="str">
            <v>The Coffis Brothers &amp;The Mountain Men are recording a brand new full length record.</v>
          </cell>
          <cell r="D1619">
            <v>7000</v>
          </cell>
          <cell r="E1619">
            <v>10210</v>
          </cell>
        </row>
        <row r="1620">
          <cell r="B1620" t="str">
            <v>Janus Word Album</v>
          </cell>
          <cell r="C1620" t="str">
            <v>Janus Word combines hard rock with melodic acoustic music for a unique and awesome sound.</v>
          </cell>
          <cell r="D1620">
            <v>1500</v>
          </cell>
          <cell r="E1620">
            <v>1576</v>
          </cell>
        </row>
        <row r="1621">
          <cell r="B1621" t="str">
            <v>Casual Encounters: The Quest For a PA</v>
          </cell>
          <cell r="C1621" t="str">
            <v>Creating a live show experience that does justice to the musicianship and time spent rehearsing.  Help us weave this sonic tapestry!</v>
          </cell>
          <cell r="D1621">
            <v>1500</v>
          </cell>
          <cell r="E1621">
            <v>2000</v>
          </cell>
        </row>
        <row r="1622">
          <cell r="B1622" t="str">
            <v>Kickstart my music career with 300 CDs</v>
          </cell>
          <cell r="C1622" t="str">
            <v>Kickstarting my music career with 300 hard copy CDs of my first release.</v>
          </cell>
          <cell r="D1622">
            <v>1000</v>
          </cell>
          <cell r="E1622">
            <v>1130</v>
          </cell>
        </row>
        <row r="1623">
          <cell r="B1623" t="str">
            <v>The First Full Length Fifth Freedom Album</v>
          </cell>
          <cell r="C1623" t="str">
            <v>Its long over due! Help us fund our debut album! We need all our friends and fans support on this! Lets make it happen!</v>
          </cell>
          <cell r="D1623">
            <v>5000</v>
          </cell>
          <cell r="E1623">
            <v>6060</v>
          </cell>
        </row>
        <row r="1624">
          <cell r="B1624" t="str">
            <v>PrincessFrank's MASTERSLAVE Album, EP &amp; Tour</v>
          </cell>
          <cell r="C1624" t="str">
            <v>Join in PrincessFrank's conquest of the Rock&amp;Roll kingdom! Pledge your support and help him claim the throne of Rock!</v>
          </cell>
          <cell r="D1624">
            <v>6900</v>
          </cell>
          <cell r="E1624">
            <v>7019</v>
          </cell>
        </row>
        <row r="1625">
          <cell r="B1625" t="str">
            <v>The Boogaloos need to record a 4-track CD of original music.</v>
          </cell>
          <cell r="C1625" t="str">
            <v>We play covers of mod and ska classics to enthusiastic crowds. Now we want to leave our own original mark on mod musical history.</v>
          </cell>
          <cell r="D1625">
            <v>750</v>
          </cell>
          <cell r="E1625">
            <v>758</v>
          </cell>
        </row>
        <row r="1626">
          <cell r="B1626" t="str">
            <v>Joey De Noble needs YOUR help!</v>
          </cell>
          <cell r="C1626" t="str">
            <v>Joey De Noble is raising money to help record his latest music, and he wants YOU to be a part of it!</v>
          </cell>
          <cell r="D1626">
            <v>1000</v>
          </cell>
          <cell r="E1626">
            <v>1180</v>
          </cell>
        </row>
        <row r="1627">
          <cell r="B1627" t="str">
            <v>Redemption's New DVD!</v>
          </cell>
          <cell r="C1627" t="str">
            <v>Progressive metal band Redemption is preparing to film its second live DVD at the Progpower festival in Atlanta, GA in September, 2012.</v>
          </cell>
          <cell r="D1627">
            <v>7500</v>
          </cell>
          <cell r="E1627">
            <v>11650</v>
          </cell>
        </row>
        <row r="1628">
          <cell r="B1628" t="str">
            <v>The Protest's Next Album</v>
          </cell>
          <cell r="C1628" t="str">
            <v>Help Christian Rock Band "The Protest" fund their new album and further their mission of positively impacting lives.</v>
          </cell>
          <cell r="D1628">
            <v>8000</v>
          </cell>
          <cell r="E1628">
            <v>8095</v>
          </cell>
        </row>
        <row r="1629">
          <cell r="B1629" t="str">
            <v>River Of Thorns - First CD Release</v>
          </cell>
          <cell r="C1629" t="str">
            <v>River of Thorns is a recording duo based in southeast Michigan.  We're releasing a great sounding cd recorded in a tiny home studio!</v>
          </cell>
          <cell r="D1629">
            <v>2000</v>
          </cell>
          <cell r="E1629">
            <v>2340</v>
          </cell>
        </row>
        <row r="1630">
          <cell r="B1630" t="str">
            <v>"Songs for Tsippora" Byronâ€™s DEBUT EP</v>
          </cell>
          <cell r="C1630" t="str">
            <v>Original Jewish rock music on human relationships and identity</v>
          </cell>
          <cell r="D1630">
            <v>4000</v>
          </cell>
          <cell r="E1630">
            <v>4037</v>
          </cell>
        </row>
        <row r="1631">
          <cell r="B1631" t="str">
            <v>Off The Turnpike | A Loud New Way to Release Loud New Music</v>
          </cell>
          <cell r="C1631" t="str">
            <v>Help Off The Turnpike release new music, and set fire to everything!</v>
          </cell>
          <cell r="D1631">
            <v>6000</v>
          </cell>
          <cell r="E1631">
            <v>6220</v>
          </cell>
        </row>
        <row r="1632">
          <cell r="B1632" t="str">
            <v>Golden Grenade Records Their Debut EP</v>
          </cell>
          <cell r="C1632" t="str">
            <v>Inspired by the legacy of Tex Tucker, Golden Grenade is setting out to record their first CD with heavy hearts and intense purpose.</v>
          </cell>
          <cell r="D1632">
            <v>4000</v>
          </cell>
          <cell r="E1632">
            <v>10610</v>
          </cell>
        </row>
        <row r="1633">
          <cell r="B1633" t="str">
            <v>The Sweet Remains record their sophomore studio album!</v>
          </cell>
          <cell r="C1633" t="str">
            <v>We're putting together our next studio album, and we want you to be a part of it. Check out the video for some clips from the studio.</v>
          </cell>
          <cell r="D1633">
            <v>10000</v>
          </cell>
          <cell r="E1633">
            <v>15591</v>
          </cell>
        </row>
        <row r="1634">
          <cell r="B1634" t="str">
            <v>Culprit needs a van!</v>
          </cell>
          <cell r="C1634" t="str">
            <v>Hey everyone! If you don't already know, we're Culprit, a 4-piece rock band from Los Angeles &amp; we are in dire need of a new tour van!</v>
          </cell>
          <cell r="D1634">
            <v>4000</v>
          </cell>
          <cell r="E1634">
            <v>4065</v>
          </cell>
        </row>
        <row r="1635">
          <cell r="B1635" t="str">
            <v>ELIZABETH REX</v>
          </cell>
          <cell r="C1635" t="str">
            <v>We are a four piece rock band that has played shows in and around NYC including Mercury Lounge.  Two of our members are now in LA.</v>
          </cell>
          <cell r="D1635">
            <v>10000</v>
          </cell>
          <cell r="E1635">
            <v>10000</v>
          </cell>
        </row>
        <row r="1636">
          <cell r="B1636" t="str">
            <v>RUBEDO: Debut Full Length Album</v>
          </cell>
          <cell r="C1636" t="str">
            <v>Recording Debut  Album w/ Producer Ikey Owens from Free Moral Agents/ The Mars Volta</v>
          </cell>
          <cell r="D1636">
            <v>2000</v>
          </cell>
          <cell r="E1636">
            <v>2010</v>
          </cell>
        </row>
        <row r="1637">
          <cell r="B1637" t="str">
            <v>The World Over's New EP, "MOUNTAINS".</v>
          </cell>
          <cell r="C1637" t="str">
            <v>TWO will be recording their next album, MOUNTAINS, in July and need your help to make their vision a reality. Many perks are available!</v>
          </cell>
          <cell r="D1637">
            <v>2000</v>
          </cell>
          <cell r="E1637">
            <v>2506</v>
          </cell>
        </row>
        <row r="1638">
          <cell r="B1638" t="str">
            <v>Butch County Rocks San Francisco Pride</v>
          </cell>
          <cell r="C1638" t="str">
            <v>Butch County is a hard rockin bunch of girls and boy-girls from Austin.  Help us show San Francisco  Pride how we do it in Texas!</v>
          </cell>
          <cell r="D1638">
            <v>4500</v>
          </cell>
          <cell r="E1638">
            <v>4660</v>
          </cell>
        </row>
        <row r="1639">
          <cell r="B1639" t="str">
            <v>We Fly to Philly / Release new album / Tour west coast</v>
          </cell>
          <cell r="C1639" t="str">
            <v>We (the band Sunset) has been invited to play in Philadelphia.   Help us get there and you will receive special prizes.</v>
          </cell>
          <cell r="D1639">
            <v>500</v>
          </cell>
          <cell r="E1639">
            <v>519</v>
          </cell>
        </row>
        <row r="1640">
          <cell r="B1640" t="str">
            <v>Avenues EP 2013</v>
          </cell>
          <cell r="C1640" t="str">
            <v>Avenues will be going in to the studio to record a new EP with Matt Allison!</v>
          </cell>
          <cell r="D1640">
            <v>1000</v>
          </cell>
          <cell r="E1640">
            <v>1050</v>
          </cell>
        </row>
        <row r="1641">
          <cell r="B1641" t="str">
            <v>The One Two 7s Are Recording an Album!</v>
          </cell>
          <cell r="C1641" t="str">
            <v>We've written the music and now it's time to record. We're excited to work with Nic at Different Fur studios but we need your help!</v>
          </cell>
          <cell r="D1641">
            <v>1800</v>
          </cell>
          <cell r="E1641">
            <v>1800</v>
          </cell>
        </row>
        <row r="1642">
          <cell r="B1642" t="str">
            <v>Lovers and Poets- music video</v>
          </cell>
          <cell r="C1642" t="str">
            <v>We are a friendly neighborhood electronic pop duo from Los Angeles. We want to shoot a music video for a song from our debut album.</v>
          </cell>
          <cell r="D1642">
            <v>400</v>
          </cell>
          <cell r="E1642">
            <v>679.44</v>
          </cell>
        </row>
        <row r="1643">
          <cell r="B1643" t="str">
            <v>Tanya Dartson- Run for Your Life music video</v>
          </cell>
          <cell r="C1643" t="str">
            <v>Music Video For Upbeat and Inspiring Song - Run For Your Life</v>
          </cell>
          <cell r="D1643">
            <v>2500</v>
          </cell>
          <cell r="E1643">
            <v>2535</v>
          </cell>
        </row>
        <row r="1644">
          <cell r="B1644" t="str">
            <v>Pop Garden Radio Presents: Season 2 CD</v>
          </cell>
          <cell r="C1644" t="str">
            <v>Pop Garden Radio Presents: The Rock on the Road Tour Season 2 CD. 23 great Pop tracks from independent Pop artists.</v>
          </cell>
          <cell r="D1644">
            <v>1200</v>
          </cell>
          <cell r="E1644">
            <v>1200</v>
          </cell>
        </row>
        <row r="1645">
          <cell r="B1645" t="str">
            <v>This Is All Now's Brand New Album!!</v>
          </cell>
          <cell r="C1645" t="str">
            <v>This Is All Now is putting out a brand new record, and we need YOUR help to do it!</v>
          </cell>
          <cell r="D1645">
            <v>5000</v>
          </cell>
          <cell r="E1645">
            <v>6235</v>
          </cell>
        </row>
        <row r="1646">
          <cell r="B1646" t="str">
            <v>Kevin Wood - Out Among The Wolves</v>
          </cell>
          <cell r="C1646" t="str">
            <v>Be a part of helping Singer/Songwriter Kevin Wood bring his 3rd Album "Out Among The Wolves" from the studio to you!</v>
          </cell>
          <cell r="D1646">
            <v>10000</v>
          </cell>
          <cell r="E1646">
            <v>10950</v>
          </cell>
        </row>
        <row r="1647">
          <cell r="B1647" t="str">
            <v>John Clark Records His Debut Album â€œAll I Haveâ€</v>
          </cell>
          <cell r="C1647" t="str">
            <v>"All I Have is filled with soaring pianos and bright guitars; heartfelt songs coupled with intuitive melodic compositions"</v>
          </cell>
          <cell r="D1647">
            <v>5000</v>
          </cell>
          <cell r="E1647">
            <v>5540</v>
          </cell>
        </row>
        <row r="1648">
          <cell r="B1648" t="str">
            <v>MADAM Album</v>
          </cell>
          <cell r="C1648" t="str">
            <v>Album 3 funds.We have 13 amazing songs ready to go . a fantastic engineer to mix them, James Aparicio(Depeche Mode/Liars.We need you xx</v>
          </cell>
          <cell r="D1648">
            <v>2000</v>
          </cell>
          <cell r="E1648">
            <v>2204</v>
          </cell>
        </row>
        <row r="1649">
          <cell r="B1649" t="str">
            <v>JAYSIN + HOT MUSIC VIDEO = EPICNESS!! GRAMMY POP SOUL</v>
          </cell>
          <cell r="C1649" t="str">
            <v>Grammy Pop Soul Artist Jaysin is raising funds to make the most EPIC Music Video ever and he wants to PUT YOU IN IT!</v>
          </cell>
          <cell r="D1649">
            <v>5000</v>
          </cell>
          <cell r="E1649">
            <v>5236</v>
          </cell>
        </row>
        <row r="1650">
          <cell r="B1650" t="str">
            <v xml:space="preserve">Arches - Wide Awake on Vinyl </v>
          </cell>
          <cell r="C1650" t="str">
            <v>We've finished recording our debut LP "Wide Awake" and would love to have it pressed on vinyl, but we need your help</v>
          </cell>
          <cell r="D1650">
            <v>2300</v>
          </cell>
          <cell r="E1650">
            <v>2881</v>
          </cell>
        </row>
        <row r="1651">
          <cell r="B1651" t="str">
            <v>Sam Lyons New Album - 2014</v>
          </cell>
          <cell r="C1651" t="str">
            <v>This is it! The new Sam Lyons album #3. Help me make it happen by pledging today - pre-order the CD and other cool stuff right here.</v>
          </cell>
          <cell r="D1651">
            <v>3800</v>
          </cell>
          <cell r="E1651">
            <v>3822.33</v>
          </cell>
        </row>
        <row r="1652">
          <cell r="B1652" t="str">
            <v>The Psalm Praise Project, Vol. 2</v>
          </cell>
          <cell r="C1652" t="str">
            <v>Help me record a CD that uses pop styling to give a fresh sound to ancient wisdom from scripture!</v>
          </cell>
          <cell r="D1652">
            <v>2000</v>
          </cell>
          <cell r="E1652">
            <v>2831</v>
          </cell>
        </row>
        <row r="1653">
          <cell r="B1653" t="str">
            <v>Music Video For "Altruism (We Can Change The World)"</v>
          </cell>
          <cell r="C1653" t="str">
            <v>Pop/Alternative/Classical/Electronic artist Dakota Lillie is making a music video for the opening track on his album "The Dream"</v>
          </cell>
          <cell r="D1653">
            <v>2000</v>
          </cell>
          <cell r="E1653">
            <v>2015</v>
          </cell>
        </row>
        <row r="1654">
          <cell r="B1654" t="str">
            <v>Autumn Ashley: The Bold New EP "Battle Grounds"</v>
          </cell>
          <cell r="C1654" t="str">
            <v>A stunning musical story, telling of the triumphs and struggles we experience through our relationships with life, friends and lovers.</v>
          </cell>
          <cell r="D1654">
            <v>4500</v>
          </cell>
          <cell r="E1654">
            <v>4530</v>
          </cell>
        </row>
        <row r="1655">
          <cell r="B1655" t="str">
            <v>The Narrative 2011 Spring Tour with Eisley</v>
          </cell>
          <cell r="C1655" t="str">
            <v xml:space="preserve">On 4/26, The Narrative will head out on their 1st full US tour with Eisley and aim to raise $7,500 to cover tour expenses. </v>
          </cell>
          <cell r="D1655">
            <v>5000</v>
          </cell>
          <cell r="E1655">
            <v>8711.52</v>
          </cell>
        </row>
        <row r="1656">
          <cell r="B1656" t="str">
            <v>sandy mcknight records 3 new songs with your kind assistance</v>
          </cell>
          <cell r="C1656" t="str">
            <v>i have 3 new, killer songs that i must record immediately. i can certify the lethal-ness of the songs. these may be my best songs yet!</v>
          </cell>
          <cell r="D1656">
            <v>1100</v>
          </cell>
          <cell r="E1656">
            <v>1319</v>
          </cell>
        </row>
        <row r="1657">
          <cell r="B1657" t="str">
            <v>Meg Porter Debut EP!</v>
          </cell>
          <cell r="C1657" t="str">
            <v>Berklee College of Music student, Meg Porter needs YOUR help to fund her very first EP!</v>
          </cell>
          <cell r="D1657">
            <v>1500</v>
          </cell>
          <cell r="E1657">
            <v>2143</v>
          </cell>
        </row>
        <row r="1658">
          <cell r="B1658" t="str">
            <v>Jared Mitchell: The Maiden Voyage</v>
          </cell>
          <cell r="C1658" t="str">
            <v>The making of a quality, full length album journeying through a pop/folk/rock/americana sound
noisetrade.com/jaredmitchellmusic</v>
          </cell>
          <cell r="D1658">
            <v>7500</v>
          </cell>
          <cell r="E1658">
            <v>7525.12</v>
          </cell>
        </row>
        <row r="1659">
          <cell r="B1659" t="str">
            <v>The Debut Album from Lynette!</v>
          </cell>
          <cell r="C1659" t="str">
            <v>The long anticipated debut album from singer/songwriter Lynette will be recorded this June in Nashville! You can help make it happen!</v>
          </cell>
          <cell r="D1659">
            <v>25000</v>
          </cell>
          <cell r="E1659">
            <v>26233.45</v>
          </cell>
        </row>
        <row r="1660">
          <cell r="B1660" t="str">
            <v>New Amy Rivard album!!!</v>
          </cell>
          <cell r="C1660" t="str">
            <v>I've had numerous song ideas spinning around in my head for years now, please help me get them out- into a studio and into your homes!</v>
          </cell>
          <cell r="D1660">
            <v>6000</v>
          </cell>
          <cell r="E1660">
            <v>7934</v>
          </cell>
        </row>
        <row r="1661">
          <cell r="B1661" t="str">
            <v>The Penny Arcade Quartet's Christmas EP</v>
          </cell>
          <cell r="C1661" t="str">
            <v>The long awaited Christmas EP is in session! We need your help to get it professionally mixed, produced and manufactured.</v>
          </cell>
          <cell r="D1661">
            <v>500</v>
          </cell>
          <cell r="E1661">
            <v>564</v>
          </cell>
        </row>
        <row r="1662">
          <cell r="B1662" t="str">
            <v>Risotto fragole e champagne</v>
          </cell>
          <cell r="C1662" t="str">
            <v>Vogliamo realizzare un risotto fragole e champagne e condividerlo con i nostri fan. Faremo il risotto durante un concerto casalingo.</v>
          </cell>
          <cell r="D1662">
            <v>80</v>
          </cell>
          <cell r="E1662">
            <v>1003</v>
          </cell>
        </row>
        <row r="1663">
          <cell r="B1663" t="str">
            <v>Kyana</v>
          </cell>
          <cell r="C1663" t="str">
            <v>I am excited to present my debut pop project Kyana!
Piano and vocal sounds embedded in sophisticated, bold arrangements &amp; brisk beats</v>
          </cell>
          <cell r="D1663">
            <v>7900</v>
          </cell>
          <cell r="E1663">
            <v>8098</v>
          </cell>
        </row>
        <row r="1664">
          <cell r="B1664" t="str">
            <v>Miami Singer/Songwriter Cat Shell- Album "Illusion"</v>
          </cell>
          <cell r="C1664" t="str">
            <v>I am a singer/songwriter from Miami Beach working on my first fully produced album entitled "Illusion". Support independent music!!</v>
          </cell>
          <cell r="D1664">
            <v>8000</v>
          </cell>
          <cell r="E1664">
            <v>8211</v>
          </cell>
        </row>
        <row r="1665">
          <cell r="B1665" t="str">
            <v>ghost -- a music video</v>
          </cell>
          <cell r="C1665" t="str">
            <v>music is as important to the eyes as it is to the ears. help bring ghost to life in front of your eyes.</v>
          </cell>
          <cell r="D1665">
            <v>1000</v>
          </cell>
          <cell r="E1665">
            <v>1080</v>
          </cell>
        </row>
        <row r="1666">
          <cell r="B1666" t="str">
            <v>Grace Sings Grace</v>
          </cell>
          <cell r="C1666" t="str">
            <v>Korean-American Soprano Grace's Debut Album - coming up in June 2012. Come and be part of this exciting project!</v>
          </cell>
          <cell r="D1666">
            <v>2500</v>
          </cell>
          <cell r="E1666">
            <v>3060.22</v>
          </cell>
        </row>
        <row r="1667">
          <cell r="B1667" t="str">
            <v>Simply Put is recording an album!</v>
          </cell>
          <cell r="C1667" t="str">
            <v xml:space="preserve">Simply Put is recording our debut album and needs to raise funds for studio time, printing and possibly the start of a sound system.  </v>
          </cell>
          <cell r="D1667">
            <v>3500</v>
          </cell>
          <cell r="E1667">
            <v>4181</v>
          </cell>
        </row>
        <row r="1668">
          <cell r="B1668" t="str">
            <v>Venus On Fire + Extraordinary Producer = Legendary New EP</v>
          </cell>
          <cell r="C1668" t="str">
            <v>Play a KEY role in Venus On Fire's success - Working with a World Class Producer to make a memorable EP.</v>
          </cell>
          <cell r="D1668">
            <v>2500</v>
          </cell>
          <cell r="E1668">
            <v>4022</v>
          </cell>
        </row>
        <row r="1669">
          <cell r="B1669" t="str">
            <v>Celeste Amadee "A Sign of Weakness" EP and Music Video</v>
          </cell>
          <cell r="C1669" t="str">
            <v>I am so excited to be recording my debut EP called "A Sign of Weakness" as well as shooting a music video for the title track!</v>
          </cell>
          <cell r="D1669">
            <v>3400</v>
          </cell>
          <cell r="E1669">
            <v>4313</v>
          </cell>
        </row>
        <row r="1670">
          <cell r="B1670" t="str">
            <v>Jonathan Cody White Makes His Debut EP!!!</v>
          </cell>
          <cell r="C1670" t="str">
            <v>Making my debut EP "Words Left In My Mind" with the help of Kickstarter and all you awesome people! Thanks for the support!!</v>
          </cell>
          <cell r="D1670">
            <v>8000</v>
          </cell>
          <cell r="E1670">
            <v>8211</v>
          </cell>
        </row>
        <row r="1671">
          <cell r="B1671" t="str">
            <v>Summer Gill 'Stormy Weather' EP</v>
          </cell>
          <cell r="C1671" t="str">
            <v>Hi guys! I'll be recording a 6-7 song EP this summer and I need your help to make it happen! 
Any support is appreciated!</v>
          </cell>
          <cell r="D1671">
            <v>2000</v>
          </cell>
          <cell r="E1671">
            <v>2795</v>
          </cell>
        </row>
        <row r="1672">
          <cell r="B1672" t="str">
            <v>Help Launch Cities and Saints Debut Album!</v>
          </cell>
          <cell r="C1672" t="str">
            <v>We are ready to record our first album, but we need your help to make it a reality. Be an active part in producing this record and you'll be rewarded!</v>
          </cell>
          <cell r="D1672">
            <v>1000</v>
          </cell>
          <cell r="E1672">
            <v>1026</v>
          </cell>
        </row>
        <row r="1673">
          <cell r="B1673" t="str">
            <v>Luke O'Brien's Kickstarter</v>
          </cell>
          <cell r="C1673" t="str">
            <v>I am seeking funding in order to help take my music from a hobby to a career.</v>
          </cell>
          <cell r="D1673">
            <v>2000</v>
          </cell>
          <cell r="E1673">
            <v>2013.47</v>
          </cell>
        </row>
        <row r="1674">
          <cell r="B1674" t="str">
            <v>High Altotude Debut Album</v>
          </cell>
          <cell r="C1674" t="str">
            <v>Sweet, sweet harmonies from Portland Oregon's premiere high school women's a cappella group.</v>
          </cell>
          <cell r="D1674">
            <v>1700</v>
          </cell>
          <cell r="E1674">
            <v>1920</v>
          </cell>
        </row>
        <row r="1675">
          <cell r="B1675" t="str">
            <v>Mastering and Vinyl Production for The Astronomer LP</v>
          </cell>
          <cell r="C1675" t="str">
            <v>After our exciting mixing session at the Wilco loft, we're ready to master and press vinyl for The Astronomer's newest record!</v>
          </cell>
          <cell r="D1675">
            <v>2100</v>
          </cell>
          <cell r="E1675">
            <v>2690</v>
          </cell>
        </row>
        <row r="1676">
          <cell r="B1676" t="str">
            <v>Candice Russell New EP: IGNITE</v>
          </cell>
          <cell r="C1676" t="str">
            <v>This is my biggest project YET! The songs are recorded &amp; I need your help to package &amp; promote this music. Let's finish this together!</v>
          </cell>
          <cell r="D1676">
            <v>5000</v>
          </cell>
          <cell r="E1676">
            <v>10085</v>
          </cell>
        </row>
        <row r="1677">
          <cell r="B1677" t="str">
            <v>The Great Party's Debut Album!</v>
          </cell>
          <cell r="C1677" t="str">
            <v>The Great Party is releasing their debut album. Here's your chance to be a part of it!</v>
          </cell>
          <cell r="D1677">
            <v>1000</v>
          </cell>
          <cell r="E1677">
            <v>1374.16</v>
          </cell>
        </row>
        <row r="1678">
          <cell r="B1678" t="str">
            <v>Bridge 19 CD Release Tour</v>
          </cell>
          <cell r="C1678" t="str">
            <v>Help fund Bridge 19's tour in support of their first duo record, to be released in May 2012.</v>
          </cell>
          <cell r="D1678">
            <v>3000</v>
          </cell>
          <cell r="E1678">
            <v>3460</v>
          </cell>
        </row>
        <row r="1679">
          <cell r="B1679" t="str">
            <v>Andrius Pojavis new album "Seven"</v>
          </cell>
          <cell r="C1679" t="str">
            <v>It's time to record my new album. Studio, musicians and arranger are ready, are you coming on this journey with me?</v>
          </cell>
          <cell r="D1679">
            <v>6000</v>
          </cell>
          <cell r="E1679">
            <v>6700</v>
          </cell>
        </row>
        <row r="1680">
          <cell r="B1680" t="str">
            <v>Cassandra Violet "Beyond the Fray" Music Video</v>
          </cell>
          <cell r="C1680" t="str">
            <v>Help me make an amazing music video so that I can take my music to the next level and get a manager!</v>
          </cell>
          <cell r="D1680">
            <v>1500</v>
          </cell>
          <cell r="E1680">
            <v>1776</v>
          </cell>
        </row>
        <row r="1681">
          <cell r="B1681" t="str">
            <v>Do You Want to Ride on my Rocket Ship? - An Album Pre-Order</v>
          </cell>
          <cell r="C1681" t="str">
            <v>Your ticket for an adventure in STEREOPHONIC, INTERSTELLAR  HI-FIDELITY
w/ your crooning Star-Captain, Jody Mulgrew. Pre-Order Today.</v>
          </cell>
          <cell r="D1681">
            <v>2000</v>
          </cell>
          <cell r="E1681">
            <v>3500</v>
          </cell>
        </row>
        <row r="1682">
          <cell r="B1682" t="str">
            <v>Kick Out a Record</v>
          </cell>
          <cell r="C1682" t="str">
            <v>Working Musician dilemma #164: how the taxman put Kick the Record 2.0 on hold</v>
          </cell>
          <cell r="D1682">
            <v>1000</v>
          </cell>
          <cell r="E1682">
            <v>1175</v>
          </cell>
        </row>
        <row r="1683">
          <cell r="B1683" t="str">
            <v>Slugs and Bugs - TWO "Sing the Bible" CDs!</v>
          </cell>
          <cell r="C1683" t="str">
            <v>Slugs &amp; Bugs is making TWO NEW Sing the Bible CDs in 2017, with Scripture songs all about Jesus - His words, His life, and His mission.</v>
          </cell>
          <cell r="D1683">
            <v>65000</v>
          </cell>
          <cell r="E1683">
            <v>65924.38</v>
          </cell>
        </row>
        <row r="1684">
          <cell r="B1684" t="str">
            <v>Looking Up &amp; Holding On CD Project - Christian songwriter</v>
          </cell>
          <cell r="C1684" t="str">
            <v>Christian singer-wongerwriter searching for funding to record CD of original Christian music.</v>
          </cell>
          <cell r="D1684">
            <v>6000</v>
          </cell>
          <cell r="E1684">
            <v>0</v>
          </cell>
        </row>
        <row r="1685">
          <cell r="B1685" t="str">
            <v>Manman doudou tÃ©moignage d'une mÃ¨re Album</v>
          </cell>
          <cell r="C1685" t="str">
            <v>Rendre tÃ©moignage de ce que Dieu fait chaque jour pour moi et venir en  aide  aux autres, c'est  mon but.</v>
          </cell>
          <cell r="D1685">
            <v>3500</v>
          </cell>
          <cell r="E1685">
            <v>760</v>
          </cell>
        </row>
        <row r="1686">
          <cell r="B1686" t="str">
            <v>Goodness &amp; Mercy EP - Marty Mikles</v>
          </cell>
          <cell r="C1686" t="str">
            <v>New Music from Marty Mikles!  A new EP all about God's Goodness &amp; Mercy.</v>
          </cell>
          <cell r="D1686">
            <v>8000</v>
          </cell>
          <cell r="E1686">
            <v>8730</v>
          </cell>
        </row>
        <row r="1687">
          <cell r="B1687" t="str">
            <v>Help Support Brad Dassey's Music</v>
          </cell>
          <cell r="C1687" t="str">
            <v>My name is Brad Dassey.  I've been composing and making music for 18 years now.  I want to get my music out there even further.</v>
          </cell>
          <cell r="D1687">
            <v>350</v>
          </cell>
          <cell r="E1687">
            <v>360</v>
          </cell>
        </row>
        <row r="1688">
          <cell r="B1688" t="str">
            <v>The Torah: World's First Complete Musical Transcription</v>
          </cell>
          <cell r="C1688" t="str">
            <v>I will transcribe, into Western musical notation and Romanized transliteration, the complete Torah as sung in the Ashkenazic tradition.</v>
          </cell>
          <cell r="D1688">
            <v>5000</v>
          </cell>
          <cell r="E1688">
            <v>18</v>
          </cell>
        </row>
        <row r="1689">
          <cell r="B1689" t="str">
            <v>Fike // You Say Speak We Say Move</v>
          </cell>
          <cell r="C1689" t="str">
            <v>Be a part of bringing "YOU SAY SPEAK WE SAY MOVE" into existence with FIKE. This is our first album since moving back to Baton Rouge!</v>
          </cell>
          <cell r="D1689">
            <v>10000</v>
          </cell>
          <cell r="E1689">
            <v>3125</v>
          </cell>
        </row>
        <row r="1690">
          <cell r="B1690" t="str">
            <v>Christofer Scott: Dive In EP</v>
          </cell>
          <cell r="C1690" t="str">
            <v>Professionally recording a worship and contemporary Christian music album that connects to people and connects their heart to God.</v>
          </cell>
          <cell r="D1690">
            <v>4000</v>
          </cell>
          <cell r="E1690">
            <v>1772</v>
          </cell>
        </row>
        <row r="1691">
          <cell r="B1691" t="str">
            <v>Fly Away</v>
          </cell>
          <cell r="C1691" t="str">
            <v>Praising the Living God in the second half of life.</v>
          </cell>
          <cell r="D1691">
            <v>2400</v>
          </cell>
          <cell r="E1691">
            <v>2400</v>
          </cell>
        </row>
        <row r="1692">
          <cell r="B1692" t="str">
            <v>NewKings Album "Rise Up"</v>
          </cell>
          <cell r="C1692" t="str">
            <v>Our newest project! We are hard at it trying to bring music that uplifts the spirit, and tells a story of life-changing love.</v>
          </cell>
          <cell r="D1692">
            <v>2500</v>
          </cell>
          <cell r="E1692">
            <v>635</v>
          </cell>
        </row>
        <row r="1693">
          <cell r="B1693" t="str">
            <v>Sing Like You Were Meant To!</v>
          </cell>
          <cell r="C1693" t="str">
            <v>TUV Online is making highly effective vocal training available &amp; affordable to churches, worship leaders and singers around the world!</v>
          </cell>
          <cell r="D1693">
            <v>30000</v>
          </cell>
          <cell r="E1693">
            <v>10042</v>
          </cell>
        </row>
        <row r="1694">
          <cell r="B1694" t="str">
            <v>Get Your Hopes Up</v>
          </cell>
          <cell r="C1694" t="str">
            <v>After 3 years.....It's time for some new music! Album #2 is in motion and I can't wait to share it with all of you!</v>
          </cell>
          <cell r="D1694">
            <v>5000</v>
          </cell>
          <cell r="E1694">
            <v>2390</v>
          </cell>
        </row>
        <row r="1695">
          <cell r="B1695" t="str">
            <v>Debut Studio EP // Sam Hibbard</v>
          </cell>
          <cell r="C1695" t="str">
            <v>Creating and playing music is what i love. I long to produce &amp; release fresh, raw and relevant songs that come straight from the heart.</v>
          </cell>
          <cell r="D1695">
            <v>3000</v>
          </cell>
          <cell r="E1695">
            <v>280</v>
          </cell>
        </row>
        <row r="1696">
          <cell r="B1696" t="str">
            <v>Thundercreek Studios</v>
          </cell>
          <cell r="C1696" t="str">
            <v>Hey all I'm building out my Christian Recording studio in a new building. I have the building but lack the funds to build it out!!!</v>
          </cell>
          <cell r="D1696">
            <v>10000</v>
          </cell>
          <cell r="E1696">
            <v>5</v>
          </cell>
        </row>
        <row r="1697">
          <cell r="B1697" t="str">
            <v>THE PREACHER'S DAUGHTERS CD Hymns Recording Project</v>
          </cell>
          <cell r="C1697" t="str">
            <v>We are the Preacher's Daughters &amp; recording a HYMNS CD with our unique vocal duo &amp; interwoven Cello. Hymns in a fresh, beautiful way.</v>
          </cell>
          <cell r="D1697">
            <v>12000</v>
          </cell>
          <cell r="E1697">
            <v>1405</v>
          </cell>
        </row>
        <row r="1698">
          <cell r="B1698" t="str">
            <v>Angel Talking truth to share with the world.</v>
          </cell>
          <cell r="C1698" t="str">
            <v>I was dying. No will to live. Angel spoke to me. Changed my life. Help me to Share the message with the world. My life changing story.</v>
          </cell>
          <cell r="D1698">
            <v>300000</v>
          </cell>
          <cell r="E1698">
            <v>0</v>
          </cell>
        </row>
        <row r="1699">
          <cell r="B1699" t="str">
            <v>Undivided Heart - a worship album by John Gabriel Arends</v>
          </cell>
          <cell r="C1699" t="str">
            <v>You can help create an awesome new worship album and in return get exclusive rewards ONLY for backers of this project.</v>
          </cell>
          <cell r="D1699">
            <v>12500</v>
          </cell>
          <cell r="E1699">
            <v>2526</v>
          </cell>
        </row>
        <row r="1700">
          <cell r="B1700" t="str">
            <v>I'M For Peace Music Ministry By R.Gerald's IMFP SOCIETY</v>
          </cell>
          <cell r="C1700" t="str">
            <v>This Music is a Powerful Tool / Ministry to the mindset
of Global Christianity in an Artistic &amp; innovative Musical
Format_ Album &amp; Tour</v>
          </cell>
          <cell r="D1700">
            <v>125000</v>
          </cell>
          <cell r="E1700">
            <v>0</v>
          </cell>
        </row>
        <row r="1701">
          <cell r="B1701" t="str">
            <v>THE WORSHIP ALBUM!</v>
          </cell>
          <cell r="C1701" t="str">
            <v>Friends! Will you help me create a new worship album??! I want this album to give God the worship he deserves and draw people to Him.</v>
          </cell>
          <cell r="D1701">
            <v>5105</v>
          </cell>
          <cell r="E1701">
            <v>216</v>
          </cell>
        </row>
        <row r="1702">
          <cell r="B1702" t="str">
            <v>Camp Songs: original worship songs inspired by summer camp</v>
          </cell>
          <cell r="C1702" t="str">
            <v>My debut full-length album. This album will be a new direction as we hope to capture the worship that happens when you're at camp.</v>
          </cell>
          <cell r="D1702">
            <v>20000</v>
          </cell>
          <cell r="E1702">
            <v>5212</v>
          </cell>
        </row>
        <row r="1703">
          <cell r="B1703" t="str">
            <v>"Holy Realm Music Group" Anointed Purpose, Heavenly Good</v>
          </cell>
          <cell r="C1703" t="str">
            <v>The passion I have for music is intense, super natural and uniquely divine.The encompassing vibe of a great song dressed in great beat</v>
          </cell>
          <cell r="D1703">
            <v>5050</v>
          </cell>
          <cell r="E1703">
            <v>10</v>
          </cell>
        </row>
        <row r="1704">
          <cell r="B1704" t="str">
            <v>lyndale lewis and new vision prosper cd release</v>
          </cell>
          <cell r="C1704" t="str">
            <v>I can do all things through christ jesus</v>
          </cell>
          <cell r="D1704">
            <v>16500</v>
          </cell>
          <cell r="E1704">
            <v>1</v>
          </cell>
        </row>
        <row r="1705">
          <cell r="B1705" t="str">
            <v>Joy Full Noise!</v>
          </cell>
          <cell r="C1705" t="str">
            <v>I would love for you to be a part of helping me raise money for music and video production to launch my first Worship album!</v>
          </cell>
          <cell r="D1705">
            <v>5000</v>
          </cell>
          <cell r="E1705">
            <v>51</v>
          </cell>
        </row>
        <row r="1706">
          <cell r="B1706" t="str">
            <v>Jericho Down Worship Album</v>
          </cell>
          <cell r="C1706" t="str">
            <v>We want to record an album of popular praise &amp; worship songs with our own influence and style.</v>
          </cell>
          <cell r="D1706">
            <v>2000</v>
          </cell>
          <cell r="E1706">
            <v>1302</v>
          </cell>
        </row>
        <row r="1707">
          <cell r="B1707" t="str">
            <v>Piano Prayer Album - Russ James</v>
          </cell>
          <cell r="C1707" t="str">
            <v>An instrumental album that ranges from hymns to contemporary music. All the music is recorded by myself.</v>
          </cell>
          <cell r="D1707">
            <v>2000</v>
          </cell>
          <cell r="E1707">
            <v>0</v>
          </cell>
        </row>
        <row r="1708">
          <cell r="B1708" t="str">
            <v>Gemeinde in Bremen</v>
          </cell>
          <cell r="C1708" t="str">
            <v>Unsere "Aufgabe" ist es, fÃ¼r Christen da zu sein die keiner Gemeinde angehÃ¶ren. Zudem spielt Lobpreis eine Zentrale Rolle.</v>
          </cell>
          <cell r="D1708">
            <v>5500</v>
          </cell>
          <cell r="E1708">
            <v>0</v>
          </cell>
        </row>
        <row r="1709">
          <cell r="B1709" t="str">
            <v>Hurricanes and Coastal Storms- Chapel Studio Project</v>
          </cell>
          <cell r="C1709" t="str">
            <v>We exist to proclaim the love of Christ through music! Partner with our ministry and help us spread God's love with a new studio album!</v>
          </cell>
          <cell r="D1709">
            <v>5000</v>
          </cell>
          <cell r="E1709">
            <v>487</v>
          </cell>
        </row>
        <row r="1710">
          <cell r="B1710" t="str">
            <v>Praise: It's what we do</v>
          </cell>
          <cell r="C1710" t="str">
            <v>A debut album for the New Gate Church's praise team; making a cd filled with original songs from a team of misfits with 1 goal in mind</v>
          </cell>
          <cell r="D1710">
            <v>7000</v>
          </cell>
          <cell r="E1710">
            <v>0</v>
          </cell>
        </row>
        <row r="1711">
          <cell r="B1711" t="str">
            <v>Psalms</v>
          </cell>
          <cell r="C1711" t="str">
            <v>A project to set psalms to music. The psalms are taken from the English Standard Version (ESV) of the Bible.</v>
          </cell>
          <cell r="D1711">
            <v>1750</v>
          </cell>
          <cell r="E1711">
            <v>85</v>
          </cell>
        </row>
        <row r="1712">
          <cell r="B1712" t="str">
            <v>Producing a live album of our upcoming Europe tour</v>
          </cell>
          <cell r="C1712" t="str">
            <v>We want to create a gospel live album which has never been produced before.</v>
          </cell>
          <cell r="D1712">
            <v>5000</v>
          </cell>
          <cell r="E1712">
            <v>34</v>
          </cell>
        </row>
        <row r="1713">
          <cell r="B1713" t="str">
            <v>Redemption - Debut Multi-cultural Worship Album</v>
          </cell>
          <cell r="C1713" t="str">
            <v>"Redemption" is a multi-cultural worship album aimed at giving you an 'around-the-world' experience of Jesus-focused worship.</v>
          </cell>
          <cell r="D1713">
            <v>10000</v>
          </cell>
          <cell r="E1713">
            <v>1050</v>
          </cell>
        </row>
        <row r="1714">
          <cell r="B1714" t="str">
            <v>Midwest Cowboy Ministries</v>
          </cell>
          <cell r="C1714" t="str">
            <v>Recording/equipment for MCM - a team of musicians who will help your local musicians to hold your own Cowboy Church with Gospel Music</v>
          </cell>
          <cell r="D1714">
            <v>5000</v>
          </cell>
          <cell r="E1714">
            <v>0</v>
          </cell>
        </row>
        <row r="1715">
          <cell r="B1715" t="str">
            <v>"UNCOVERED ME"</v>
          </cell>
          <cell r="C1715" t="str">
            <v>This music project is a compilation to my up-coming book UNCOVERED ME, I need your support to help me go to New York and complete it.</v>
          </cell>
          <cell r="D1715">
            <v>3000</v>
          </cell>
          <cell r="E1715">
            <v>50</v>
          </cell>
        </row>
        <row r="1716">
          <cell r="B1716" t="str">
            <v>Positive music. Zachary Freedoms NEW album, campaign.</v>
          </cell>
          <cell r="C1716" t="str">
            <v>Change the world. Music should be more fun, positive, and compassionate. What goes into your ears is important- same for your kids.</v>
          </cell>
          <cell r="D1716">
            <v>25000</v>
          </cell>
          <cell r="E1716">
            <v>1967</v>
          </cell>
        </row>
        <row r="1717">
          <cell r="B1717" t="str">
            <v>The Heart of a P.K.</v>
          </cell>
          <cell r="C1717" t="str">
            <v>Kimberly Stokes the daughter of Elder Baby Stokes Jr, of Bibleway C.O.G.I.C, is currently working on a EP. She is sharing her heart</v>
          </cell>
          <cell r="D1717">
            <v>5000</v>
          </cell>
          <cell r="E1717">
            <v>11</v>
          </cell>
        </row>
        <row r="1718">
          <cell r="B1718" t="str">
            <v>ALIVE! Gospel Chorus debuts Feb 11th, 2017: "Love is ALIVE!"</v>
          </cell>
          <cell r="C1718" t="str">
            <v>New Twin Cities based Gospel Chorus and music ministry. Join us as we grow and support this exciting mission with our launch Feb 11th!!</v>
          </cell>
          <cell r="D1718">
            <v>2000</v>
          </cell>
          <cell r="E1718">
            <v>150</v>
          </cell>
        </row>
        <row r="1719">
          <cell r="B1719" t="str">
            <v>Shift Records A New EP!</v>
          </cell>
          <cell r="C1719" t="str">
            <v>Our first record created to reach, inspire, and ultimately express the love of Jesus to our generation.</v>
          </cell>
          <cell r="D1719">
            <v>3265</v>
          </cell>
          <cell r="E1719">
            <v>1395</v>
          </cell>
        </row>
        <row r="1720">
          <cell r="B1720" t="str">
            <v>The Prodigal Son</v>
          </cell>
          <cell r="C1720" t="str">
            <v>A melody for the galaxy.</v>
          </cell>
          <cell r="D1720">
            <v>35000</v>
          </cell>
          <cell r="E1720">
            <v>75</v>
          </cell>
        </row>
        <row r="1721">
          <cell r="B1721" t="str">
            <v>Messiah's Call "He'll Do It Today" 2014</v>
          </cell>
          <cell r="C1721" t="str">
            <v>Building the foundation for a great work! Join us on our journey to bring a fresh approach to ministry through song and testimony!</v>
          </cell>
          <cell r="D1721">
            <v>4000</v>
          </cell>
          <cell r="E1721">
            <v>35</v>
          </cell>
        </row>
        <row r="1722">
          <cell r="B1722" t="str">
            <v>Justin &amp; Elly Heckel DEBUT ALBUM!</v>
          </cell>
          <cell r="C1722" t="str">
            <v>Justin and Elly Heckel just finished recording their Debut Album and need your help to release it to the rest of the World!</v>
          </cell>
          <cell r="D1722">
            <v>4000</v>
          </cell>
          <cell r="E1722">
            <v>225</v>
          </cell>
        </row>
        <row r="1723">
          <cell r="B1723" t="str">
            <v>"HEAVEN'S CALLING"</v>
          </cell>
          <cell r="C1723" t="str">
            <v>Heavens calling is an album for people all over the world in need of a healing for the soul, positive mindset and total prosperity</v>
          </cell>
          <cell r="D1723">
            <v>5000</v>
          </cell>
          <cell r="E1723">
            <v>0</v>
          </cell>
        </row>
        <row r="1724">
          <cell r="B1724" t="str">
            <v>Preserving the DC Gospel Stars</v>
          </cell>
          <cell r="C1724" t="str">
            <v>I am raising money to leave a legacy for the DC Gospel Stars and preserve this art form for music lovers of this style.</v>
          </cell>
          <cell r="D1724">
            <v>2880</v>
          </cell>
          <cell r="E1724">
            <v>1</v>
          </cell>
        </row>
        <row r="1725">
          <cell r="B1725" t="str">
            <v>Straighter Road Album Fundraiser</v>
          </cell>
          <cell r="C1725" t="str">
            <v>We are a vocal group from the Northwest looking to create a gospel, jazz, a cappella ablum and would love the support of music lovers.</v>
          </cell>
          <cell r="D1725">
            <v>10000</v>
          </cell>
          <cell r="E1725">
            <v>650</v>
          </cell>
        </row>
        <row r="1726">
          <cell r="B1726" t="str">
            <v>Die Another Day 1st CD (Christian Rock)</v>
          </cell>
          <cell r="C1726" t="str">
            <v>We are just some guys who Love the Lord and want to share our personal experiences of what GOD has done for us through our music.</v>
          </cell>
          <cell r="D1726">
            <v>6000</v>
          </cell>
          <cell r="E1726">
            <v>35</v>
          </cell>
        </row>
        <row r="1727">
          <cell r="B1727" t="str">
            <v>Unveiled Debut Album</v>
          </cell>
          <cell r="C1727" t="str">
            <v>Christian band signed to VECA Records to release their debut album in Spring 2015.  This ministry is relying on faith-based donations.</v>
          </cell>
          <cell r="D1727">
            <v>5500</v>
          </cell>
          <cell r="E1727">
            <v>560</v>
          </cell>
        </row>
        <row r="1728">
          <cell r="B1728" t="str">
            <v>"Every Day" CD by Amanda Joy Hall</v>
          </cell>
          <cell r="C1728" t="str">
            <v>Amanda Joy Hall's sophomore album, "Every Day". Release expected July 2014</v>
          </cell>
          <cell r="D1728">
            <v>6500</v>
          </cell>
          <cell r="E1728">
            <v>2196</v>
          </cell>
        </row>
        <row r="1729">
          <cell r="B1729" t="str">
            <v>New album - Prophetic guitar soundscapes, Volume 2</v>
          </cell>
          <cell r="C1729" t="str">
            <v>Please help fund my second Prophetic Guitar album. Be a part of a pioneering and groundbreaking sound released from Heaven.</v>
          </cell>
          <cell r="D1729">
            <v>3000</v>
          </cell>
          <cell r="E1729">
            <v>1</v>
          </cell>
        </row>
        <row r="1730">
          <cell r="B1730" t="str">
            <v>With His Presence</v>
          </cell>
          <cell r="C1730" t="str">
            <v>Be in God's presence through instrumental covers of hymns. Help me build a home studio to freely distribute this album.</v>
          </cell>
          <cell r="D1730">
            <v>1250</v>
          </cell>
          <cell r="E1730">
            <v>855</v>
          </cell>
        </row>
        <row r="1731">
          <cell r="B1731" t="str">
            <v>Message from Beyond - A Gospel Music Project</v>
          </cell>
          <cell r="C1731" t="str">
            <v>A few years back, I was inspired to write some songs, turned out the messages are real but a little scary, I need help to produce.</v>
          </cell>
          <cell r="D1731">
            <v>10000</v>
          </cell>
          <cell r="E1731">
            <v>0</v>
          </cell>
        </row>
        <row r="1732">
          <cell r="B1732" t="str">
            <v>Triumph Over Trials/ Hope Through the Hurt</v>
          </cell>
          <cell r="C1732" t="str">
            <v>Hello, I am raising money to fund my first solo Album.  This project is my testimony that God is truly our shelter in the storm.</v>
          </cell>
          <cell r="D1732">
            <v>3000</v>
          </cell>
          <cell r="E1732">
            <v>0</v>
          </cell>
        </row>
        <row r="1733">
          <cell r="B1733" t="str">
            <v>Sam Cox Band First Christian Tour</v>
          </cell>
          <cell r="C1733" t="str">
            <v>We are a Christin Worship band looking to midwest tour. God Bless!</v>
          </cell>
          <cell r="D1733">
            <v>1000</v>
          </cell>
          <cell r="E1733">
            <v>0</v>
          </cell>
        </row>
        <row r="1734">
          <cell r="B1734" t="str">
            <v>Christian Lifestyle Multicultural Expo</v>
          </cell>
          <cell r="C1734" t="str">
            <v>This event will be free to the public with approximately 20 Christian vocalist and choirs from several genres. Rock,Blue Grass,Hip Hop.</v>
          </cell>
          <cell r="D1734">
            <v>4000</v>
          </cell>
          <cell r="E1734">
            <v>0</v>
          </cell>
        </row>
        <row r="1735">
          <cell r="B1735" t="str">
            <v>What Faith Is EP/Album</v>
          </cell>
          <cell r="C1735" t="str">
            <v>I am trying to share the music I am blessed to have written. https://www.johncox4.com or https://reverbnation.com/johncox4</v>
          </cell>
          <cell r="D1735">
            <v>10000</v>
          </cell>
          <cell r="E1735">
            <v>0</v>
          </cell>
        </row>
        <row r="1736">
          <cell r="B1736" t="str">
            <v>Street Prophet Los CD and new book</v>
          </cell>
          <cell r="C1736" t="str">
            <v>This is a double venture project. I have finished a new manuscript and currently working on creating a Christian rap CD.</v>
          </cell>
          <cell r="D1736">
            <v>4500</v>
          </cell>
          <cell r="E1736">
            <v>1</v>
          </cell>
        </row>
        <row r="1737">
          <cell r="B1737" t="str">
            <v>Leo's RainSong Artist program</v>
          </cell>
          <cell r="C1737" t="str">
            <v>RainSong is letting my buy a discounted guitar. I will use this to offer my talents to the ministry programs I'm a part of.</v>
          </cell>
          <cell r="D1737">
            <v>1000</v>
          </cell>
          <cell r="E1737">
            <v>110</v>
          </cell>
        </row>
        <row r="1738">
          <cell r="B1738" t="str">
            <v>In His Presence</v>
          </cell>
          <cell r="C1738" t="str">
            <v>A unique meditative album reflecting on the life of Christ, inviting Him into your presence</v>
          </cell>
          <cell r="D1738">
            <v>3000</v>
          </cell>
          <cell r="E1738">
            <v>22</v>
          </cell>
        </row>
        <row r="1739">
          <cell r="B1739" t="str">
            <v>Healing</v>
          </cell>
          <cell r="C1739" t="str">
            <v>An instrumental project in which all songs are incorporated around the healing power of our God. Used for times of prayer &amp; devotion</v>
          </cell>
          <cell r="D1739">
            <v>4000</v>
          </cell>
          <cell r="E1739">
            <v>850</v>
          </cell>
        </row>
        <row r="1740">
          <cell r="B1740" t="str">
            <v>The Flashing Lights</v>
          </cell>
          <cell r="C1740" t="str">
            <v>Music that inspires and gives hope for overcoming and change. And it is good music.</v>
          </cell>
          <cell r="D1740">
            <v>5000</v>
          </cell>
          <cell r="E1740">
            <v>20</v>
          </cell>
        </row>
        <row r="1741">
          <cell r="B1741" t="str">
            <v>SWEET LOVE - a Lovely Christian WEDDING SONG Happy Marriage</v>
          </cell>
          <cell r="C1741" t="str">
            <v>HELP US RECORD -- SWEET LOVE -- Listen to this sped up ROUGH version and be sure and check out the unique REWARDS ---</v>
          </cell>
          <cell r="D1741">
            <v>1000</v>
          </cell>
          <cell r="E1741">
            <v>1</v>
          </cell>
        </row>
        <row r="1742">
          <cell r="B1742" t="str">
            <v>Recording Studio Time</v>
          </cell>
          <cell r="C1742" t="str">
            <v>I recently recorded a new single. With your help I can return to the studio. Would you like to be part of my next worship project?</v>
          </cell>
          <cell r="D1742">
            <v>3000</v>
          </cell>
          <cell r="E1742">
            <v>0</v>
          </cell>
        </row>
        <row r="1743">
          <cell r="B1743" t="str">
            <v>Caught off Guard</v>
          </cell>
          <cell r="C1743" t="str">
            <v>A photo journal documenting my experiences and travels across New Zealand</v>
          </cell>
          <cell r="D1743">
            <v>1200</v>
          </cell>
          <cell r="E1743">
            <v>1330</v>
          </cell>
        </row>
        <row r="1744">
          <cell r="B1744" t="str">
            <v>Clark &amp; Addison: A Limited Edition Wrigley Field Photo Book</v>
          </cell>
          <cell r="C1744" t="str">
            <v>Clark &amp; Addison: A Wrigley Field Photography Book that would be the perfect addition to your sports collection, office or coffee table!</v>
          </cell>
          <cell r="D1744">
            <v>2000</v>
          </cell>
          <cell r="E1744">
            <v>2175</v>
          </cell>
        </row>
        <row r="1745">
          <cell r="B1745" t="str">
            <v>The Fringes Project: Photobook of a Dying Language</v>
          </cell>
          <cell r="C1745" t="str">
            <v>Visual documentation of the endangered IÃ±upiat language, captured in the form of a printed photography book.</v>
          </cell>
          <cell r="D1745">
            <v>6000</v>
          </cell>
          <cell r="E1745">
            <v>6025</v>
          </cell>
        </row>
        <row r="1746">
          <cell r="B1746" t="str">
            <v>Water World</v>
          </cell>
          <cell r="C1746" t="str">
            <v>This book is the embodiment of my passion for water &amp; photography, which I hope will inspire you to pick up your camera and explore.</v>
          </cell>
          <cell r="D1746">
            <v>5500</v>
          </cell>
          <cell r="E1746">
            <v>6515</v>
          </cell>
        </row>
        <row r="1747">
          <cell r="B1747" t="str">
            <v>Things I do in Detroit - A Guidebook by The Nain Rouge</v>
          </cell>
          <cell r="C1747" t="str">
            <v>A Guidebook to the Coolest Places and Things About Detroit by The Nain Rouge, or Red Gnome, Detroit's oldest and coolest resident.</v>
          </cell>
          <cell r="D1747">
            <v>7000</v>
          </cell>
          <cell r="E1747">
            <v>7981</v>
          </cell>
        </row>
        <row r="1748">
          <cell r="B1748" t="str">
            <v>Edge â€¢ France | Witnessing Those Unseen</v>
          </cell>
          <cell r="C1748" t="str">
            <v>Photo-documenting the refugees of France. Witnessing their humanity. Exploring the common threads of what it means to live at the Edge.</v>
          </cell>
          <cell r="D1748">
            <v>15000</v>
          </cell>
          <cell r="E1748">
            <v>22215</v>
          </cell>
        </row>
        <row r="1749">
          <cell r="B1749" t="str">
            <v>'Tulip, my mother's favourite flower' - A Photo Book.</v>
          </cell>
          <cell r="C1749" t="str">
            <v>A beautiful, limited edition, photobook about the story of the last year of my mother's life, to be published by Dewi Lewis.</v>
          </cell>
          <cell r="D1749">
            <v>9000</v>
          </cell>
          <cell r="E1749">
            <v>9446</v>
          </cell>
        </row>
        <row r="1750">
          <cell r="B1750" t="str">
            <v>So It Is: Vancouver</v>
          </cell>
          <cell r="C1750" t="str">
            <v>Telling the story of the city through remarkable people who live in Vancouver today.</v>
          </cell>
          <cell r="D1750">
            <v>50000</v>
          </cell>
          <cell r="E1750">
            <v>64974</v>
          </cell>
        </row>
        <row r="1751">
          <cell r="B1751" t="str">
            <v>E FOTOGRAFESCHE RECKBLECK - 367 DEEG AM AUSLAND ASAZ</v>
          </cell>
          <cell r="C1751" t="str">
            <v>Help me fund the production run of my first book by local Photographer Sandro Ortolani.</v>
          </cell>
          <cell r="D1751">
            <v>10050</v>
          </cell>
          <cell r="E1751">
            <v>12410.5</v>
          </cell>
        </row>
        <row r="1752">
          <cell r="B1752" t="str">
            <v>Love Wins- A Powerful Book of LGBTQ Love Stories</v>
          </cell>
          <cell r="C1752" t="str">
            <v>A book of portraits and histories making LGBT (Lesbian, Gay, Transgender, Bisexual) loving relationships visible, normal, and accepted.</v>
          </cell>
          <cell r="D1752">
            <v>5000</v>
          </cell>
          <cell r="E1752">
            <v>10081</v>
          </cell>
        </row>
        <row r="1753">
          <cell r="B1753" t="str">
            <v>Daily Bread: Stories from Rural Greece</v>
          </cell>
          <cell r="C1753" t="str">
            <v>Photographs and stories culled from 10 years of road trips through rural Greece</v>
          </cell>
          <cell r="D1753">
            <v>10000</v>
          </cell>
          <cell r="E1753">
            <v>10290</v>
          </cell>
        </row>
        <row r="1754">
          <cell r="B1754" t="str">
            <v>Adfectus Book</v>
          </cell>
          <cell r="C1754" t="str">
            <v>A little book of calm, in picture form, that will soothe the soul and un-furrow the brow.</v>
          </cell>
          <cell r="D1754">
            <v>1200</v>
          </cell>
          <cell r="E1754">
            <v>3122</v>
          </cell>
        </row>
        <row r="1755">
          <cell r="B1755" t="str">
            <v>The Hero-In Me // Heroinmaleren - en mÃ¥de at leve pÃ¥</v>
          </cell>
          <cell r="C1755" t="str">
            <v>A friend or fiend? To me he is both, this is his story - in his words, out of his mind, in my photos and straight in to your hearts!</v>
          </cell>
          <cell r="D1755">
            <v>15000</v>
          </cell>
          <cell r="E1755">
            <v>16200</v>
          </cell>
        </row>
        <row r="1756">
          <cell r="B1756" t="str">
            <v>OFFICIAL OTTAWA (an unofficial portrait)</v>
          </cell>
          <cell r="C1756" t="str">
            <v>A photography publication that looks behind the myths, clichÃ©s and fairytales that surround Ottawa, the capital of Canada.</v>
          </cell>
          <cell r="D1756">
            <v>8500</v>
          </cell>
          <cell r="E1756">
            <v>9395</v>
          </cell>
        </row>
        <row r="1757">
          <cell r="B1757" t="str">
            <v>Just One Block: The Extraordinary Journey Around The Block</v>
          </cell>
          <cell r="C1757" t="str">
            <v>For about a year I've been taking pictures while walking around the block with my dog. Want to publish a ebook of what I captured.</v>
          </cell>
          <cell r="D1757">
            <v>25</v>
          </cell>
          <cell r="E1757">
            <v>30</v>
          </cell>
        </row>
        <row r="1758">
          <cell r="B1758" t="str">
            <v>214: A Photobook of Dallas Hip Hop</v>
          </cell>
          <cell r="C1758" t="str">
            <v>214 is a photobook about the local hip hop culture in Dallas, Texas between 2012 and 2014 by photographer, Mariah Tyler.</v>
          </cell>
          <cell r="D1758">
            <v>5500</v>
          </cell>
          <cell r="E1758">
            <v>5655.6</v>
          </cell>
        </row>
        <row r="1759">
          <cell r="B1759" t="str">
            <v>The Resurgence of Femininity Photo Thesis</v>
          </cell>
          <cell r="C1759" t="str">
            <v>I want to create a self published photo art book on the topic of the resurgence of femininity.</v>
          </cell>
          <cell r="D1759">
            <v>5000</v>
          </cell>
          <cell r="E1759">
            <v>5800</v>
          </cell>
        </row>
        <row r="1760">
          <cell r="B1760" t="str">
            <v>Yashica TLR Cameras History -Playing Cards</v>
          </cell>
          <cell r="C1760" t="str">
            <v>Yashica TLRs (Twin Lens Reflex) history cards are a cool way to present Yashica TLR collections in a fun way: by playing cards. Enjoy!</v>
          </cell>
          <cell r="D1760">
            <v>1000</v>
          </cell>
          <cell r="E1760">
            <v>1147</v>
          </cell>
        </row>
        <row r="1761">
          <cell r="B1761" t="str">
            <v>Death Valley</v>
          </cell>
          <cell r="C1761" t="str">
            <v>Death Valley will be the first photo book of Andi State</v>
          </cell>
          <cell r="D1761">
            <v>5000</v>
          </cell>
          <cell r="E1761">
            <v>5330</v>
          </cell>
        </row>
        <row r="1762">
          <cell r="B1762" t="str">
            <v>Portraits by Aris Jerome</v>
          </cell>
          <cell r="C1762" t="str">
            <v>Thank you all so much for your pledges! We reached the goal! To continue supporting or for any questions email arisjerome@gmail.com</v>
          </cell>
          <cell r="D1762">
            <v>5000</v>
          </cell>
          <cell r="E1762">
            <v>8272</v>
          </cell>
        </row>
        <row r="1763">
          <cell r="B1763" t="str">
            <v>I Wanted To See Boobs</v>
          </cell>
          <cell r="C1763" t="str">
            <v>A hardcover photobook telling the naked truth of a young photographers journey.</v>
          </cell>
          <cell r="D1763">
            <v>100</v>
          </cell>
          <cell r="E1763">
            <v>155</v>
          </cell>
        </row>
        <row r="1764">
          <cell r="B1764" t="str">
            <v>"The Naked Pixel" Ali Pakele</v>
          </cell>
          <cell r="C1764" t="str">
            <v>Project rewards $25 gets you 190+ digital images</v>
          </cell>
          <cell r="D1764">
            <v>100</v>
          </cell>
          <cell r="E1764">
            <v>885</v>
          </cell>
        </row>
        <row r="1765">
          <cell r="B1765" t="str">
            <v>Coffee Table Girls Exclusive Art Photography Book</v>
          </cell>
          <cell r="C1765" t="str">
            <v>Hardcover photo book featuring bold, beautiful, confident models and coffee tables in outrageous juxtaposition with the backgrounds.</v>
          </cell>
          <cell r="D1765">
            <v>12000</v>
          </cell>
          <cell r="E1765">
            <v>12229</v>
          </cell>
        </row>
        <row r="1766">
          <cell r="B1766" t="str">
            <v>Blood, Sweat &amp; Tears - Photobook</v>
          </cell>
          <cell r="C1766" t="str">
            <v>Individual sportspeople are masters of their own destiny. This book is a gritty behind the scenes look at boxers striving for success</v>
          </cell>
          <cell r="D1766">
            <v>11000</v>
          </cell>
          <cell r="E1766">
            <v>2156</v>
          </cell>
        </row>
        <row r="1767">
          <cell r="B1767" t="str">
            <v>Oklahoma, The Way I See It; The Book</v>
          </cell>
          <cell r="C1767" t="str">
            <v>Everyday I meet new people and everyday I learn a new story. These are the most popular of those stories from the first year of OTWISI.</v>
          </cell>
          <cell r="D1767">
            <v>12500</v>
          </cell>
          <cell r="E1767">
            <v>7433.48</v>
          </cell>
        </row>
        <row r="1768">
          <cell r="B1768" t="str">
            <v>Photographic book on Melbourne's music scene</v>
          </cell>
          <cell r="C1768" t="str">
            <v>I want to create a beautiful book which documents the Melbourne music scene.</v>
          </cell>
          <cell r="D1768">
            <v>1500</v>
          </cell>
          <cell r="E1768">
            <v>0</v>
          </cell>
        </row>
        <row r="1769">
          <cell r="B1769" t="str">
            <v>OR-GÃ“L-HO -A search for meaning during the World Cup</v>
          </cell>
          <cell r="C1769" t="str">
            <v>A photographic search for the true meaning of pride for ones country during the World Cup</v>
          </cell>
          <cell r="D1769">
            <v>5000</v>
          </cell>
          <cell r="E1769">
            <v>2286</v>
          </cell>
        </row>
        <row r="1770">
          <cell r="B1770" t="str">
            <v>SWFTTR: Southwest Farm-to-Table Recipes</v>
          </cell>
          <cell r="C1770" t="str">
            <v>My goal is to create a catalog of farm-to-table recipes with stunning images from restaurants and farms in the southwest.</v>
          </cell>
          <cell r="D1770">
            <v>5000</v>
          </cell>
          <cell r="E1770">
            <v>187</v>
          </cell>
        </row>
        <row r="1771">
          <cell r="B1771" t="str">
            <v>Navajo Textile Project</v>
          </cell>
          <cell r="C1771" t="str">
            <v>To create a publication, and exhibition documenting the collection of Jamie Ross, longtime collector of Navajo Textiles</v>
          </cell>
          <cell r="D1771">
            <v>40000</v>
          </cell>
          <cell r="E1771">
            <v>1081</v>
          </cell>
        </row>
        <row r="1772">
          <cell r="B1772" t="str">
            <v>Pit &amp; Paddock: Unseen 60s &amp; 70s European Motor Racing Images</v>
          </cell>
          <cell r="C1772" t="str">
            <v>Auto-Archives non-profit library will publish a book of previously unseen 60s and 70s motor racing images by photographer Peter Darley.</v>
          </cell>
          <cell r="D1772">
            <v>24500</v>
          </cell>
          <cell r="E1772">
            <v>13846</v>
          </cell>
        </row>
        <row r="1773">
          <cell r="B1773" t="str">
            <v>"Drakes Folly"</v>
          </cell>
          <cell r="C1773" t="str">
            <v>Photographic book on the historic oil region of Pennsylvania where Edwin Drake drilled the well that started the modern oil industry.</v>
          </cell>
          <cell r="D1773">
            <v>4200</v>
          </cell>
          <cell r="E1773">
            <v>895</v>
          </cell>
        </row>
        <row r="1774">
          <cell r="B1774" t="str">
            <v>White Mountain</v>
          </cell>
          <cell r="C1774" t="str">
            <v>A photobook and a short documentary film telling the story of Holocaust in Northwestern Lithuania</v>
          </cell>
          <cell r="D1774">
            <v>5500</v>
          </cell>
          <cell r="E1774">
            <v>858</v>
          </cell>
        </row>
        <row r="1775">
          <cell r="B1775" t="str">
            <v>True Faith : A Guitar Makers Promise to God by Tim Hawley</v>
          </cell>
          <cell r="C1775" t="str">
            <v>True Faith is a book about the true story of Ed Stilley and his promise to God to make instruments and give them to children for free.</v>
          </cell>
          <cell r="D1775">
            <v>30000</v>
          </cell>
          <cell r="E1775">
            <v>1877</v>
          </cell>
        </row>
        <row r="1776">
          <cell r="B1776" t="str">
            <v>The World Upside Down: Portraits</v>
          </cell>
          <cell r="C1776" t="str">
            <v>A photo book of the artist's present and future portraits from 2013 to 2015, including actor and human rights activist George Takei.</v>
          </cell>
          <cell r="D1776">
            <v>2500</v>
          </cell>
          <cell r="E1776">
            <v>1148</v>
          </cell>
        </row>
        <row r="1777">
          <cell r="B1777" t="str">
            <v>Muhammad Ali - The Comeback</v>
          </cell>
          <cell r="C1777" t="str">
            <v>Rarely seen images of Muhammad Ali in his prime as he trained in Miami Beach at the famous 5th Street Gym in the early 70s</v>
          </cell>
          <cell r="D1777">
            <v>32500</v>
          </cell>
          <cell r="E1777">
            <v>21158</v>
          </cell>
        </row>
        <row r="1778">
          <cell r="B1778" t="str">
            <v>Dubai: A Synthetic City - Photobook &amp; Journal</v>
          </cell>
          <cell r="C1778" t="str">
            <v>A documentation of the implications of hedonistic architectural ventures in Dubai, the fastest growing city on the planet.</v>
          </cell>
          <cell r="D1778">
            <v>5000</v>
          </cell>
          <cell r="E1778">
            <v>335</v>
          </cell>
        </row>
        <row r="1779">
          <cell r="B1779" t="str">
            <v>All along the Control Tower</v>
          </cell>
          <cell r="C1779" t="str">
            <v>Photobook â€˜All along the Control Towerâ€™ by Theo and Frans Barten. Photos of more than 50 disused WW2 Control Towers in the UK.</v>
          </cell>
          <cell r="D1779">
            <v>4800</v>
          </cell>
          <cell r="E1779">
            <v>651</v>
          </cell>
        </row>
        <row r="1780">
          <cell r="B1780" t="str">
            <v>Portrait of Cuban Resilience: Faces and Voices of a Blockade</v>
          </cell>
          <cell r="C1780" t="str">
            <v>This book combines portraits of Cuban life and and society with quotes from a diverse group of Cubans that live in Cuba now.</v>
          </cell>
          <cell r="D1780">
            <v>50000</v>
          </cell>
          <cell r="E1780">
            <v>995</v>
          </cell>
        </row>
        <row r="1781">
          <cell r="B1781" t="str">
            <v>Ozymandias : a photo book</v>
          </cell>
          <cell r="C1781" t="str">
            <v>Publication of an award-winning photographic series that explores the endless and beautiful dance between creation and destruction.</v>
          </cell>
          <cell r="D1781">
            <v>11000</v>
          </cell>
          <cell r="E1781">
            <v>3986</v>
          </cell>
        </row>
        <row r="1782">
          <cell r="B1782" t="str">
            <v>Native Nation</v>
          </cell>
          <cell r="C1782" t="str">
            <v>It is time to recognize and give to the indigenus groups the credit they deserve. It is time to understand where we come from.</v>
          </cell>
          <cell r="D1782">
            <v>30000</v>
          </cell>
          <cell r="E1782">
            <v>11923</v>
          </cell>
        </row>
        <row r="1783">
          <cell r="B1783" t="str">
            <v>Political Views: 2016 US Presidential Election Photography</v>
          </cell>
          <cell r="C1783" t="str">
            <v>A photobook of the US presidential election from a citizen's point of view, showing the major conventions, rallies, and election day.</v>
          </cell>
          <cell r="D1783">
            <v>5500</v>
          </cell>
          <cell r="E1783">
            <v>1417</v>
          </cell>
        </row>
        <row r="1784">
          <cell r="B1784" t="str">
            <v>Keepers Of The Craft: Cocktails Across America. A Photobook</v>
          </cell>
          <cell r="C1784" t="str">
            <v>I am traveling across the entire USA documenting cocktail culture to publish a stunning hard cover photo book of the resulting work.</v>
          </cell>
          <cell r="D1784">
            <v>35000</v>
          </cell>
          <cell r="E1784">
            <v>5422</v>
          </cell>
        </row>
        <row r="1785">
          <cell r="B1785" t="str">
            <v>Hues of my Vision</v>
          </cell>
          <cell r="C1785" t="str">
            <v>My Buddy Spirit and I, Ara, camping full time camera on hand for a bit over nine years. "Hue of my Vision" is our Photo Book.</v>
          </cell>
          <cell r="D1785">
            <v>40000</v>
          </cell>
          <cell r="E1785">
            <v>9477</v>
          </cell>
        </row>
        <row r="1786">
          <cell r="B1786" t="str">
            <v>Vantage Point: Photographs of Milwaukee from on high</v>
          </cell>
          <cell r="C1786" t="str">
            <v>I want to publish my first photo book and make prints based on a series of rooftop cityscapes I took in 2014 of the city that I love.</v>
          </cell>
          <cell r="D1786">
            <v>5000</v>
          </cell>
          <cell r="E1786">
            <v>1988</v>
          </cell>
        </row>
        <row r="1787">
          <cell r="B1787" t="str">
            <v>Hank Bought A Bus - A photobook of our bus and adventure.</v>
          </cell>
          <cell r="C1787" t="str">
            <v>A book about a school bus converted into a living space, and the adventure shared by friends on its maiden voyage.</v>
          </cell>
          <cell r="D1787">
            <v>24000</v>
          </cell>
          <cell r="E1787">
            <v>4853</v>
          </cell>
        </row>
        <row r="1788">
          <cell r="B1788" t="str">
            <v>Observations in 6x6</v>
          </cell>
          <cell r="C1788" t="str">
            <v>A photo book that shows a timeless trip from Portugal to Sri Lanka in a subjective point of view through an old Hasselblad objective.</v>
          </cell>
          <cell r="D1788">
            <v>1900</v>
          </cell>
          <cell r="E1788">
            <v>905</v>
          </cell>
        </row>
        <row r="1789">
          <cell r="B1789" t="str">
            <v>Alpamayo to Yerupaja</v>
          </cell>
          <cell r="C1789" t="str">
            <v>Raising awareness to the effects of global warming through photographs of the high mountains of Peru.</v>
          </cell>
          <cell r="D1789">
            <v>10000</v>
          </cell>
          <cell r="E1789">
            <v>1533</v>
          </cell>
        </row>
        <row r="1790">
          <cell r="B1790" t="str">
            <v>Beyond the Pale</v>
          </cell>
          <cell r="C1790" t="str">
            <v>A photo book celebrating Goths, exploring their lives and giving an insight into what Goth is for them.</v>
          </cell>
          <cell r="D1790">
            <v>5500</v>
          </cell>
          <cell r="E1790">
            <v>76</v>
          </cell>
        </row>
        <row r="1791">
          <cell r="B1791" t="str">
            <v>Paintball: Beyond The Paint</v>
          </cell>
          <cell r="C1791" t="str">
            <v>I want to create a portfolio to show all the aspects of the adrenaline filled game of paintball. Focusing on tournament players</v>
          </cell>
          <cell r="D1791">
            <v>8000</v>
          </cell>
          <cell r="E1791">
            <v>40</v>
          </cell>
        </row>
        <row r="1792">
          <cell r="B1792" t="str">
            <v>Return to Relevance: The Scott Hyde Archive</v>
          </cell>
          <cell r="C1792" t="str">
            <v>70 years of incredible photography sits patiently in old film sheet boxes, waiting for a return to relevance.</v>
          </cell>
          <cell r="D1792">
            <v>33000</v>
          </cell>
          <cell r="E1792">
            <v>1636</v>
          </cell>
        </row>
        <row r="1793">
          <cell r="B1793" t="str">
            <v>disCover: Napoli</v>
          </cell>
          <cell r="C1793" t="str">
            <v>For the love of street photography and the beauty of traditional cultures in southern Italy.</v>
          </cell>
          <cell r="D1793">
            <v>3000</v>
          </cell>
          <cell r="E1793">
            <v>107</v>
          </cell>
        </row>
        <row r="1794">
          <cell r="B1794" t="str">
            <v>Bensinger's: Photographs by Helaine Garren</v>
          </cell>
          <cell r="C1794" t="str">
            <v>In 1970 Helaine Garren shot a series of images at Bensingerâ€™s Pool Hall in Chicago, Illinois.</v>
          </cell>
          <cell r="D1794">
            <v>25000</v>
          </cell>
          <cell r="E1794">
            <v>15281</v>
          </cell>
        </row>
        <row r="1795">
          <cell r="B1795" t="str">
            <v>Live to Learn, Learn to Fight, Fight to Live - The Karen</v>
          </cell>
          <cell r="C1795" t="str">
            <v>The beginning of a long term project to document life of the Karen ethnic group on the border of Thailand and Burma.</v>
          </cell>
          <cell r="D1795">
            <v>3000</v>
          </cell>
          <cell r="E1795">
            <v>40</v>
          </cell>
        </row>
        <row r="1796">
          <cell r="B1796" t="str">
            <v>Venus as Men</v>
          </cell>
          <cell r="C1796" t="str">
            <v>"Venus as Menâ€ is a book about beauty of masculine nude. Is a reflection about men as a sensitive and sensual being and gender equity.</v>
          </cell>
          <cell r="D1796">
            <v>9000</v>
          </cell>
          <cell r="E1796">
            <v>997</v>
          </cell>
        </row>
        <row r="1797">
          <cell r="B1797" t="str">
            <v>THE AFGHANS - A Photo Book</v>
          </cell>
          <cell r="C1797" t="str">
            <v>A photography book documenting the impact of the ISAF mission on the Afghan people of Mazar-e Sharif.</v>
          </cell>
          <cell r="D1797">
            <v>28000</v>
          </cell>
          <cell r="E1797">
            <v>10846</v>
          </cell>
        </row>
        <row r="1798">
          <cell r="B1798" t="str">
            <v>Kenema</v>
          </cell>
          <cell r="C1798" t="str">
            <v>Kenema is a stunning portrait photography book by British Photographer, Peter Dibdin, capturing community life in Kenema, Sierra Leone.</v>
          </cell>
          <cell r="D1798">
            <v>19000</v>
          </cell>
          <cell r="E1798">
            <v>4190</v>
          </cell>
        </row>
        <row r="1799">
          <cell r="B1799" t="str">
            <v>Remnants, A Photography Book to Send to Congress</v>
          </cell>
          <cell r="C1799" t="str">
            <v>A photography book that serves as a call to action for Congress to stand up for survivors of domestic and sexual assault.</v>
          </cell>
          <cell r="D1799">
            <v>10000</v>
          </cell>
          <cell r="E1799">
            <v>6755</v>
          </cell>
        </row>
        <row r="1800">
          <cell r="B1800" t="str">
            <v>Amoung Charros and Poetry/Entre Charros y Poesias</v>
          </cell>
          <cell r="C1800" t="str">
            <v>A photographic series on Mexican cowboys that I want to have published as a fine art book that will also include cowboy poetry.</v>
          </cell>
          <cell r="D1800">
            <v>16000</v>
          </cell>
          <cell r="E1800">
            <v>2182</v>
          </cell>
        </row>
        <row r="1801">
          <cell r="B1801" t="str">
            <v>The UnDiscovered Image</v>
          </cell>
          <cell r="C1801" t="str">
            <v>The UnDiscovered Image, a monthly publication dedicated to photographers.</v>
          </cell>
          <cell r="D1801">
            <v>4000</v>
          </cell>
          <cell r="E1801">
            <v>69.83</v>
          </cell>
        </row>
        <row r="1802">
          <cell r="B1802" t="str">
            <v>The Sikh Project Book</v>
          </cell>
          <cell r="C1802" t="str">
            <v>Shot over 3 years in the U.K &amp; U.S, and featured in press worldwide, we need your help to back the highly anticipated Sikh Project book</v>
          </cell>
          <cell r="D1802">
            <v>46260</v>
          </cell>
          <cell r="E1802">
            <v>9460</v>
          </cell>
        </row>
        <row r="1803">
          <cell r="B1803" t="str">
            <v>Come, Bring, Punish</v>
          </cell>
          <cell r="C1803" t="str">
            <v>Get involved in Come, Bring, Punish, a new photo book by Ewen Spencer, documenting the European Ballroom scene and the life around it</v>
          </cell>
          <cell r="D1803">
            <v>17000</v>
          </cell>
          <cell r="E1803">
            <v>2355</v>
          </cell>
        </row>
        <row r="1804">
          <cell r="B1804" t="str">
            <v>Out Of The Dark</v>
          </cell>
          <cell r="C1804" t="str">
            <v>Inner Darkness turned into a photobook. Personal work i shot during my recovery...in Berlin.</v>
          </cell>
          <cell r="D1804">
            <v>3500</v>
          </cell>
          <cell r="E1804">
            <v>1697</v>
          </cell>
        </row>
        <row r="1805">
          <cell r="B1805" t="str">
            <v>On the Verge, the book.</v>
          </cell>
          <cell r="C1805" t="str">
            <v>Photographs capture fleeting experiences, where childhood is our past and adulthood is our future. In between. On the verge.</v>
          </cell>
          <cell r="D1805">
            <v>17500</v>
          </cell>
          <cell r="E1805">
            <v>5390</v>
          </cell>
        </row>
        <row r="1806">
          <cell r="B1806" t="str">
            <v>No Dar Papaya:  Photographs from Colombia 2003-2013</v>
          </cell>
          <cell r="C1806" t="str">
            <v>A beautiful book of Polaroid photographs which celebrates the beauty, diversity, and distinctive character of Colombia</v>
          </cell>
          <cell r="D1806">
            <v>15500</v>
          </cell>
          <cell r="E1806">
            <v>5452</v>
          </cell>
        </row>
        <row r="1807">
          <cell r="B1807" t="str">
            <v>Book "The Travellers"</v>
          </cell>
          <cell r="C1807" t="str">
            <v>The production of the book about my long term project "The Travellers", Ireland`s biggest minority group with a nomadic origin.</v>
          </cell>
          <cell r="D1807">
            <v>22500</v>
          </cell>
          <cell r="E1807">
            <v>8191</v>
          </cell>
        </row>
        <row r="1808">
          <cell r="B1808" t="str">
            <v>American Presidents Naked</v>
          </cell>
          <cell r="C1808" t="str">
            <v>Join me in publishing an amazing and unprecedented book with full frontal photopraphs of 8 American Presidents Naked</v>
          </cell>
          <cell r="D1808">
            <v>20000</v>
          </cell>
          <cell r="E1808">
            <v>591</v>
          </cell>
        </row>
        <row r="1809">
          <cell r="B1809" t="str">
            <v>Anywhere but Here</v>
          </cell>
          <cell r="C1809" t="str">
            <v>I want to explore alternative cultures and lifestyles in America.</v>
          </cell>
          <cell r="D1809">
            <v>5000</v>
          </cell>
          <cell r="E1809">
            <v>553</v>
          </cell>
        </row>
        <row r="1810">
          <cell r="B1810" t="str">
            <v>An Iranian Journey</v>
          </cell>
          <cell r="C1810" t="str">
            <v>An Iranian Journey exposes the duality of life in modern Iran where youth navigate a thicket of Islamic laws and customs to live freely</v>
          </cell>
          <cell r="D1810">
            <v>28000</v>
          </cell>
          <cell r="E1810">
            <v>11594</v>
          </cell>
        </row>
        <row r="1811">
          <cell r="B1811" t="str">
            <v>Hamilton: A Different Perspective</v>
          </cell>
          <cell r="C1811" t="str">
            <v>A stunning photo book highlighting the visual diversity of the City of Hamilton and showcasing it in a new light.</v>
          </cell>
          <cell r="D1811">
            <v>3500</v>
          </cell>
          <cell r="E1811">
            <v>380</v>
          </cell>
        </row>
        <row r="1812">
          <cell r="B1812" t="str">
            <v>Film Speed</v>
          </cell>
          <cell r="C1812" t="str">
            <v>Film Speed is a series of Zines focusing on architecture shot completely on 35 and 120mm film.</v>
          </cell>
          <cell r="D1812">
            <v>450</v>
          </cell>
          <cell r="E1812">
            <v>15</v>
          </cell>
        </row>
        <row r="1813">
          <cell r="B1813" t="str">
            <v>The Year of Sunsets</v>
          </cell>
          <cell r="C1813" t="str">
            <v>A collection of 365 color photographs of sunsets in 2014, beautifully presented in a hardcover book.</v>
          </cell>
          <cell r="D1813">
            <v>54000</v>
          </cell>
          <cell r="E1813">
            <v>40</v>
          </cell>
        </row>
        <row r="1814">
          <cell r="B1814" t="str">
            <v>Run Rwanda: A Photo Book showcasing contemporary Rwanda</v>
          </cell>
          <cell r="C1814" t="str">
            <v>Run Rwanda - 211 miles, 100 photos:  An intimate visual documentation  of the inspiring and innovative reality of modern day Rwanda</v>
          </cell>
          <cell r="D1814">
            <v>6500</v>
          </cell>
          <cell r="E1814">
            <v>865</v>
          </cell>
        </row>
        <row r="1815">
          <cell r="B1815" t="str">
            <v>Libya : The Lost Days</v>
          </cell>
          <cell r="C1815" t="str">
            <v>This project aims to document, Libyan photographic history; through both print and artisan mediums .</v>
          </cell>
          <cell r="D1815">
            <v>8750</v>
          </cell>
          <cell r="E1815">
            <v>0</v>
          </cell>
        </row>
        <row r="1816">
          <cell r="B1816" t="str">
            <v>My Favourite Colour Was Yellow</v>
          </cell>
          <cell r="C1816" t="str">
            <v>A self published photo book documenting the overwhelming presence of the colour pink, in young girls lives here in the UK.</v>
          </cell>
          <cell r="D1816">
            <v>12000</v>
          </cell>
          <cell r="E1816">
            <v>5902</v>
          </cell>
        </row>
        <row r="1817">
          <cell r="B1817" t="str">
            <v>Texas to Florida</v>
          </cell>
          <cell r="C1817" t="str">
            <v>Photographic roadtrip from Dallas/Ft Worth, Texas to Florida's beaches. A summer photography roadtrip project to include 5 states.</v>
          </cell>
          <cell r="D1817">
            <v>3000</v>
          </cell>
          <cell r="E1817">
            <v>0</v>
          </cell>
        </row>
        <row r="1818">
          <cell r="B1818" t="str">
            <v>Moments of Passion</v>
          </cell>
          <cell r="C1818" t="str">
            <v>A unique Photographic Book Project about the Passionate Moments and Strong Emotions that lie within Karate</v>
          </cell>
          <cell r="D1818">
            <v>25000</v>
          </cell>
          <cell r="E1818">
            <v>509</v>
          </cell>
        </row>
        <row r="1819">
          <cell r="B1819" t="str">
            <v>Through the Lens of Jerry Gustafson</v>
          </cell>
          <cell r="C1819" t="str">
            <v>Hundreds of breathtaking rodeo photographs collected in a beautiful coffee table book.</v>
          </cell>
          <cell r="D1819">
            <v>18000</v>
          </cell>
          <cell r="E1819">
            <v>9419</v>
          </cell>
        </row>
        <row r="1820">
          <cell r="B1820" t="str">
            <v>Give Me Your Goofy-ist</v>
          </cell>
          <cell r="C1820" t="str">
            <v>We are all different, this is a way to honor and celebrate the authenticity in being different.</v>
          </cell>
          <cell r="D1820">
            <v>15000</v>
          </cell>
          <cell r="E1820">
            <v>0</v>
          </cell>
        </row>
        <row r="1821">
          <cell r="B1821" t="str">
            <v>Claim Your Glacier: What's your legacy? Denali, AK</v>
          </cell>
          <cell r="C1821" t="str">
            <v>Reach the ends of the earth! Claim a piece of alaskan wilderness- your name in a glacier and receive photo book our Denali Expedition</v>
          </cell>
          <cell r="D1821">
            <v>1200</v>
          </cell>
          <cell r="E1821">
            <v>25</v>
          </cell>
        </row>
        <row r="1822">
          <cell r="B1822" t="str">
            <v>From Box to Book: 34Â° 16' 28"N - "119Â° 13' 44"W</v>
          </cell>
          <cell r="C1822" t="str">
            <v>An Iconic look at one of California's oldest beach communities, photographed in Monochrome, on a c1947 medium format 6x6cm Box Camera.</v>
          </cell>
          <cell r="D1822">
            <v>26000</v>
          </cell>
          <cell r="E1822">
            <v>1707</v>
          </cell>
        </row>
        <row r="1823">
          <cell r="B1823" t="str">
            <v>Glass Cloud on the road!</v>
          </cell>
          <cell r="C1823" t="str">
            <v>Glass Cloud tour dates are already beginning to pile up. They are turning to YOU to help get them from town to town.</v>
          </cell>
          <cell r="D1823">
            <v>2500</v>
          </cell>
          <cell r="E1823">
            <v>3372.25</v>
          </cell>
        </row>
        <row r="1824">
          <cell r="B1824" t="str">
            <v>Wood Butcher's new music video- I Don't Wanna Party</v>
          </cell>
          <cell r="C1824" t="str">
            <v>Wood Butcher needs your help to make this happen. Buy a CD, support local music!</v>
          </cell>
          <cell r="D1824">
            <v>300</v>
          </cell>
          <cell r="E1824">
            <v>300</v>
          </cell>
        </row>
        <row r="1825">
          <cell r="B1825" t="str">
            <v>Our Band Van Needs Serious Repairs!!!</v>
          </cell>
          <cell r="C1825" t="str">
            <v>Just as we are getting prepared to tour we find out our van has serious damage and can't run. We unfortunately don't have enough.</v>
          </cell>
          <cell r="D1825">
            <v>700</v>
          </cell>
          <cell r="E1825">
            <v>811</v>
          </cell>
        </row>
        <row r="1826">
          <cell r="B1826" t="str">
            <v>Tin Man's Broken Wisdom Fund</v>
          </cell>
          <cell r="C1826" t="str">
            <v>cd fund raiser</v>
          </cell>
          <cell r="D1826">
            <v>3000</v>
          </cell>
          <cell r="E1826">
            <v>3002</v>
          </cell>
        </row>
        <row r="1827">
          <cell r="B1827" t="str">
            <v>Eurisko's "Wild Animal" Project</v>
          </cell>
          <cell r="C1827" t="str">
            <v>Eurisko is trying to release our full length entitled "Wild Animal!" Money raised will go towards studio time, mixing, and mastering.</v>
          </cell>
          <cell r="D1827">
            <v>2000</v>
          </cell>
          <cell r="E1827">
            <v>2101</v>
          </cell>
        </row>
        <row r="1828">
          <cell r="B1828" t="str">
            <v>BEAR GHOST! Professional Recording! Yay!</v>
          </cell>
          <cell r="C1828" t="str">
            <v>Hear your favorite Bear Ghost in eargasmic quality!</v>
          </cell>
          <cell r="D1828">
            <v>2000</v>
          </cell>
          <cell r="E1828">
            <v>2020</v>
          </cell>
        </row>
        <row r="1829">
          <cell r="B1829" t="str">
            <v xml:space="preserve">"Homeward Bound" a journey in sound. </v>
          </cell>
          <cell r="C1829" t="str">
            <v>I have been a lot of places &amp; written a lot of songs. It's finally time to make my debut album "Homeward Bound" and I need your help!</v>
          </cell>
          <cell r="D1829">
            <v>8000</v>
          </cell>
          <cell r="E1829">
            <v>8053</v>
          </cell>
        </row>
        <row r="1830">
          <cell r="B1830" t="str">
            <v>Help to make Sam Sliva's new EP, "Drained", come to life.</v>
          </cell>
          <cell r="C1830" t="str">
            <v>Sam Sliva's new EP, "Drained," will combine Rock, Reggae and Country stylings to make one definitive sound...BUT ONLY WITH YOUR HELP!!</v>
          </cell>
          <cell r="D1830">
            <v>20000</v>
          </cell>
          <cell r="E1830">
            <v>20032</v>
          </cell>
        </row>
        <row r="1831">
          <cell r="B1831" t="str">
            <v>Help JUICE (Boston) Record Their First Album</v>
          </cell>
          <cell r="C1831" t="str">
            <v xml:space="preserve">Everything is set to record are EP except for our finances. Please donate if you can! Any amount is appreciated. </v>
          </cell>
          <cell r="D1831">
            <v>1500</v>
          </cell>
          <cell r="E1831">
            <v>2500.25</v>
          </cell>
        </row>
        <row r="1832">
          <cell r="B1832" t="str">
            <v>Help Vintage Blue Complete and Promote Our Record!</v>
          </cell>
          <cell r="C1832" t="str">
            <v>We have come a long way on our new record, but now we need your help.  Help us, and together we can make magic!</v>
          </cell>
          <cell r="D1832">
            <v>15000</v>
          </cell>
          <cell r="E1832">
            <v>15230</v>
          </cell>
        </row>
        <row r="1833">
          <cell r="B1833" t="str">
            <v>Darling Waste Trailer Bail Out!</v>
          </cell>
          <cell r="C1833" t="str">
            <v>After a 2 year Odyssey, Darling Waste's trailer is still not home! We need $3,500 to get it through U.S. Customs!</v>
          </cell>
          <cell r="D1833">
            <v>1000</v>
          </cell>
          <cell r="E1833">
            <v>1030</v>
          </cell>
        </row>
        <row r="1834">
          <cell r="B1834" t="str">
            <v>Black Swan Theories Debut CD</v>
          </cell>
          <cell r="C1834" t="str">
            <v xml:space="preserve">Hi! We're the music duo Black Swan Theories and our project is to manufacture our debut CD of 10 already-completed songs.  </v>
          </cell>
          <cell r="D1834">
            <v>350</v>
          </cell>
          <cell r="E1834">
            <v>500</v>
          </cell>
        </row>
        <row r="1835">
          <cell r="B1835" t="str">
            <v>HAIRcyclopedia Vol. 2 - The Vault</v>
          </cell>
          <cell r="C1835" t="str">
            <v>I am writing the second volume in a series of hair band encyclopedias, however I lack the means to afford the costs of the photos.</v>
          </cell>
          <cell r="D1835">
            <v>400</v>
          </cell>
          <cell r="E1835">
            <v>1050</v>
          </cell>
        </row>
        <row r="1836">
          <cell r="B1836" t="str">
            <v>TDJ - All Part of the Plan EP/Tour</v>
          </cell>
          <cell r="C1836" t="str">
            <v>Help us fund our first tour and promote our new EP!</v>
          </cell>
          <cell r="D1836">
            <v>10000</v>
          </cell>
          <cell r="E1836">
            <v>11805</v>
          </cell>
        </row>
        <row r="1837">
          <cell r="B1837" t="str">
            <v>DIRTY LITTLE REBEL EP</v>
          </cell>
          <cell r="C1837" t="str">
            <v>WE ARE A HARD ROCK/PUNK BAND SEEKING FUNDS TO RECORD A NEW EP. 
https://www.reverbnation.com/dirtylittlerebel</v>
          </cell>
          <cell r="D1837">
            <v>500</v>
          </cell>
          <cell r="E1837">
            <v>520</v>
          </cell>
        </row>
        <row r="1838">
          <cell r="B1838" t="str">
            <v>KICKSTART OUR &lt;+3</v>
          </cell>
          <cell r="C1838" t="str">
            <v>Help fund our 2013 Sound &amp; Lighting Touring rig!</v>
          </cell>
          <cell r="D1838">
            <v>5000</v>
          </cell>
          <cell r="E1838">
            <v>10017</v>
          </cell>
        </row>
        <row r="1839">
          <cell r="B1839" t="str">
            <v>Shady Grady &amp; The Nobodies - HELP US GO ON TOUR SUMMER 2012</v>
          </cell>
          <cell r="C1839" t="str">
            <v>Shady Grady &amp; The Nobodies is a band from Chicago, IL that fuse James Brown, Pink Floyd &amp; Jimi Hendrix into 1 - www.shadygradymusic.com</v>
          </cell>
          <cell r="D1839">
            <v>600</v>
          </cell>
          <cell r="E1839">
            <v>1841</v>
          </cell>
        </row>
        <row r="1840">
          <cell r="B1840" t="str">
            <v>Closure - A Paul Haasch Music Video</v>
          </cell>
          <cell r="C1840" t="str">
            <v>Paul Haasch is producing his first music video! With awesome people involved and a great vision, it is sure to be an amazing piece.</v>
          </cell>
          <cell r="D1840">
            <v>1000</v>
          </cell>
          <cell r="E1840">
            <v>1001.49</v>
          </cell>
        </row>
        <row r="1841">
          <cell r="B1841" t="str">
            <v>Help The King of Mars Record Their First EP!</v>
          </cell>
          <cell r="C1841" t="str">
            <v>The King of Mars, a Chicago rock band, needs your help funding their first EP! Visit us at thekingofmars.com for more.</v>
          </cell>
          <cell r="D1841">
            <v>1000</v>
          </cell>
          <cell r="E1841">
            <v>2053</v>
          </cell>
        </row>
        <row r="1842">
          <cell r="B1842" t="str">
            <v>City of the Weak on Tour!</v>
          </cell>
          <cell r="C1842" t="str">
            <v>St. Paul five-piece band City of the Weak hits the road May 9th, heading for Ft. Lauderdale to attend the Driven Music Conference!</v>
          </cell>
          <cell r="D1842">
            <v>900</v>
          </cell>
          <cell r="E1842">
            <v>980</v>
          </cell>
        </row>
        <row r="1843">
          <cell r="B1843" t="str">
            <v>Hydra Effect Debut EP</v>
          </cell>
          <cell r="C1843" t="str">
            <v>Hard Rock with a Positive Message. Help us fund, release and promote our debut EP!</v>
          </cell>
          <cell r="D1843">
            <v>2000</v>
          </cell>
          <cell r="E1843">
            <v>2035</v>
          </cell>
        </row>
        <row r="1844">
          <cell r="B1844" t="str">
            <v>Stereo Dogs! 14-Year Old Teen Rock Band Plan CD Project!</v>
          </cell>
          <cell r="C1844" t="str">
            <v>Every time we sit down to rehearse, thoughts of recording a CD excite us! We are ready to do this!  It's time, so read on...</v>
          </cell>
          <cell r="D1844">
            <v>2000</v>
          </cell>
          <cell r="E1844">
            <v>2505</v>
          </cell>
        </row>
        <row r="1845">
          <cell r="B1845" t="str">
            <v>Jeremy Buck &amp; The Bang â€“ Brand New Album and 2 Music Videos</v>
          </cell>
          <cell r="C1845" t="str">
            <v>Support Jeremy Buck &amp; The Bang as they finish and release their Brand New Album, â€œYou Are a Starâ€, as well as shoot 2 New Music Videos</v>
          </cell>
          <cell r="D1845">
            <v>10000</v>
          </cell>
          <cell r="E1845">
            <v>12400.61</v>
          </cell>
        </row>
        <row r="1846">
          <cell r="B1846" t="str">
            <v>Get The Neckties in the studio to record their first album!</v>
          </cell>
          <cell r="C1846" t="str">
            <v>We are working hard to get into the recording studio and finally release a full-length album...but we need your help getting there!</v>
          </cell>
          <cell r="D1846">
            <v>1500</v>
          </cell>
          <cell r="E1846">
            <v>1521</v>
          </cell>
        </row>
        <row r="1847">
          <cell r="B1847" t="str">
            <v>GIVE ME "One More" The Single Release!</v>
          </cell>
          <cell r="C1847" t="str">
            <v>OH MY JOSH! 
Our Kickstarter Supporters get FIRST DIBS!
Here's our latest single release and a package deal you cannot ignore!</v>
          </cell>
          <cell r="D1847">
            <v>1000</v>
          </cell>
          <cell r="E1847">
            <v>1000</v>
          </cell>
        </row>
        <row r="1848">
          <cell r="B1848" t="str">
            <v>Michael Angelo Batio "Intermezzo" Album Project</v>
          </cell>
          <cell r="C1848" t="str">
            <v>This album of all original music has been in the making for several years and I am excited to make my fans a part of this experience.</v>
          </cell>
          <cell r="D1848">
            <v>15000</v>
          </cell>
          <cell r="E1848">
            <v>20689</v>
          </cell>
        </row>
        <row r="1849">
          <cell r="B1849" t="str">
            <v>Deathtrap America Spring 2015 Tour</v>
          </cell>
          <cell r="C1849" t="str">
            <v>Deathtrap America is touring the country this spring.  Your pledge will help us across the country with Faster Pussycat and QueensrÃ¿che</v>
          </cell>
          <cell r="D1849">
            <v>2500</v>
          </cell>
          <cell r="E1849">
            <v>3022</v>
          </cell>
        </row>
        <row r="1850">
          <cell r="B1850" t="str">
            <v>Hopeless Jack First National Tour</v>
          </cell>
          <cell r="C1850" t="str">
            <v>Hopeless Jack &amp; the Handsome Devil's first American tour. Help us bring our dirty brand of "Roots &amp; Roll" across the country!</v>
          </cell>
          <cell r="D1850">
            <v>3000</v>
          </cell>
          <cell r="E1850">
            <v>3221</v>
          </cell>
        </row>
        <row r="1851">
          <cell r="B1851" t="str">
            <v>Release the Skyline Album</v>
          </cell>
          <cell r="C1851" t="str">
            <v>Release the Skylines is a small, local Cleveland metal band looking to record an album.</v>
          </cell>
          <cell r="D1851">
            <v>300</v>
          </cell>
          <cell r="E1851">
            <v>301</v>
          </cell>
        </row>
        <row r="1852">
          <cell r="B1852" t="str">
            <v>WILKES EP</v>
          </cell>
          <cell r="C1852" t="str">
            <v>WILKES is the solo venture of HighFlightSociety singer / Disciple bassist, Jason Wilkes. This project is to fund the debut 6 song EP.</v>
          </cell>
          <cell r="D1852">
            <v>9000</v>
          </cell>
          <cell r="E1852">
            <v>9137</v>
          </cell>
        </row>
        <row r="1853">
          <cell r="B1853" t="str">
            <v>From Digital to Reality - CD Printing for Three Albums</v>
          </cell>
          <cell r="C1853" t="str">
            <v>I have recorded 3 solo blues/rock/surf albums of original music, but they're only digitally released - I want there to be real CD's!</v>
          </cell>
          <cell r="D1853">
            <v>1300</v>
          </cell>
          <cell r="E1853">
            <v>1301</v>
          </cell>
        </row>
        <row r="1854">
          <cell r="B1854" t="str">
            <v>Radiolucent - Electric City.</v>
          </cell>
          <cell r="C1854" t="str">
            <v>Athens, GA-based rock &amp; roll/soul band Radiolucent is kickstarting funds to mix, master, &amp; release their 2nd record, Electric City.</v>
          </cell>
          <cell r="D1854">
            <v>15000</v>
          </cell>
          <cell r="E1854">
            <v>17545</v>
          </cell>
        </row>
        <row r="1855">
          <cell r="B1855" t="str">
            <v>Beyond the Victory recording their debut EP</v>
          </cell>
          <cell r="C1855" t="str">
            <v>The money will go towards our debut EP being Recorded mixed by Andrew Baylis and mastered by Drew Fulk of Think Sound Studios.</v>
          </cell>
          <cell r="D1855">
            <v>800</v>
          </cell>
          <cell r="E1855">
            <v>815</v>
          </cell>
        </row>
        <row r="1856">
          <cell r="B1856" t="str">
            <v>Emily Bell is releasing her debut album</v>
          </cell>
          <cell r="C1856" t="str">
            <v>After much anticipation, I'm finally releasing my first album, "In Technicolor"! Let's join forces and get it done right!</v>
          </cell>
          <cell r="D1856">
            <v>15000</v>
          </cell>
          <cell r="E1856">
            <v>15318.55</v>
          </cell>
        </row>
        <row r="1857">
          <cell r="B1857" t="str">
            <v>Motion Device Debut EP</v>
          </cell>
          <cell r="C1857" t="str">
            <v>11 year old Sara &amp; Motion Device want rock &amp; metal fans all over the world to unite and join the ROCK REVOLUTION!!!</v>
          </cell>
          <cell r="D1857">
            <v>8750</v>
          </cell>
          <cell r="E1857">
            <v>13480.16</v>
          </cell>
        </row>
        <row r="1858">
          <cell r="B1858" t="str">
            <v>Lazy Sunday</v>
          </cell>
          <cell r="C1858" t="str">
            <v>We are an independent band who needs your help for the production of our new album, so we can share our music with you lovely people :)</v>
          </cell>
          <cell r="D1858">
            <v>2000</v>
          </cell>
          <cell r="E1858">
            <v>2025</v>
          </cell>
        </row>
        <row r="1859">
          <cell r="B1859" t="str">
            <v>Holy Water Moses - A Hail Dale Project</v>
          </cell>
          <cell r="C1859" t="str">
            <v>We need to get back to Nashville to record our second record, a full LP this time.  It ain't cheap and we need your help!</v>
          </cell>
          <cell r="D1859">
            <v>3000</v>
          </cell>
          <cell r="E1859">
            <v>3000</v>
          </cell>
        </row>
        <row r="1860">
          <cell r="B1860" t="str">
            <v>Curriculum-Based Rock Music For Kids</v>
          </cell>
          <cell r="C1860" t="str">
            <v>I write songs to teach with at two Chicago schools.  The enthusiastic response from my students &amp; colleagues inspired me to do do this!</v>
          </cell>
          <cell r="D1860">
            <v>5555.55</v>
          </cell>
          <cell r="E1860">
            <v>6041.55</v>
          </cell>
        </row>
        <row r="1861">
          <cell r="B1861" t="str">
            <v>Queen Kwong Tour to London and Paris</v>
          </cell>
          <cell r="C1861" t="str">
            <v>Queen Kwong is going ON TOUR to London and Paris!</v>
          </cell>
          <cell r="D1861">
            <v>3000</v>
          </cell>
          <cell r="E1861">
            <v>3955</v>
          </cell>
        </row>
        <row r="1862">
          <cell r="B1862" t="str">
            <v>A Simple Complex's 2013 CD Release Party DVD</v>
          </cell>
          <cell r="C1862" t="str">
            <v>ASC had a one-of-a-kind CD release party in 2013, and we want to share it with the world - in DVD format!</v>
          </cell>
          <cell r="D1862">
            <v>750</v>
          </cell>
          <cell r="E1862">
            <v>1001</v>
          </cell>
        </row>
        <row r="1863">
          <cell r="B1863" t="str">
            <v>Galaxix - Take on the Universe!</v>
          </cell>
          <cell r="C1863" t="str">
            <v>A game for Apple &amp; Android devices that sees you get your own spacecraft, take on the competition, mine asteroids &amp; fight to survive.</v>
          </cell>
          <cell r="D1863">
            <v>250000</v>
          </cell>
          <cell r="E1863">
            <v>0</v>
          </cell>
        </row>
        <row r="1864">
          <cell r="B1864" t="str">
            <v>Purple Fishing - Trump Supporters/Critics Find Common Ground</v>
          </cell>
          <cell r="C1864" t="str">
            <v>Purple Fishing is an online game and social media platform for Trump Supporters and Critics to have fun finding common ground.</v>
          </cell>
          <cell r="D1864">
            <v>18000</v>
          </cell>
          <cell r="E1864">
            <v>1455</v>
          </cell>
        </row>
        <row r="1865">
          <cell r="B1865" t="str">
            <v>Project: 20M813</v>
          </cell>
          <cell r="C1865" t="str">
            <v>This is an Android game where you take control of the zombies and try to eat your way to world domination!</v>
          </cell>
          <cell r="D1865">
            <v>2500</v>
          </cell>
          <cell r="E1865">
            <v>10</v>
          </cell>
        </row>
        <row r="1866">
          <cell r="B1866" t="str">
            <v>Fat Cheeks the Cannonball - iPhone and Android</v>
          </cell>
          <cell r="C1866" t="str">
            <v>Cannons, Power Gloves, and PUNCHING STUFF!  Help Fat Cheeks collect Acorns for upgrades and customize his gear in this Endless Runner</v>
          </cell>
          <cell r="D1866">
            <v>6500</v>
          </cell>
          <cell r="E1866">
            <v>2788</v>
          </cell>
        </row>
        <row r="1867">
          <cell r="B1867" t="str">
            <v>THE RUNNING GAME</v>
          </cell>
          <cell r="C1867" t="str">
            <v>This game is an alternative to the boring morning jogs This game will make you excited to workout Following elite footballer movements!</v>
          </cell>
          <cell r="D1867">
            <v>110000</v>
          </cell>
          <cell r="E1867">
            <v>4</v>
          </cell>
        </row>
        <row r="1868">
          <cell r="B1868" t="str">
            <v>MathPlus Cards (FKA Random Math)</v>
          </cell>
          <cell r="C1868" t="str">
            <v>A mobile application that will allow math learners to practice math operations and improve critical thinking. Ideal for ages 7 to 12.</v>
          </cell>
          <cell r="D1868">
            <v>25000</v>
          </cell>
          <cell r="E1868">
            <v>125</v>
          </cell>
        </row>
        <row r="1869">
          <cell r="B1869" t="str">
            <v>Meme Wars - Dank Age</v>
          </cell>
          <cell r="C1869" t="str">
            <v>A mix of PokemonGo, Game of War- Fire Age, DragonSoul, &amp; Throwdown. Join a clan, collect meme, upgrade features, fight, &amp; compete.</v>
          </cell>
          <cell r="D1869">
            <v>20000</v>
          </cell>
          <cell r="E1869">
            <v>10</v>
          </cell>
        </row>
        <row r="1870">
          <cell r="B1870" t="str">
            <v>Help Build PaperChase Version 3 !</v>
          </cell>
          <cell r="C1870" t="str">
            <v>PaperChase is a popular endless flying game conceived by a 15 year old and loved by millions worldwide.  Help us build version 3!</v>
          </cell>
          <cell r="D1870">
            <v>25000</v>
          </cell>
          <cell r="E1870">
            <v>1217</v>
          </cell>
        </row>
        <row r="1871">
          <cell r="B1871" t="str">
            <v>Castle Crawler RPG</v>
          </cell>
          <cell r="C1871" t="str">
            <v>CCRPG will be a 2D Pixel Art Game based on similar elements to the SNES game "Zelda: A Link to the Past" with RPG elements added in.</v>
          </cell>
          <cell r="D1871">
            <v>10000</v>
          </cell>
          <cell r="E1871">
            <v>0</v>
          </cell>
        </row>
        <row r="1872">
          <cell r="B1872" t="str">
            <v>C.O.V.D.--A brand new board app game</v>
          </cell>
          <cell r="C1872" t="str">
            <v>Conflict of Van Helsing &amp; Dracula (C.O.V.D.) is a board game available as an App based on the story: Dracula. Can you survive?</v>
          </cell>
          <cell r="D1872">
            <v>3500</v>
          </cell>
          <cell r="E1872">
            <v>361</v>
          </cell>
        </row>
        <row r="1873">
          <cell r="B1873" t="str">
            <v>The Adventures of Bible Bear</v>
          </cell>
          <cell r="C1873" t="str">
            <v>Journey with Bible Bear through each of the books of the Bible, exploring stories while learning verses, songs, and preschool concepts!</v>
          </cell>
          <cell r="D1873">
            <v>6500</v>
          </cell>
          <cell r="E1873">
            <v>4666</v>
          </cell>
        </row>
        <row r="1874">
          <cell r="B1874" t="str">
            <v>ZombieTime!</v>
          </cell>
          <cell r="C1874" t="str">
            <v>A Top-View Action game where you play as Bob, the FIRST zombie to rise from the grave. Bring chaos to town, feast and don't die again.</v>
          </cell>
          <cell r="D1874">
            <v>20000</v>
          </cell>
          <cell r="E1874">
            <v>212</v>
          </cell>
        </row>
        <row r="1875">
          <cell r="B1875" t="str">
            <v>The Red Card Blue Card Game</v>
          </cell>
          <cell r="C1875" t="str">
            <v>It's time for The Red Card Blue Card Game to be available everywhere! Help save the sanity of ALL parent's! Help make it an App!!</v>
          </cell>
          <cell r="D1875">
            <v>8000</v>
          </cell>
          <cell r="E1875">
            <v>36</v>
          </cell>
        </row>
        <row r="1876">
          <cell r="B1876" t="str">
            <v>PATH to Reading Brain Training</v>
          </cell>
          <cell r="C1876" t="str">
            <v>PATH to Reading (PATH) is a patented break-through technology  that dramatically and permanently improves attention, reading, memory</v>
          </cell>
          <cell r="D1876">
            <v>160000</v>
          </cell>
          <cell r="E1876">
            <v>26</v>
          </cell>
        </row>
        <row r="1877">
          <cell r="B1877" t="str">
            <v>Claws &amp; Fins</v>
          </cell>
          <cell r="C1877" t="str">
            <v>Sea opposition of Crab's family and angry fishes. Who is going to win, and who is going to loose ?!</v>
          </cell>
          <cell r="D1877">
            <v>10000</v>
          </cell>
          <cell r="E1877">
            <v>51</v>
          </cell>
        </row>
        <row r="1878">
          <cell r="B1878" t="str">
            <v>Migration Madness (Android)</v>
          </cell>
          <cell r="C1878" t="str">
            <v>An arcade styled side scroller. Help Bob the pilot steer his plane through hordes of migrating birds strapped with explosives.</v>
          </cell>
          <cell r="D1878">
            <v>280</v>
          </cell>
          <cell r="E1878">
            <v>0</v>
          </cell>
        </row>
        <row r="1879">
          <cell r="B1879" t="str">
            <v>Chip Dip II: Son of Chip Dip! - A Terrible, Terrible Game</v>
          </cell>
          <cell r="C1879" t="str">
            <v>It's obvious you won't survive by your wits alone. Unfortunately that's all you've got, Chip. Run!</v>
          </cell>
          <cell r="D1879">
            <v>60</v>
          </cell>
          <cell r="E1879">
            <v>0</v>
          </cell>
        </row>
        <row r="1880">
          <cell r="B1880" t="str">
            <v>Aussies versus Zombies</v>
          </cell>
          <cell r="C1880" t="str">
            <v>Action game now playable on Android/iOS platforms and PC browsers. Easy gameplay even for starters yet hard to be skilled. Multi-player</v>
          </cell>
          <cell r="D1880">
            <v>8000</v>
          </cell>
          <cell r="E1880">
            <v>0</v>
          </cell>
        </row>
        <row r="1881">
          <cell r="B1881" t="str">
            <v>Alex and More</v>
          </cell>
          <cell r="C1881" t="str">
            <v>Juego de plataformas con 20 personajes. Cada personaje tiene cuatro habilidades distintas al resto de personajes y sus propias voces.</v>
          </cell>
          <cell r="D1881">
            <v>5000</v>
          </cell>
          <cell r="E1881">
            <v>6</v>
          </cell>
        </row>
        <row r="1882">
          <cell r="B1882" t="str">
            <v>Sim Betting Football</v>
          </cell>
          <cell r="C1882" t="str">
            <v>Sim Betting Football is the only football (soccer) betting simulation  game.</v>
          </cell>
          <cell r="D1882">
            <v>5000</v>
          </cell>
          <cell r="E1882">
            <v>1004</v>
          </cell>
        </row>
        <row r="1883">
          <cell r="B1883" t="str">
            <v>Story Rock by The Jolly Llamas -- Our First Album!</v>
          </cell>
          <cell r="C1883" t="str">
            <v>We're now raising money to produce a music video. Those who donate get a vote in deciding which song!</v>
          </cell>
          <cell r="D1883">
            <v>2000</v>
          </cell>
          <cell r="E1883">
            <v>3453.69</v>
          </cell>
        </row>
        <row r="1884">
          <cell r="B1884" t="str">
            <v>American Lit or...Trespassing for Beginners</v>
          </cell>
          <cell r="C1884" t="str">
            <v>New songs have been popping out of Mark Donato for years now and he's got a large, squirming litter of them in need of triage.  Help!</v>
          </cell>
          <cell r="D1884">
            <v>3350</v>
          </cell>
          <cell r="E1884">
            <v>3380</v>
          </cell>
        </row>
        <row r="1885">
          <cell r="B1885" t="str">
            <v>Afraid Of Figs - Help Fund our New CD - "SAFE"</v>
          </cell>
          <cell r="C1885" t="str">
            <v>Afraid Of Figs is a high energy pop/rock band, with off-the-wall humor, catchy hooks, and wild interactive live shows.</v>
          </cell>
          <cell r="D1885">
            <v>999</v>
          </cell>
          <cell r="E1885">
            <v>1047</v>
          </cell>
        </row>
        <row r="1886">
          <cell r="B1886" t="str">
            <v>Glad Hearts New Album: Twenty Two - On Vinyl!</v>
          </cell>
          <cell r="C1886" t="str">
            <v>Glad Hearts Latest Album, Twenty Two, Pressed In A Very Limited Edition On Beautiful Vinyl With Accompanying Digital Download</v>
          </cell>
          <cell r="D1886">
            <v>1000</v>
          </cell>
          <cell r="E1886">
            <v>1351</v>
          </cell>
        </row>
        <row r="1887">
          <cell r="B1887" t="str">
            <v>KATA 'The Rising' - Double LP (Vinyl Release)</v>
          </cell>
          <cell r="C1887" t="str">
            <v>KATA's debut album 'The Rising' is ready for your ears, now all we need to do is press the vinyl. That's where you come in!</v>
          </cell>
          <cell r="D1887">
            <v>4575</v>
          </cell>
          <cell r="E1887">
            <v>5322</v>
          </cell>
        </row>
        <row r="1888">
          <cell r="B1888" t="str">
            <v>INVISIBLE HOUSE: a history of the world - new CD/Album</v>
          </cell>
          <cell r="C1888" t="str">
            <v>Help the New York - based independent prog-rock band Invisible House create their new album called "a history of the world"</v>
          </cell>
          <cell r="D1888">
            <v>1200</v>
          </cell>
          <cell r="E1888">
            <v>1225</v>
          </cell>
        </row>
        <row r="1889">
          <cell r="B1889" t="str">
            <v>Welcome To The Club - Music Video Project</v>
          </cell>
          <cell r="C1889" t="str">
            <v>Our dream of recording our second single in London and making it big in the UK is closer than ever! Do you want to be a part of it?</v>
          </cell>
          <cell r="D1889">
            <v>3000</v>
          </cell>
          <cell r="E1889">
            <v>3335</v>
          </cell>
        </row>
        <row r="1890">
          <cell r="B1890" t="str">
            <v>STACIE COLLINS' new cd is RECORDED but needs a KICK-START cause "SOMETIMES YA GOTTA"</v>
          </cell>
          <cell r="C1890" t="str">
            <v>Hey there! I have new music recorded for my 3rd CD but  need to raise a few more bucks to finish the artwork &amp; pressing. I'm so close I can taste it!</v>
          </cell>
          <cell r="D1890">
            <v>2500</v>
          </cell>
          <cell r="E1890">
            <v>4152</v>
          </cell>
        </row>
        <row r="1891">
          <cell r="B1891" t="str">
            <v>LittleBear</v>
          </cell>
          <cell r="C1891" t="str">
            <v>Sweeping epic melodies. I want to incorporate all my influences into one album I have been writing for 90 days now and ready to record!</v>
          </cell>
          <cell r="D1891">
            <v>2000</v>
          </cell>
          <cell r="E1891">
            <v>2132</v>
          </cell>
        </row>
        <row r="1892">
          <cell r="B1892" t="str">
            <v>The Spring Standards LIVE at the Arden Gild Hall!</v>
          </cell>
          <cell r="C1892" t="str">
            <v>We want to record a live album at this year's annual Boxing Day show at the Arden Gild Hall - we need your help to do it!</v>
          </cell>
          <cell r="D1892">
            <v>12000</v>
          </cell>
          <cell r="E1892">
            <v>17350.13</v>
          </cell>
        </row>
        <row r="1893">
          <cell r="B1893" t="str">
            <v>Lindsey Ray's new album recorded? âˆš Mixed? âˆš On the radio? That's where YOU come in.</v>
          </cell>
          <cell r="C1893" t="str">
            <v>Help promote Lindsey Ray's debut full-length album &amp; get loads of great giveaways in return! Can you say free music and prizes?! You know you wanna...</v>
          </cell>
          <cell r="D1893">
            <v>10000</v>
          </cell>
          <cell r="E1893">
            <v>10555</v>
          </cell>
        </row>
        <row r="1894">
          <cell r="B1894" t="str">
            <v>Nemes wants you to be able to hear their new songs!</v>
          </cell>
          <cell r="C1894" t="str">
            <v>Nemes has just recorded a new album and is raising $500 to get it mixed and mastered professionally.</v>
          </cell>
          <cell r="D1894">
            <v>500</v>
          </cell>
          <cell r="E1894">
            <v>683</v>
          </cell>
        </row>
        <row r="1895">
          <cell r="B1895" t="str">
            <v>Archeology 7" Vinyl</v>
          </cell>
          <cell r="C1895" t="str">
            <v>Archeology is looking to gain support to release their 7" vinyl single "Hunger" as well as the b-side, "Kings canyon.</v>
          </cell>
          <cell r="D1895">
            <v>2500</v>
          </cell>
          <cell r="E1895">
            <v>2600</v>
          </cell>
        </row>
        <row r="1896">
          <cell r="B1896" t="str">
            <v>Help me release my first 3 song EP!!</v>
          </cell>
          <cell r="C1896" t="str">
            <v>Im trying to raise $1000 for a 3 song EP in a studio!</v>
          </cell>
          <cell r="D1896">
            <v>1000</v>
          </cell>
          <cell r="E1896">
            <v>1145</v>
          </cell>
        </row>
        <row r="1897">
          <cell r="B1897" t="str">
            <v>HERESTOFIGHTIN Debut full length album "Becoming Native"</v>
          </cell>
          <cell r="C1897" t="str">
            <v>HERESTOFIGHTIN is a folk rock band from Colorado fighting for change in our world through rock and roll. Be the change you want to see.</v>
          </cell>
          <cell r="D1897">
            <v>9072</v>
          </cell>
          <cell r="E1897">
            <v>9228</v>
          </cell>
        </row>
        <row r="1898">
          <cell r="B1898" t="str">
            <v>the bridge</v>
          </cell>
          <cell r="C1898" t="str">
            <v>My barely anticipated second album of self produced songs is ready to go.  Just need a little help to cover mastering, artwork etc.</v>
          </cell>
          <cell r="D1898">
            <v>451</v>
          </cell>
          <cell r="E1898">
            <v>559</v>
          </cell>
        </row>
        <row r="1899">
          <cell r="B1899" t="str">
            <v>Vanessa Lively's New Album 2014</v>
          </cell>
          <cell r="C1899" t="str">
            <v>My new album produced by Paul Curreri is one of the most unique musical projects I have done. Let's finish it before the baby comes!</v>
          </cell>
          <cell r="D1899">
            <v>6350</v>
          </cell>
          <cell r="E1899">
            <v>6506</v>
          </cell>
        </row>
        <row r="1900">
          <cell r="B1900" t="str">
            <v>Degenerate Matters EP Funding Campaign</v>
          </cell>
          <cell r="C1900" t="str">
            <v>We are heading into the studio to create the most soulfully orchestrated Indie Pop masterpiece mankind has ever witnessed.</v>
          </cell>
          <cell r="D1900">
            <v>1000</v>
          </cell>
          <cell r="E1900">
            <v>1445</v>
          </cell>
        </row>
        <row r="1901">
          <cell r="B1901" t="str">
            <v>Ukulele Songs from the Zombie Apocalypse</v>
          </cell>
          <cell r="C1901" t="str">
            <v>Ukulele Songs from the Zombie Apocalypse, a concept album where boy meets girl, boy loses girl to Zombie King, boy gets girl back. Fun!</v>
          </cell>
          <cell r="D1901">
            <v>900</v>
          </cell>
          <cell r="E1901">
            <v>1200</v>
          </cell>
        </row>
        <row r="1902">
          <cell r="B1902" t="str">
            <v>5 Bucks from 500 Friends</v>
          </cell>
          <cell r="C1902" t="str">
            <v>Angieâ€™s Curse, an Indie Goth/Dark Rock band &amp; local favorite from Ventura, are ready to record a professional CD of all original songs.</v>
          </cell>
          <cell r="D1902">
            <v>2500</v>
          </cell>
          <cell r="E1902">
            <v>2734.11</v>
          </cell>
        </row>
        <row r="1903">
          <cell r="B1903" t="str">
            <v>KiddieRail - making the stairs easier and safer for kids</v>
          </cell>
          <cell r="C1903" t="str">
            <v>KiddieRail is a height adjustable hand rail of the right size for little children to help them manage the stairs more safely at home.</v>
          </cell>
          <cell r="D1903">
            <v>99000</v>
          </cell>
          <cell r="E1903">
            <v>2670</v>
          </cell>
        </row>
        <row r="1904">
          <cell r="B1904" t="str">
            <v>Cardboard reality</v>
          </cell>
          <cell r="C1904" t="str">
            <v>Virtual reality is expensive, here is the solution. I've created a VR device out of cardboard. I present: World's cheapest VR Device.</v>
          </cell>
          <cell r="D1904">
            <v>1000</v>
          </cell>
          <cell r="E1904">
            <v>12</v>
          </cell>
        </row>
        <row r="1905">
          <cell r="B1905" t="str">
            <v>MiPointer</v>
          </cell>
          <cell r="C1905" t="str">
            <v>A cool smart laser pointer for presenting professionals. Unique by design, widest functional coverage for both IOS and Android.</v>
          </cell>
          <cell r="D1905">
            <v>3000</v>
          </cell>
          <cell r="E1905">
            <v>1398</v>
          </cell>
        </row>
        <row r="1906">
          <cell r="B1906" t="str">
            <v>Small Animal Deterrent Latch (S.A.D.L.)</v>
          </cell>
          <cell r="C1906" t="str">
            <v>Animals knocking over your waste wheeler making a mess on trash day? The S.A.D.L. will help prevent that from happening!</v>
          </cell>
          <cell r="D1906">
            <v>50000</v>
          </cell>
          <cell r="E1906">
            <v>50</v>
          </cell>
        </row>
        <row r="1907">
          <cell r="B1907" t="str">
            <v>Dad, we will get your AxleCrutch idea to the next level!</v>
          </cell>
          <cell r="C1907" t="str">
            <v>Before Dick Armstrong passed away unexpectedly in 2003, he invented an AxleCrutch device to help his customers-his idea lives on today.</v>
          </cell>
          <cell r="D1907">
            <v>25000</v>
          </cell>
          <cell r="E1907">
            <v>42</v>
          </cell>
        </row>
        <row r="1908">
          <cell r="B1908" t="str">
            <v>Macbook all-in-one Portable storage docking station PLUSDOCK</v>
          </cell>
          <cell r="C1908" t="str">
            <v>Max 5Tb storage, Wired lan, Additional USB ports and Hi-res DAC, 10000mAh battery, Real portable docking station</v>
          </cell>
          <cell r="D1908">
            <v>50000</v>
          </cell>
          <cell r="E1908">
            <v>21380</v>
          </cell>
        </row>
        <row r="1909">
          <cell r="B1909" t="str">
            <v>Litter-Buddy</v>
          </cell>
          <cell r="C1909" t="str">
            <v>Litter-Buddy is great economical alternative to leading pet waste disposal systems with cartridge bag elements.</v>
          </cell>
          <cell r="D1909">
            <v>30000</v>
          </cell>
          <cell r="E1909">
            <v>85</v>
          </cell>
        </row>
        <row r="1910">
          <cell r="B1910" t="str">
            <v>Better WiFi for today's Internet of Everything WiFi devices</v>
          </cell>
          <cell r="C1910" t="str">
            <v>Our device eliminates WiFi range issues with your connected devices by allowing you to locate our device where you will use your WiFi.</v>
          </cell>
          <cell r="D1910">
            <v>25000</v>
          </cell>
          <cell r="E1910">
            <v>433</v>
          </cell>
        </row>
        <row r="1911">
          <cell r="B1911" t="str">
            <v>Little Occhio, Wireless micro-cam for iPhone/Android</v>
          </cell>
          <cell r="C1911" t="str">
            <v>Use Little Occhio to see and share the hidden secrets of nature. Capture, share awesome photos, works with iPhone/Android/tablets.</v>
          </cell>
          <cell r="D1911">
            <v>35000</v>
          </cell>
          <cell r="E1911">
            <v>4939</v>
          </cell>
        </row>
        <row r="1912">
          <cell r="B1912" t="str">
            <v>Thinking Cleaner, Wifi for iRobotÂ® RoombaÂ® 700 &amp; 800 series</v>
          </cell>
          <cell r="C1912" t="str">
            <v>Thinking Cleaner is an add-on for your iRobotÂ® RoombaÂ® 700/800 that makes it smarter and aware of its owner.</v>
          </cell>
          <cell r="D1912">
            <v>85000</v>
          </cell>
          <cell r="E1912">
            <v>33486</v>
          </cell>
        </row>
        <row r="1913">
          <cell r="B1913" t="str">
            <v>Charge Furniture</v>
          </cell>
          <cell r="C1913" t="str">
            <v>Charge furniture, making it simple and comfortable to charge your USB devices without leaving the comfort of your couch or armchair</v>
          </cell>
          <cell r="D1913">
            <v>42500</v>
          </cell>
          <cell r="E1913">
            <v>10</v>
          </cell>
        </row>
        <row r="1914">
          <cell r="B1914" t="str">
            <v>SOLO TESTER: Electrical Wiring Testing &amp; Troubleshooter</v>
          </cell>
          <cell r="C1914" t="str">
            <v>Finally! Electrical Wiring Testing Made Easy...  Designed by a Professional for Professionals, Homeowners and DIYs, Too!</v>
          </cell>
          <cell r="D1914">
            <v>5000</v>
          </cell>
          <cell r="E1914">
            <v>2965</v>
          </cell>
        </row>
        <row r="1915">
          <cell r="B1915" t="str">
            <v>Tibio - Spreading warmth in everyones home</v>
          </cell>
          <cell r="C1915" t="str">
            <v>Tibio is a revolutionary new product designed to solve an age old problem.</v>
          </cell>
          <cell r="D1915">
            <v>48000</v>
          </cell>
          <cell r="E1915">
            <v>637</v>
          </cell>
        </row>
        <row r="1916">
          <cell r="B1916" t="str">
            <v>ZoZo Skeleton Hand Planchette - Works with ANY Ouija Board</v>
          </cell>
          <cell r="C1916" t="str">
            <v>The "ZoZo Skeleton Hand Planchette" is a fully functional "ouija board" planchette (pointer) but is significantly more hair-raising.</v>
          </cell>
          <cell r="D1916">
            <v>666</v>
          </cell>
          <cell r="E1916">
            <v>60</v>
          </cell>
        </row>
        <row r="1917">
          <cell r="B1917" t="str">
            <v>The Cat-Bath Contraption</v>
          </cell>
          <cell r="C1917" t="str">
            <v>The picture above is of our current prototype for the cat bath - we hope to move beyond a simple bin and create a cat bath revolution!</v>
          </cell>
          <cell r="D1917">
            <v>500</v>
          </cell>
          <cell r="E1917">
            <v>8</v>
          </cell>
        </row>
        <row r="1918">
          <cell r="B1918" t="str">
            <v>The Paint Can Holder by U.S. Green Products</v>
          </cell>
          <cell r="C1918" t="str">
            <v>The Paint Can Holder Makes Painting Easier and Safer on Extension Ladders.</v>
          </cell>
          <cell r="D1918">
            <v>20000</v>
          </cell>
          <cell r="E1918">
            <v>102</v>
          </cell>
        </row>
        <row r="1919">
          <cell r="B1919" t="str">
            <v>Chronovisor:The MOST innovative watch for night time reading</v>
          </cell>
          <cell r="C1919" t="str">
            <v>Let's build a legendary brand altogether</v>
          </cell>
          <cell r="D1919">
            <v>390000</v>
          </cell>
          <cell r="E1919">
            <v>205025</v>
          </cell>
        </row>
        <row r="1920">
          <cell r="B1920" t="str">
            <v>BugVibesâ„¢-Better Flowers, Plants, Trees with less Pesticides</v>
          </cell>
          <cell r="C1920" t="str">
            <v>Repel Japanese beetles and garden pests. Grow organic fruit and vegetables to help the environment, one plant at a time.</v>
          </cell>
          <cell r="D1920">
            <v>25000</v>
          </cell>
          <cell r="E1920">
            <v>260</v>
          </cell>
        </row>
        <row r="1921">
          <cell r="B1921" t="str">
            <v>LED Electronic Dice: assembled or kit, Arduino compatible</v>
          </cell>
          <cell r="C1921" t="str">
            <v>Use preprogrammed firmware or program your own with AVR-ISP or Arduino ISP.  Device is based on the Atmel ATtiny13A microcontroller.</v>
          </cell>
          <cell r="D1921">
            <v>500</v>
          </cell>
          <cell r="E1921">
            <v>237</v>
          </cell>
        </row>
        <row r="1922">
          <cell r="B1922" t="str">
            <v>Brightside - Side lighting for cyclists</v>
          </cell>
          <cell r="C1922" t="str">
            <v>A new concept in bike light safety, protecting cyclists from being hit in the side. Bright, amber sideways.</v>
          </cell>
          <cell r="D1922">
            <v>10000</v>
          </cell>
          <cell r="E1922">
            <v>4303</v>
          </cell>
        </row>
        <row r="1923">
          <cell r="B1923" t="str">
            <v>The Fine Spirits are making an album!</v>
          </cell>
          <cell r="C1923" t="str">
            <v>The Fine Spirits are making an album, but we need your help!</v>
          </cell>
          <cell r="D1923">
            <v>1500</v>
          </cell>
          <cell r="E1923">
            <v>2052</v>
          </cell>
        </row>
        <row r="1924">
          <cell r="B1924" t="str">
            <v>Low Weather // Debut Album</v>
          </cell>
          <cell r="C1924" t="str">
            <v>Low Weather's debut album is halfway finished.  With your help and your help alone we can record the rest!</v>
          </cell>
          <cell r="D1924">
            <v>2000</v>
          </cell>
          <cell r="E1924">
            <v>2311</v>
          </cell>
        </row>
        <row r="1925">
          <cell r="B1925" t="str">
            <v>Help Lions&amp;Creators print their album!</v>
          </cell>
          <cell r="C1925" t="str">
            <v>We just finished recording our first album! All we need is a little extra help to be able to get it printed!</v>
          </cell>
          <cell r="D1925">
            <v>125</v>
          </cell>
          <cell r="E1925">
            <v>301</v>
          </cell>
        </row>
        <row r="1926">
          <cell r="B1926" t="str">
            <v>The 'Songs from the Bookmark' Sessions</v>
          </cell>
          <cell r="C1926" t="str">
            <v>We are recording a cd of Songs- About life and love
from the perspective a conscious country girl
living in the city.</v>
          </cell>
          <cell r="D1926">
            <v>3000</v>
          </cell>
          <cell r="E1926">
            <v>3432</v>
          </cell>
        </row>
        <row r="1927">
          <cell r="B1927" t="str">
            <v>The Freakniks Debut Album: Infinite Love</v>
          </cell>
          <cell r="C1927" t="str">
            <v>The Freakniks are making their psychedelic freak-folk debut studio album and they need your help.</v>
          </cell>
          <cell r="D1927">
            <v>1500</v>
          </cell>
          <cell r="E1927">
            <v>1655</v>
          </cell>
        </row>
        <row r="1928">
          <cell r="B1928" t="str">
            <v>Invisible Allies - Hyperdimensional Animals</v>
          </cell>
          <cell r="C1928" t="str">
            <v xml:space="preserve">Invisible Allies is a collaboration between well known West Coast downtempo aficionado Bluetech and Philadelphia electronic mastermind KiloWatts.  </v>
          </cell>
          <cell r="D1928">
            <v>1500</v>
          </cell>
          <cell r="E1928">
            <v>2930.69</v>
          </cell>
        </row>
        <row r="1929">
          <cell r="B1929" t="str">
            <v>GBS Detroit Presents Hampshire</v>
          </cell>
          <cell r="C1929" t="str">
            <v>Hampshire is headed to GBS Detroit.</v>
          </cell>
          <cell r="D1929">
            <v>600</v>
          </cell>
          <cell r="E1929">
            <v>620</v>
          </cell>
        </row>
        <row r="1930">
          <cell r="B1930" t="str">
            <v>Jollyheads Circus Debut Album "The Kaleidoscope Dawn"</v>
          </cell>
          <cell r="C1930" t="str">
            <v>Help us master and release our debut album "The Kaleidoscope Dawn"</v>
          </cell>
          <cell r="D1930">
            <v>2550</v>
          </cell>
          <cell r="E1930">
            <v>2630</v>
          </cell>
        </row>
        <row r="1931">
          <cell r="B1931" t="str">
            <v>Surplus 1980 album funds for release on CD/LP.</v>
          </cell>
          <cell r="C1931" t="str">
            <v>Trying to raise funds to release a full-length album on LP and CD by my post-punk studio project, Surplus 1980.</v>
          </cell>
          <cell r="D1931">
            <v>3200</v>
          </cell>
          <cell r="E1931">
            <v>3210</v>
          </cell>
        </row>
        <row r="1932">
          <cell r="B1932" t="str">
            <v>Magnetic Flowers Presents: Old, Cold. Losing It.</v>
          </cell>
          <cell r="C1932" t="str">
            <v>We're nearly done recording, but we're out of money! Help us release the record!!!</v>
          </cell>
          <cell r="D1932">
            <v>1000</v>
          </cell>
          <cell r="E1932">
            <v>1270</v>
          </cell>
        </row>
        <row r="1933">
          <cell r="B1933" t="str">
            <v>New Lions After Dark EP!</v>
          </cell>
          <cell r="C1933" t="str">
            <v>We're an indie rock band from Clearwater, FL headed back into the studio to finish our latest EP.</v>
          </cell>
          <cell r="D1933">
            <v>2000</v>
          </cell>
          <cell r="E1933">
            <v>2412.02</v>
          </cell>
        </row>
        <row r="1934">
          <cell r="B1934" t="str">
            <v>Lee Malone - Get Us To The Converse Rubber Track Sessions!</v>
          </cell>
          <cell r="C1934" t="str">
            <v>Lee Malone has been chosen by Converse Rubber Tracks! Help get us to the Rubber Tracks recording studio in Brooklyn &amp; cut a 7" EP.</v>
          </cell>
          <cell r="D1934">
            <v>5250</v>
          </cell>
          <cell r="E1934">
            <v>5617</v>
          </cell>
        </row>
        <row r="1935">
          <cell r="B1935" t="str">
            <v>Magic Punches are making debut LP with producer John Askew</v>
          </cell>
          <cell r="C1935" t="str">
            <v>After years of preparation and planning, Magic Punches are going to record their debut LP at Type Foundry Studios with John Askew.</v>
          </cell>
          <cell r="D1935">
            <v>6000</v>
          </cell>
          <cell r="E1935">
            <v>10346</v>
          </cell>
        </row>
        <row r="1936">
          <cell r="B1936" t="str">
            <v>The City Never Sleeps Needs A Tour Vehicle!</v>
          </cell>
          <cell r="C1936" t="str">
            <v>We are a band in need of a vehicle. We just released our new CD and have played almost every venue in town, now it's time to expand.</v>
          </cell>
          <cell r="D1936">
            <v>5000</v>
          </cell>
          <cell r="E1936">
            <v>6181</v>
          </cell>
        </row>
        <row r="1937">
          <cell r="B1937" t="str">
            <v>the last echo AM/PM Project</v>
          </cell>
          <cell r="C1937" t="str">
            <v>AM/PM is a 20 song dual-disk album that we're trying to record with your help! AM is a pop album and PM is an ambient/intense album!</v>
          </cell>
          <cell r="D1937">
            <v>2500</v>
          </cell>
          <cell r="E1937">
            <v>2710</v>
          </cell>
        </row>
        <row r="1938">
          <cell r="B1938" t="str">
            <v>Grandkids Record a Full-length Album!</v>
          </cell>
          <cell r="C1938" t="str">
            <v>Hey, we're Grandkids! We have enough songs to record an LP, and we need your help! We're going to make you proud, promise!</v>
          </cell>
          <cell r="D1938">
            <v>7500</v>
          </cell>
          <cell r="E1938">
            <v>8739.01</v>
          </cell>
        </row>
        <row r="1939">
          <cell r="B1939" t="str">
            <v>GBS Detroit Presents My Pal Val</v>
          </cell>
          <cell r="C1939" t="str">
            <v>My Pal Val is headed to Groovebox Studios in Detroit, Michigan on June 15th to record and film a live GBS Detroit EP.</v>
          </cell>
          <cell r="D1939">
            <v>600</v>
          </cell>
          <cell r="E1939">
            <v>1123.47</v>
          </cell>
        </row>
        <row r="1940">
          <cell r="B1940" t="str">
            <v>Jon Shirley: Live Worship Album + Short Film</v>
          </cell>
          <cell r="C1940" t="str">
            <v>A live worship album + short film: Telling the story of a worshipping community adapting and thriving in a post-Christian context.</v>
          </cell>
          <cell r="D1940">
            <v>15000</v>
          </cell>
          <cell r="E1940">
            <v>17390</v>
          </cell>
        </row>
        <row r="1941">
          <cell r="B1941" t="str">
            <v>Help I Am Clay Release Their First CD For FREE</v>
          </cell>
          <cell r="C1941" t="str">
            <v>Partner with the ministry of I Am Clay by helping them fund their new album! This enables them to release it for FREE as a gift to all!</v>
          </cell>
          <cell r="D1941">
            <v>10000</v>
          </cell>
          <cell r="E1941">
            <v>11070</v>
          </cell>
        </row>
        <row r="1942">
          <cell r="B1942" t="str">
            <v>History Grows: New K. Record</v>
          </cell>
          <cell r="C1942" t="str">
            <v>K. is about *this* close to finishing up our third record, History Grows.  Now we just need to master it and release it!</v>
          </cell>
          <cell r="D1942">
            <v>650</v>
          </cell>
          <cell r="E1942">
            <v>1111</v>
          </cell>
        </row>
        <row r="1943">
          <cell r="B1943" t="str">
            <v>Gramofon: Modern Cloud Jukebox</v>
          </cell>
          <cell r="C1943" t="str">
            <v>Gramofon streams cloud music to your sound system. A modern jukebox: smartphones are the remotes + WiFi brings everyone together.</v>
          </cell>
          <cell r="D1943">
            <v>250000</v>
          </cell>
          <cell r="E1943">
            <v>315295.89</v>
          </cell>
        </row>
        <row r="1944">
          <cell r="B1944" t="str">
            <v>building the world's longest marble run relaunch</v>
          </cell>
          <cell r="C1944" t="str">
            <v>Getting a revolutionary new toy design into open source production, and using the design to create the worlds longest marble run.</v>
          </cell>
          <cell r="D1944">
            <v>6000</v>
          </cell>
          <cell r="E1944">
            <v>8306.42</v>
          </cell>
        </row>
        <row r="1945">
          <cell r="B1945" t="str">
            <v>RuuviTag - Open-Source Bluetooth Sensor Beacon</v>
          </cell>
          <cell r="C1945" t="str">
            <v>Next-gen 100% open-source sensor beacon platform designed especially for makers, developers and IoT companies.</v>
          </cell>
          <cell r="D1945">
            <v>10000</v>
          </cell>
          <cell r="E1945">
            <v>170525</v>
          </cell>
        </row>
        <row r="1946">
          <cell r="B1946" t="str">
            <v>The BIG Turtle ShellÂ®: Rugged, Wireless BoomBox &amp; Power Bank</v>
          </cell>
          <cell r="C1946" t="str">
            <v>The Big Turtle ShellÂ® is a rugged wireless Bluetooth speaker built for a life of action. Water resistant and durable with a huge sound.</v>
          </cell>
          <cell r="D1946">
            <v>40000</v>
          </cell>
          <cell r="E1946">
            <v>315222.2</v>
          </cell>
        </row>
        <row r="1947">
          <cell r="B1947" t="str">
            <v>Oval - The First Digital HandPan</v>
          </cell>
          <cell r="C1947" t="str">
            <v>A new electronic musical instrument which allows you to play, learn and perform music using any sound you can imagine.</v>
          </cell>
          <cell r="D1947">
            <v>100000</v>
          </cell>
          <cell r="E1947">
            <v>348018</v>
          </cell>
        </row>
        <row r="1948">
          <cell r="B1948" t="str">
            <v>eMersion Gesture Control System for Music Performance &amp; More</v>
          </cell>
          <cell r="C1948" t="str">
            <v>A smart technology that allows your instrument to transform movement, orientation and momentum into audio &amp; visual effects.</v>
          </cell>
          <cell r="D1948">
            <v>7500</v>
          </cell>
          <cell r="E1948">
            <v>11231</v>
          </cell>
        </row>
        <row r="1949">
          <cell r="B1949" t="str">
            <v>Fusion in a Bubblegum Machine</v>
          </cell>
          <cell r="C1949" t="str">
            <v>You may be thinking: "a fusion reactor? Thatâ€™s not very exciting, I see fusion every day." But. How often do you see fusion inside of a Bubblegum...</v>
          </cell>
          <cell r="D1949">
            <v>800</v>
          </cell>
          <cell r="E1949">
            <v>805.07</v>
          </cell>
        </row>
        <row r="1950">
          <cell r="B1950" t="str">
            <v>UDOO X86: The Most Powerful Maker Board Ever</v>
          </cell>
          <cell r="C1950" t="str">
            <v>10 times more powerful than Raspberry Pi 3, x86 64-bit architecture</v>
          </cell>
          <cell r="D1950">
            <v>100000</v>
          </cell>
          <cell r="E1950">
            <v>800211</v>
          </cell>
        </row>
        <row r="1951">
          <cell r="B1951" t="str">
            <v>Shake Your Power</v>
          </cell>
          <cell r="C1951" t="str">
            <v>#ShakeYourPower brings clean energy to places in the world without electricity through the power of music.</v>
          </cell>
          <cell r="D1951">
            <v>50000</v>
          </cell>
          <cell r="E1951">
            <v>53001.3</v>
          </cell>
        </row>
        <row r="1952">
          <cell r="B1952" t="str">
            <v>Trebuchette - the snap-together, desktop trebuchet</v>
          </cell>
          <cell r="C1952" t="str">
            <v>We're building snap-together model trebuchets that are perfect for office warfare or annoying your roommate!</v>
          </cell>
          <cell r="D1952">
            <v>48000</v>
          </cell>
          <cell r="E1952">
            <v>96248.960000000006</v>
          </cell>
        </row>
        <row r="1953">
          <cell r="B1953" t="str">
            <v>Connect. Code. Create. With SBrick Plus</v>
          </cell>
          <cell r="C1953" t="str">
            <v>Take learning and playing with LEGOÂ® to the next level with sensors! Build creations with SBrick Plus and make them interactive!</v>
          </cell>
          <cell r="D1953">
            <v>50000</v>
          </cell>
          <cell r="E1953">
            <v>106222</v>
          </cell>
        </row>
        <row r="1954">
          <cell r="B1954" t="str">
            <v>Nix Color Sensor</v>
          </cell>
          <cell r="C1954" t="str">
            <v>Nix is a breakthrough smartphone accessory. Just scan an object and instantly view the color on your iPhone, Android, PC, or Mac.</v>
          </cell>
          <cell r="D1954">
            <v>35000</v>
          </cell>
          <cell r="E1954">
            <v>69465.33</v>
          </cell>
        </row>
        <row r="1955">
          <cell r="B1955" t="str">
            <v>NTH Music Synthesizer</v>
          </cell>
          <cell r="C1955" t="str">
            <v>The NTH is an open source music synthesizer featuring instant fun, awesome sound, and a hackable design.</v>
          </cell>
          <cell r="D1955">
            <v>15000</v>
          </cell>
          <cell r="E1955">
            <v>33892</v>
          </cell>
        </row>
        <row r="1956">
          <cell r="B1956" t="str">
            <v>Orison â€“ Rethink the Power of Energy</v>
          </cell>
          <cell r="C1956" t="str">
            <v>The First Home Battery System You Simply Plug in to Install</v>
          </cell>
          <cell r="D1956">
            <v>50000</v>
          </cell>
          <cell r="E1956">
            <v>349474</v>
          </cell>
        </row>
        <row r="1957">
          <cell r="B1957" t="str">
            <v>Bukobot 3D Printer - Affordable 3D with No Compromises!</v>
          </cell>
          <cell r="C1957" t="str">
            <v>An easy to build open source 3D object printer. For the newbie or experienced maker, there's a model for everyone! NEW $599 Model!</v>
          </cell>
          <cell r="D1957">
            <v>42000</v>
          </cell>
          <cell r="E1957">
            <v>167410.01999999999</v>
          </cell>
        </row>
        <row r="1958">
          <cell r="B1958" t="str">
            <v>Sparx Skate Sharpener - Pro Skate Sharpening. At Home.</v>
          </cell>
          <cell r="C1958" t="str">
            <v>Designed to be used at home, the Sparx Skate Sharpener gives hockey players an automated way to sharpen at the professional level</v>
          </cell>
          <cell r="D1958">
            <v>60000</v>
          </cell>
          <cell r="E1958">
            <v>176420</v>
          </cell>
        </row>
        <row r="1959">
          <cell r="B1959" t="str">
            <v>freeSoC and freeSoC Mini</v>
          </cell>
          <cell r="C1959" t="str">
            <v>An open hardware platform for the best microcontroller in the world.</v>
          </cell>
          <cell r="D1959">
            <v>30000</v>
          </cell>
          <cell r="E1959">
            <v>50251.41</v>
          </cell>
        </row>
        <row r="1960">
          <cell r="B1960" t="str">
            <v>Mojo: Digital Design for the Hobbyist</v>
          </cell>
          <cell r="C1960" t="str">
            <v>The Mojo is an FPGA development board that is designed to be user friendly and a great introduction into digital design for anyone.</v>
          </cell>
          <cell r="D1960">
            <v>7000</v>
          </cell>
          <cell r="E1960">
            <v>100490.02</v>
          </cell>
        </row>
        <row r="1961">
          <cell r="B1961" t="str">
            <v>Heat Seek NYC</v>
          </cell>
          <cell r="C1961" t="str">
            <v>A thermometer that connects to the internet to help New York City turn the heat on for thousands of tenants with no heat in the winter.</v>
          </cell>
          <cell r="D1961">
            <v>10000</v>
          </cell>
          <cell r="E1961">
            <v>15673.44</v>
          </cell>
        </row>
        <row r="1962">
          <cell r="B1962" t="str">
            <v>TREKKAYAK</v>
          </cell>
          <cell r="C1962" t="str">
            <v>Trekkayak is an ultralight, durable and inflatable boat to be carried in your backpack to cross a lake or paddle down a river.</v>
          </cell>
          <cell r="D1962">
            <v>70000</v>
          </cell>
          <cell r="E1962">
            <v>82532</v>
          </cell>
        </row>
        <row r="1963">
          <cell r="B1963" t="str">
            <v>Public Lab DIY Spectrometry Kit</v>
          </cell>
          <cell r="C1963" t="str">
            <v>This DIY kit helps analyze materials and contaminants. We need your help to build a library of open-source spectral data.</v>
          </cell>
          <cell r="D1963">
            <v>10000</v>
          </cell>
          <cell r="E1963">
            <v>110538.12</v>
          </cell>
        </row>
        <row r="1964">
          <cell r="B1964" t="str">
            <v>AttoDuino - Turbocharged, Wireless, Arduino Compatible</v>
          </cell>
          <cell r="C1964" t="str">
            <v>It's like an Arduino on steroids â€“ built-in bluetooth, battery management, and floating-point coprocessor, in a small, simple package.</v>
          </cell>
          <cell r="D1964">
            <v>10000</v>
          </cell>
          <cell r="E1964">
            <v>19292.5</v>
          </cell>
        </row>
        <row r="1965">
          <cell r="B1965" t="str">
            <v>AirEnergy 3D - A 3D printed, opensource, mobile wind turbine</v>
          </cell>
          <cell r="C1965" t="str">
            <v>First mobile green energy generator that you can carry camping with you! A 3D printed, foldable wind turbine boosting 300W of power!</v>
          </cell>
          <cell r="D1965">
            <v>19000</v>
          </cell>
          <cell r="E1965">
            <v>24108</v>
          </cell>
        </row>
        <row r="1966">
          <cell r="B1966" t="str">
            <v>Clairy: The Most Amazing Natural Air Purifier</v>
          </cell>
          <cell r="C1966" t="str">
            <v>Clairy combines the power of nature and technology with the beauty of design to eliminate indoor pollution and analyze it.</v>
          </cell>
          <cell r="D1966">
            <v>89200</v>
          </cell>
          <cell r="E1966">
            <v>231543.12</v>
          </cell>
        </row>
        <row r="1967">
          <cell r="B1967" t="str">
            <v>BoardX: The Open Source Miniature Motherboard [Redemption]</v>
          </cell>
          <cell r="C1967" t="str">
            <v>BoardX is a collection of electronic circuit boards that stack on top of one another to share resources and communicate</v>
          </cell>
          <cell r="D1967">
            <v>5000</v>
          </cell>
          <cell r="E1967">
            <v>13114</v>
          </cell>
        </row>
        <row r="1968">
          <cell r="B1968" t="str">
            <v>InkCase Plus: E Ink screen for Android phone</v>
          </cell>
          <cell r="C1968" t="str">
            <v>InkCase Plus is an always on E Ink second screen; uses sports/fitness apps, an eBook reader, display Photo and receive notifications.</v>
          </cell>
          <cell r="D1968">
            <v>100000</v>
          </cell>
          <cell r="E1968">
            <v>206743.09</v>
          </cell>
        </row>
        <row r="1969">
          <cell r="B1969" t="str">
            <v>Ion: A Music Detecting Mood Light with Bluetooth Low Energy</v>
          </cell>
          <cell r="C1969" t="str">
            <v>Ion is a light show for your desk, dorm room, or living room.  It responds to music, connects to your phone, and brightens your day!</v>
          </cell>
          <cell r="D1969">
            <v>20000</v>
          </cell>
          <cell r="E1969">
            <v>74026</v>
          </cell>
        </row>
        <row r="1970">
          <cell r="B1970" t="str">
            <v>XSHIFTER: World's First Affordable Wireless Shifting System</v>
          </cell>
          <cell r="C1970" t="str">
            <v>Bringing the advantages of wireless smart shifting to every cyclist. FITS ANY BIKE</v>
          </cell>
          <cell r="D1970">
            <v>50000</v>
          </cell>
          <cell r="E1970">
            <v>142483</v>
          </cell>
        </row>
        <row r="1971">
          <cell r="B1971" t="str">
            <v>Puck.js - the ground-breaking bluetooth beacon</v>
          </cell>
          <cell r="C1971" t="str">
            <v>An Open Source JavaScript microcontroller you can program wirelessly - perfect for IoT! No software needed so get started in seconds.</v>
          </cell>
          <cell r="D1971">
            <v>20000</v>
          </cell>
          <cell r="E1971">
            <v>115816</v>
          </cell>
        </row>
        <row r="1972">
          <cell r="B1972" t="str">
            <v>APOC: Mini Radiation Detector</v>
          </cell>
          <cell r="C1972" t="str">
            <v>The APOC is a gamma particle detector that will help you learn about radiation and find radioactive things!</v>
          </cell>
          <cell r="D1972">
            <v>5000</v>
          </cell>
          <cell r="E1972">
            <v>56590</v>
          </cell>
        </row>
        <row r="1973">
          <cell r="B1973" t="str">
            <v>castAR: the most versatile AR &amp; VR system</v>
          </cell>
          <cell r="C1973" t="str">
            <v>castAR: bridging the physical world with the virtual worlds; 3D holographic like projections in AR, fully immersive environments in VR</v>
          </cell>
          <cell r="D1973">
            <v>400000</v>
          </cell>
          <cell r="E1973">
            <v>1052110.8700000001</v>
          </cell>
        </row>
        <row r="1974">
          <cell r="B1974" t="str">
            <v>Jog It! Open source controller pendant for EMC2 and Mach3!</v>
          </cell>
          <cell r="C1974" t="str">
            <v>Jog It! Is an open source hand held controller designed to make running a program in Linux CNC (EMC2) and MACH3 a breeze.</v>
          </cell>
          <cell r="D1974">
            <v>2500</v>
          </cell>
          <cell r="E1974">
            <v>16862</v>
          </cell>
        </row>
        <row r="1975">
          <cell r="B1975" t="str">
            <v>Lightpack 2 - Ultimate Light Orchestra For Your Living Room</v>
          </cell>
          <cell r="C1975" t="str">
            <v>Smart lighting for your living room that improves movie and gaming experience drastically â€“ all while being easy on the eyes.</v>
          </cell>
          <cell r="D1975">
            <v>198000</v>
          </cell>
          <cell r="E1975">
            <v>508525.01</v>
          </cell>
        </row>
        <row r="1976">
          <cell r="B1976" t="str">
            <v>RAPIRO: The Humanoid Robot Kit for your Raspberry Pi</v>
          </cell>
          <cell r="C1976" t="str">
            <v>RAPIRO is a cute and affordable robot kit designed to work with a Raspberry Pi. It comes with a Arduino-compatible servo controller.</v>
          </cell>
          <cell r="D1976">
            <v>20000</v>
          </cell>
          <cell r="E1976">
            <v>75099.199999999997</v>
          </cell>
        </row>
        <row r="1977">
          <cell r="B1977" t="str">
            <v>Bugle2: A DIY Phono Preamp</v>
          </cell>
          <cell r="C1977" t="str">
            <v>The Bugle2 is a second generation DIY kit phono preamplifier for vinyl playback.</v>
          </cell>
          <cell r="D1977">
            <v>16000</v>
          </cell>
          <cell r="E1977">
            <v>33393.339999999997</v>
          </cell>
        </row>
        <row r="1978">
          <cell r="B1978" t="str">
            <v>Pi Lite white - Bright white LED display for Raspberry Pi</v>
          </cell>
          <cell r="C1978" t="str">
            <v>Can you help us make an ultra bright white one a reality?</v>
          </cell>
          <cell r="D1978">
            <v>4000</v>
          </cell>
          <cell r="E1978">
            <v>13864</v>
          </cell>
        </row>
        <row r="1979">
          <cell r="B1979" t="str">
            <v>Ario: Smart Lighting. Better Health.</v>
          </cell>
          <cell r="C1979" t="str">
            <v>Ario learns about you, syncs your body clock, and keeps you healthy through natural lighting patterns.</v>
          </cell>
          <cell r="D1979">
            <v>50000</v>
          </cell>
          <cell r="E1979">
            <v>201165</v>
          </cell>
        </row>
        <row r="1980">
          <cell r="B1980" t="str">
            <v>B9Creator - A High Resolution 3D Printer</v>
          </cell>
          <cell r="C1980" t="str">
            <v>Please help us take DIY 3D Printing to the next level, support this open source photo-initiated polymer resin based 3D printing system!</v>
          </cell>
          <cell r="D1980">
            <v>50000</v>
          </cell>
          <cell r="E1980">
            <v>513422.57</v>
          </cell>
        </row>
        <row r="1981">
          <cell r="B1981" t="str">
            <v>Skybuds - truly wireless earbuds and smartphone case</v>
          </cell>
          <cell r="C1981" t="str">
            <v>Truly wireless premium earbuds with a battery-boosting smartphone case for charging and storage</v>
          </cell>
          <cell r="D1981">
            <v>200000</v>
          </cell>
          <cell r="E1981">
            <v>229802.31</v>
          </cell>
        </row>
        <row r="1982">
          <cell r="B1982" t="str">
            <v>YOUMO - Your Smart Modular Power Strip</v>
          </cell>
          <cell r="C1982" t="str">
            <v>Multi-power charging that is smarter, stylish and designed for you.</v>
          </cell>
          <cell r="D1982">
            <v>50000</v>
          </cell>
          <cell r="E1982">
            <v>177412.01</v>
          </cell>
        </row>
        <row r="1983">
          <cell r="B1983" t="str">
            <v>Aspiring storyteller: connecting the dots</v>
          </cell>
          <cell r="C1983" t="str">
            <v>I would like to tell the story of a young man from Queens, New York and compare his life to a young Afghan man...to connect the dots.</v>
          </cell>
          <cell r="D1983">
            <v>7500</v>
          </cell>
          <cell r="E1983">
            <v>381</v>
          </cell>
        </row>
        <row r="1984">
          <cell r="B1984" t="str">
            <v>Lonely Boy: 55 male models 200s sensual expression</v>
          </cell>
          <cell r="C1984" t="str">
            <v>Express a very dark place in my childhood. Release my emotions through photography in a form of Art.</v>
          </cell>
          <cell r="D1984">
            <v>180000</v>
          </cell>
          <cell r="E1984">
            <v>0</v>
          </cell>
        </row>
        <row r="1985">
          <cell r="B1985" t="str">
            <v>Vegans of Hawai'i - 140'000 Strong?</v>
          </cell>
          <cell r="C1985" t="str">
            <v>A vegan photographer bringing Hawaii to the tipping point of plant pure wisdom, featuring the most influential early adopters.</v>
          </cell>
          <cell r="D1985">
            <v>33000</v>
          </cell>
          <cell r="E1985">
            <v>1419</v>
          </cell>
        </row>
        <row r="1986">
          <cell r="B1986" t="str">
            <v>Love Locks - a photographic journey</v>
          </cell>
          <cell r="C1986" t="str">
            <v>Does love lasts longer than "Love Locks" ?
A photographic journey into the lives of these 'love-locked' couples.</v>
          </cell>
          <cell r="D1986">
            <v>15000</v>
          </cell>
          <cell r="E1986">
            <v>3172</v>
          </cell>
        </row>
        <row r="1987">
          <cell r="B1987" t="str">
            <v>Metrospective - photography project</v>
          </cell>
          <cell r="C1987" t="str">
            <v>A personal journey to document people on the worlds 10 largest metro systems. The end result being one truly epic photographic essay!</v>
          </cell>
          <cell r="D1987">
            <v>1600</v>
          </cell>
          <cell r="E1987">
            <v>51</v>
          </cell>
        </row>
        <row r="1988">
          <cell r="B1988" t="str">
            <v>Oddity Photography - help get us off the ground!</v>
          </cell>
          <cell r="C1988" t="str">
            <v>We are a married couple who have started a child photography business from home. We need help to put together equipment to grow.</v>
          </cell>
          <cell r="D1988">
            <v>2000</v>
          </cell>
          <cell r="E1988">
            <v>1</v>
          </cell>
        </row>
        <row r="1989">
          <cell r="B1989" t="str">
            <v>Ethiopia: Beheld</v>
          </cell>
          <cell r="C1989" t="str">
            <v>A collection of images that depicts the beauty and diversity within Ethiopia</v>
          </cell>
          <cell r="D1989">
            <v>5500</v>
          </cell>
          <cell r="E1989">
            <v>2336</v>
          </cell>
        </row>
        <row r="1990">
          <cell r="B1990" t="str">
            <v>Phillip Michael Photography</v>
          </cell>
          <cell r="C1990" t="str">
            <v>Expressing art in an image!</v>
          </cell>
          <cell r="D1990">
            <v>6000</v>
          </cell>
          <cell r="E1990">
            <v>25</v>
          </cell>
        </row>
        <row r="1991">
          <cell r="B1991" t="str">
            <v>Shutters of Hope: The Real Faces of Infertility</v>
          </cell>
          <cell r="C1991" t="str">
            <v>Creating an awareness for infertility through photographing families and showcasing the real faces of infertility.</v>
          </cell>
          <cell r="D1991">
            <v>5000</v>
          </cell>
          <cell r="E1991">
            <v>50</v>
          </cell>
        </row>
        <row r="1992">
          <cell r="B1992" t="str">
            <v>The Virgin of the Path</v>
          </cell>
          <cell r="C1992" t="str">
            <v>An art nude photography book that includes traditional black and white sepia nudes as well as experimiental color nudes.</v>
          </cell>
          <cell r="D1992">
            <v>3000</v>
          </cell>
          <cell r="E1992">
            <v>509</v>
          </cell>
        </row>
        <row r="1993">
          <cell r="B1993" t="str">
            <v>Portraits of Resilience</v>
          </cell>
          <cell r="C1993" t="str">
            <v>Taking (and giving) professional portraits of survivors of human trafficking in Myanmar.</v>
          </cell>
          <cell r="D1993">
            <v>2000</v>
          </cell>
          <cell r="E1993">
            <v>140</v>
          </cell>
        </row>
        <row r="1994">
          <cell r="B1994" t="str">
            <v>The Wonderful World of Princes &amp; Princesses</v>
          </cell>
          <cell r="C1994" t="str">
            <v>A complete revamp of all the Disney Princes &amp; Princesses!</v>
          </cell>
          <cell r="D1994">
            <v>1500</v>
          </cell>
          <cell r="E1994">
            <v>2</v>
          </cell>
        </row>
        <row r="1995">
          <cell r="B1995" t="str">
            <v>Open a photography studio - photo shoots as rewards!</v>
          </cell>
          <cell r="C1995" t="str">
            <v>I am looking for help to open up an affordable photography studio in Cornwall for baby and family portraiture photography</v>
          </cell>
          <cell r="D1995">
            <v>2000</v>
          </cell>
          <cell r="E1995">
            <v>0</v>
          </cell>
        </row>
        <row r="1996">
          <cell r="B1996" t="str">
            <v>The preservation of still and moving imagery</v>
          </cell>
          <cell r="C1996" t="str">
            <v>A program to preserve still imagery (photographs) and moving imagery captured on motion picture (film) stock, and videotape elements.</v>
          </cell>
          <cell r="D1996">
            <v>3200</v>
          </cell>
          <cell r="E1996">
            <v>0</v>
          </cell>
        </row>
        <row r="1997">
          <cell r="B1997" t="str">
            <v>The Girl With(out) The Camera</v>
          </cell>
          <cell r="C1997" t="str">
            <v>I'm looking to pursue my dream of becoming a full time photographer, using my current creative experience as a graphic designer.</v>
          </cell>
          <cell r="D1997">
            <v>1000</v>
          </cell>
          <cell r="E1997">
            <v>78</v>
          </cell>
        </row>
        <row r="1998">
          <cell r="B1998" t="str">
            <v>Life through the eye of war worldwide</v>
          </cell>
          <cell r="C1998" t="str">
            <v>I want to create a series of pictures of Life through the eyes - and capture some of the defining moments of our history now / to come.</v>
          </cell>
          <cell r="D1998">
            <v>133800</v>
          </cell>
          <cell r="E1998">
            <v>0</v>
          </cell>
        </row>
        <row r="1999">
          <cell r="B1999" t="str">
            <v>Photographically documenting my cultural travels</v>
          </cell>
          <cell r="C1999" t="str">
            <v>There is so many unseen places in the world, and I've made it my personal goal to show everyone through photography &amp; travel.</v>
          </cell>
          <cell r="D1999">
            <v>6500</v>
          </cell>
          <cell r="E1999">
            <v>0</v>
          </cell>
        </row>
        <row r="2000">
          <cell r="B2000" t="str">
            <v>Photography from Below</v>
          </cell>
          <cell r="C2000" t="str">
            <v>I am moving to Guatemala to document and report on the growing community resistance movements across Central America and Mexico</v>
          </cell>
          <cell r="D2000">
            <v>2500</v>
          </cell>
          <cell r="E2000">
            <v>655</v>
          </cell>
        </row>
        <row r="2001">
          <cell r="B2001" t="str">
            <v>Planet Venus</v>
          </cell>
          <cell r="C2001" t="str">
            <v>This is a portrait photo project aiming to inspire women to explore themselves and live their passion</v>
          </cell>
          <cell r="D2001">
            <v>31000</v>
          </cell>
          <cell r="E2001">
            <v>236</v>
          </cell>
        </row>
        <row r="2002">
          <cell r="B2002" t="str">
            <v>Jacs+Cam 2016 calendar</v>
          </cell>
          <cell r="C2002" t="str">
            <v>What do you get when you combine 2 of the hottest alt-models in North America with one Canadian photographer? Make a CALENDAR!!!</v>
          </cell>
          <cell r="D2002">
            <v>5000</v>
          </cell>
          <cell r="E2002">
            <v>625</v>
          </cell>
        </row>
        <row r="2003">
          <cell r="B2003" t="str">
            <v>Nuimo: Seamless Smart Home Interface</v>
          </cell>
          <cell r="C2003" t="str">
            <v>Nuimo is a universal controller for the internet of things. Control your music, lights, locks and more.</v>
          </cell>
          <cell r="D2003">
            <v>55000</v>
          </cell>
          <cell r="E2003">
            <v>210171</v>
          </cell>
        </row>
        <row r="2004">
          <cell r="B2004" t="str">
            <v>JeVois: Open-Source Quad-Core Smart Machine Vision Camera</v>
          </cell>
          <cell r="C2004" t="str">
            <v>Open-source quad-core camera effortlessly adds powerful machine vision to all your PC/Arduino/Raspberry Pi projects</v>
          </cell>
          <cell r="D2004">
            <v>50000</v>
          </cell>
          <cell r="E2004">
            <v>108397.11</v>
          </cell>
        </row>
        <row r="2005">
          <cell r="B2005" t="str">
            <v>velosynth</v>
          </cell>
          <cell r="C2005" t="str">
            <v>velosynth is an open-source bicycle interaction synthesizer. it interprets the speed and acceleration of a bicycle into expressive audio feedback.</v>
          </cell>
          <cell r="D2005">
            <v>500</v>
          </cell>
          <cell r="E2005">
            <v>1560</v>
          </cell>
        </row>
        <row r="2006">
          <cell r="B2006" t="str">
            <v>Printeer - a 3D printer for kids &amp; schools</v>
          </cell>
          <cell r="C2006" t="str">
            <v>Design and 3D print your own creations using an iPad. A delightful 3D printing experience for children and K-12 education.</v>
          </cell>
          <cell r="D2006">
            <v>50000</v>
          </cell>
          <cell r="E2006">
            <v>117210.24000000001</v>
          </cell>
        </row>
        <row r="2007">
          <cell r="B2007" t="str">
            <v>bassAware Holster</v>
          </cell>
          <cell r="C2007" t="str">
            <v>The bassAware Holster is a new type of wearable audio technology that uses vibration to create a massive bass experience.</v>
          </cell>
          <cell r="D2007">
            <v>30000</v>
          </cell>
          <cell r="E2007">
            <v>37104.03</v>
          </cell>
        </row>
        <row r="2008">
          <cell r="B2008" t="str">
            <v>MAID Oven - Make All Incredible Dishes</v>
          </cell>
          <cell r="C2008" t="str">
            <v>MAID is a smart kitchen assistant &amp; a multifunctional oven. MAID knows what to cook and how to cook. Cooking is now easy,fun &amp; social.</v>
          </cell>
          <cell r="D2008">
            <v>50000</v>
          </cell>
          <cell r="E2008">
            <v>123920</v>
          </cell>
        </row>
        <row r="2009">
          <cell r="B2009" t="str">
            <v>"Hello, World!" - Modern Biotechnology for High Schools</v>
          </cell>
          <cell r="C2009" t="str">
            <v>A biologist, an industrial designer, and an engineer team up and build a â€œHello, World!â€ kit to teach high schoolers how to invent with DNA.</v>
          </cell>
          <cell r="D2009">
            <v>10000</v>
          </cell>
          <cell r="E2009">
            <v>11570.92</v>
          </cell>
        </row>
        <row r="2010">
          <cell r="B2010" t="str">
            <v>smartCaster: Open source automatic roto-casting machine</v>
          </cell>
          <cell r="C2010" t="str">
            <v>The smartCaster is an automatic roto-casting machine running off of open source electronics with plans that will be freely available.</v>
          </cell>
          <cell r="D2010">
            <v>1570.79</v>
          </cell>
          <cell r="E2010">
            <v>1839</v>
          </cell>
        </row>
        <row r="2011">
          <cell r="B2011" t="str">
            <v>KiÃ«n Light: Intelligent daylight at your fingertips</v>
          </cell>
          <cell r="C2011" t="str">
            <v>Licht 1: The smart pendant lamp that increases your well-being and productivity while saving 80% in running energy expenses.</v>
          </cell>
          <cell r="D2011">
            <v>50000</v>
          </cell>
          <cell r="E2011">
            <v>152579</v>
          </cell>
        </row>
        <row r="2012">
          <cell r="B2012" t="str">
            <v>Weighitz: Weigh Smarter</v>
          </cell>
          <cell r="C2012" t="str">
            <v>Weighitz are miniature smart scales designed to weigh anything in the home.</v>
          </cell>
          <cell r="D2012">
            <v>30000</v>
          </cell>
          <cell r="E2012">
            <v>96015.9</v>
          </cell>
        </row>
        <row r="2013">
          <cell r="B2013" t="str">
            <v>FLUXO â€“ The Worldâ€™s First Truly Smart Lamp</v>
          </cell>
          <cell r="C2013" t="str">
            <v>FLUXO â€“ The first smart design lamp where you can move the light in any direction with app and sensor control.</v>
          </cell>
          <cell r="D2013">
            <v>50000</v>
          </cell>
          <cell r="E2013">
            <v>409782</v>
          </cell>
        </row>
        <row r="2014">
          <cell r="B2014" t="str">
            <v>FishBit: Your Aquarium Made Simple (Beta Release)</v>
          </cell>
          <cell r="C2014" t="str">
            <v>FishBit is an app and connected device to monitor and control your aquariumâ€™s water composition to help your tank thrive.</v>
          </cell>
          <cell r="D2014">
            <v>5000</v>
          </cell>
          <cell r="E2014">
            <v>11745</v>
          </cell>
        </row>
        <row r="2015">
          <cell r="B2015" t="str">
            <v>Portal: Turbocharged WiFi</v>
          </cell>
          <cell r="C2015" t="str">
            <v>Crowds can slow WiFi to a crawl, but not Portal. Stream ultraHD videos without buffering and play Internet games without lagging.</v>
          </cell>
          <cell r="D2015">
            <v>160000</v>
          </cell>
          <cell r="E2015">
            <v>791862</v>
          </cell>
        </row>
        <row r="2016">
          <cell r="B2016" t="str">
            <v>3Doodler: The World's First 3D Printing Pen</v>
          </cell>
          <cell r="C2016" t="str">
            <v>It's a pen that can draw in the air! 3Doodler is the 3D printing pen you can hold in your hand. Lift your imagination off the page!</v>
          </cell>
          <cell r="D2016">
            <v>30000</v>
          </cell>
          <cell r="E2016">
            <v>2344134.67</v>
          </cell>
        </row>
        <row r="2017">
          <cell r="B2017" t="str">
            <v>ExtraCore (Arduino Compatible)</v>
          </cell>
          <cell r="C2017" t="str">
            <v>ExtraCore is a 1" x 1" 22 I/O pin Arduino Compatible. It's 1.7 grams and 16mhz of tiny Arduino style coolness.</v>
          </cell>
          <cell r="D2017">
            <v>7200</v>
          </cell>
          <cell r="E2017">
            <v>8136.01</v>
          </cell>
        </row>
        <row r="2018">
          <cell r="B2018" t="str">
            <v>Hydra: a triple-output power supply for electronics projects</v>
          </cell>
          <cell r="C2018" t="str">
            <v>A smart, compact power supply designed to power anything, anywhere</v>
          </cell>
          <cell r="D2018">
            <v>10000</v>
          </cell>
          <cell r="E2018">
            <v>92154.22</v>
          </cell>
        </row>
        <row r="2019">
          <cell r="B2019" t="str">
            <v>SparkLab: the educational build-mobile!</v>
          </cell>
          <cell r="C2019" t="str">
            <v>A big red truck filled with cutting-edge maker tools that goes from school to school, bringing the joy of building back to kids.</v>
          </cell>
          <cell r="D2019">
            <v>25000</v>
          </cell>
          <cell r="E2019">
            <v>31275.599999999999</v>
          </cell>
        </row>
        <row r="2020">
          <cell r="B2020" t="str">
            <v>Scriba - the stylus reinvented</v>
          </cell>
          <cell r="C2020" t="str">
            <v>Scriba puts creative control back in your hands. Its flexible body and dynamic squeeze motion responding beautifully to your touch.</v>
          </cell>
          <cell r="D2020">
            <v>65000</v>
          </cell>
          <cell r="E2020">
            <v>66458.23</v>
          </cell>
        </row>
        <row r="2021">
          <cell r="B2021" t="str">
            <v>ReSpeaker - Add Voice Control Extension To Anything You Like</v>
          </cell>
          <cell r="C2021" t="str">
            <v>Far-field voice control extension to your speakers, home &amp; office appliances. Touch Sensing with Arduino &amp; Linux for making projects.</v>
          </cell>
          <cell r="D2021">
            <v>40000</v>
          </cell>
          <cell r="E2021">
            <v>193963.9</v>
          </cell>
        </row>
        <row r="2022">
          <cell r="B2022" t="str">
            <v>Low Voltage Metal Sensor for use with Arduino type boards</v>
          </cell>
          <cell r="C2022" t="str">
            <v>Low Voltage Metal Sensor directly compatible with Arduino type computers for Robotics, &amp; Motor Control, WITHOUT USING MAGNETS!</v>
          </cell>
          <cell r="D2022">
            <v>1500</v>
          </cell>
          <cell r="E2022">
            <v>2885</v>
          </cell>
        </row>
        <row r="2023">
          <cell r="B2023" t="str">
            <v>m!lTone- Portable Air Synth &amp; MIDI controller</v>
          </cell>
          <cell r="C2023" t="str">
            <v>The m!lTone is an open-source synth &amp; MIDI controller.Create music &amp; control video,lights &amp; sound w/ this refreshingly original device.</v>
          </cell>
          <cell r="D2023">
            <v>5000</v>
          </cell>
          <cell r="E2023">
            <v>14055</v>
          </cell>
        </row>
        <row r="2024">
          <cell r="B2024" t="str">
            <v>Acanvas: The cord-free art display and streaming platform</v>
          </cell>
          <cell r="C2024" t="str">
            <v>Acanvas is a Wi-Fi connected and customizable art display that hangs on any wall, charges itself and streams art into your home</v>
          </cell>
          <cell r="D2024">
            <v>100000</v>
          </cell>
          <cell r="E2024">
            <v>125137</v>
          </cell>
        </row>
        <row r="2025">
          <cell r="B2025" t="str">
            <v>Atmoph Window - Your Room Can Be Anywhere</v>
          </cell>
          <cell r="C2025" t="str">
            <v>A digital window that opens to beautiful scenery from around the world with 4K-shot videos and sound. Place it anywhere, be anywhere.</v>
          </cell>
          <cell r="D2025">
            <v>100000</v>
          </cell>
          <cell r="E2025">
            <v>161459</v>
          </cell>
        </row>
        <row r="2026">
          <cell r="B2026" t="str">
            <v>RA 3D printer controller by Elefu</v>
          </cell>
          <cell r="C2026" t="str">
            <v>RA - 3D Printer board. This board can control 3 extruders, bed heaters, Elefu control panel, 4 temp monitors, lighting and more.</v>
          </cell>
          <cell r="D2026">
            <v>4000</v>
          </cell>
          <cell r="E2026">
            <v>23414</v>
          </cell>
        </row>
        <row r="2027">
          <cell r="B2027" t="str">
            <v>BuddyGuard: Smart Home Security In One Device</v>
          </cell>
          <cell r="C2027" t="str">
            <v>A complete Home Security System in a single device: Flare protects you and your home all by itself. Secure, beautiful and affordable.</v>
          </cell>
          <cell r="D2027">
            <v>80000</v>
          </cell>
          <cell r="E2027">
            <v>160920</v>
          </cell>
        </row>
        <row r="2028">
          <cell r="B2028" t="str">
            <v>MIDI Sprout - Biodata Sonification Device</v>
          </cell>
          <cell r="C2028" t="str">
            <v>MIDI Sprout enables plants to play synthesizers in real time.</v>
          </cell>
          <cell r="D2028">
            <v>25000</v>
          </cell>
          <cell r="E2028">
            <v>33370.769999999997</v>
          </cell>
        </row>
        <row r="2029">
          <cell r="B2029" t="str">
            <v>Cmoar Virtual Reality Headset with integrated electronics</v>
          </cell>
          <cell r="C2029" t="str">
            <v>Modular smartphone-based headset with external sensors for 4" - 5.7" Android &amp; iOS phones, iPhone 6 Plus included!</v>
          </cell>
          <cell r="D2029">
            <v>100000</v>
          </cell>
          <cell r="E2029">
            <v>120249</v>
          </cell>
        </row>
        <row r="2030">
          <cell r="B2030" t="str">
            <v xml:space="preserve">Building the Open Source Bussard Fusion Reactor </v>
          </cell>
          <cell r="C2030" t="str">
            <v>Building an open source Bussard fusion reactor, aka the Polywell.</v>
          </cell>
          <cell r="D2030">
            <v>3000</v>
          </cell>
          <cell r="E2030">
            <v>3785</v>
          </cell>
        </row>
        <row r="2031">
          <cell r="B2031" t="str">
            <v>Lumin8 Pro</v>
          </cell>
          <cell r="C2031" t="str">
            <v>Lumin8 Pro is a fun and easy to use light controller that makes light dance to your favorite music.</v>
          </cell>
          <cell r="D2031">
            <v>2500</v>
          </cell>
          <cell r="E2031">
            <v>9030</v>
          </cell>
        </row>
        <row r="2032">
          <cell r="B2032" t="str">
            <v>Picade: The arcade cabinet kit for your mini computer</v>
          </cell>
          <cell r="C2032" t="str">
            <v>A stylish, retro, and fun arcade cabinet for your Raspberry Pi, Mini-ITX, Pandaboard, or other mini PC from the makers of Pibow</v>
          </cell>
          <cell r="D2032">
            <v>32768</v>
          </cell>
          <cell r="E2032">
            <v>74134</v>
          </cell>
        </row>
        <row r="2033">
          <cell r="B2033" t="str">
            <v>Linkio: the $100 Smart Home Devices Solution</v>
          </cell>
          <cell r="C2033" t="str">
            <v>With Linkio you can use your smartphone to control every electronic you own- for only $100!</v>
          </cell>
          <cell r="D2033">
            <v>50000</v>
          </cell>
          <cell r="E2033">
            <v>60175</v>
          </cell>
        </row>
        <row r="2034">
          <cell r="B2034" t="str">
            <v>PocketLab Voyager | Explore Science in Your World</v>
          </cell>
          <cell r="C2034" t="str">
            <v>PocketLab Voyager and PocketLab Weather are rugged science labs that you can take anywhere to explore the world around you.</v>
          </cell>
          <cell r="D2034">
            <v>25000</v>
          </cell>
          <cell r="E2034">
            <v>76047</v>
          </cell>
        </row>
        <row r="2035">
          <cell r="B2035" t="str">
            <v>BrewNanny Home Brew Monitor</v>
          </cell>
          <cell r="C2035" t="str">
            <v>BrewNannyâ„¢ accurately measures the health and progress of your home brew and alerts you to problems immediately, wherever you are.</v>
          </cell>
          <cell r="D2035">
            <v>25000</v>
          </cell>
          <cell r="E2035">
            <v>44669</v>
          </cell>
        </row>
        <row r="2036">
          <cell r="B2036" t="str">
            <v>Impression Ï€: Wireless VR+AR with Gesture+Position Tracking</v>
          </cell>
          <cell r="C2036" t="str">
            <v>A Wireless Virtual Reality HMD that's Fashionable &amp; Compact; Features 3D Gesture Input, Position Tracking, &amp; Augmented Reality Overlays</v>
          </cell>
          <cell r="D2036">
            <v>78000</v>
          </cell>
          <cell r="E2036">
            <v>301719.59000000003</v>
          </cell>
        </row>
        <row r="2037">
          <cell r="B2037" t="str">
            <v>OpenBCI: Biosensing for Everybody</v>
          </cell>
          <cell r="C2037" t="str">
            <v>Announcing the GANGLION and the ULTRACORTEXâ€”a $99 biodata acquisition device and a 3D-printed, brain-sensing headset.</v>
          </cell>
          <cell r="D2037">
            <v>80000</v>
          </cell>
          <cell r="E2037">
            <v>168829.14</v>
          </cell>
        </row>
        <row r="2038">
          <cell r="B2038" t="str">
            <v>L.E.D Portable Charger</v>
          </cell>
          <cell r="C2038" t="str">
            <v>A high-capacity portable charger with LED lights keeps your iPhone, iPad, smartphones, tablets and other devices juiced up on-the-go.</v>
          </cell>
          <cell r="D2038">
            <v>30000</v>
          </cell>
          <cell r="E2038">
            <v>39500.5</v>
          </cell>
        </row>
        <row r="2039">
          <cell r="B2039" t="str">
            <v>Pedal Power -- Human Scale Energy For Everyday Tasks</v>
          </cell>
          <cell r="C2039" t="str">
            <v>With an efficiency of 97%, bicycle technology is nearly perfect. So why do we use it only for transportation?</v>
          </cell>
          <cell r="D2039">
            <v>10000</v>
          </cell>
          <cell r="E2039">
            <v>30047.64</v>
          </cell>
        </row>
        <row r="2040">
          <cell r="B2040" t="str">
            <v>OWL Programmable Effects Pedal</v>
          </cell>
          <cell r="C2040" t="str">
            <v>The OWL is an open source, open hardware, reprogrammable effects pedal designed for musicians, coders, and hackers.</v>
          </cell>
          <cell r="D2040">
            <v>8000</v>
          </cell>
          <cell r="E2040">
            <v>33641</v>
          </cell>
        </row>
        <row r="2041">
          <cell r="B2041" t="str">
            <v>ODIN2: Smart Projector for movies, video calls, and apps</v>
          </cell>
          <cell r="C2041" t="str">
            <v>Open up your digital worlds with the most sophisticated, intuitive android smart projector.</v>
          </cell>
          <cell r="D2041">
            <v>125000</v>
          </cell>
          <cell r="E2041">
            <v>170271</v>
          </cell>
        </row>
        <row r="2042">
          <cell r="B2042" t="str">
            <v>Programmable Capacitor</v>
          </cell>
          <cell r="C2042" t="str">
            <v>4.29 Billion+ Capacitor Combinations.
No Coding Required.</v>
          </cell>
          <cell r="D2042">
            <v>3000</v>
          </cell>
          <cell r="E2042">
            <v>7445.14</v>
          </cell>
        </row>
        <row r="2043">
          <cell r="B2043" t="str">
            <v>The Aspect - Reinventing the Grow Light for Interior Design</v>
          </cell>
          <cell r="C2043" t="str">
            <v>World's first LED decor grow light that turns your plants into show pieces. Adding beauty and foliage to your home like never before</v>
          </cell>
          <cell r="D2043">
            <v>9500</v>
          </cell>
          <cell r="E2043">
            <v>17277</v>
          </cell>
        </row>
        <row r="2044">
          <cell r="B2044" t="str">
            <v>SoundBrake- Headphone gadget alerts you to outside sounds</v>
          </cell>
          <cell r="C2044" t="str">
            <v>The SoundBrake headphone attachment can be used with any audio player to alert you to important outside sounds.</v>
          </cell>
          <cell r="D2044">
            <v>10000</v>
          </cell>
          <cell r="E2044">
            <v>12353</v>
          </cell>
        </row>
        <row r="2045">
          <cell r="B2045" t="str">
            <v>PS-1A Adjustable Miniature Switch Mode DC-DC Power Supply</v>
          </cell>
          <cell r="C2045" t="str">
            <v>PS-1A is an adjustable switch mode DC-DC power supply. It is highly compact, breadboard friendly and requires no external components.</v>
          </cell>
          <cell r="D2045">
            <v>1385</v>
          </cell>
          <cell r="E2045">
            <v>7011</v>
          </cell>
        </row>
        <row r="2046">
          <cell r="B2046" t="str">
            <v>PiSoC: Learn to Create</v>
          </cell>
          <cell r="C2046" t="str">
            <v>The PiSoC is an open source development platform which gives each person a unique opportunity to create, regardless of skill level.</v>
          </cell>
          <cell r="D2046">
            <v>15000</v>
          </cell>
          <cell r="E2046">
            <v>16232</v>
          </cell>
        </row>
        <row r="2047">
          <cell r="B2047" t="str">
            <v>OPEN RAIL Open Source Linear Bearing System</v>
          </cell>
          <cell r="C2047" t="str">
            <v>Open Rail is a new open source universal linear rail system designed to be used with various T- Slot aluminum extrusion configurations.</v>
          </cell>
          <cell r="D2047">
            <v>4900</v>
          </cell>
          <cell r="E2047">
            <v>40140.01</v>
          </cell>
        </row>
        <row r="2048">
          <cell r="B2048" t="str">
            <v>CoAction Hero: 32-bit Open-Source ARM Cortex-M3 Board</v>
          </cell>
          <cell r="C2048" t="str">
            <v>CoAction Hero: a powerful proto-board with a 120Mhz processor, 1MB filesystem, and built-in OS for tinkerers and engineers alike.</v>
          </cell>
          <cell r="D2048">
            <v>10000</v>
          </cell>
          <cell r="E2048">
            <v>12110</v>
          </cell>
        </row>
        <row r="2049">
          <cell r="B2049" t="str">
            <v>KoalaSafe -  Healthier Internet. Happier Families.</v>
          </cell>
          <cell r="C2049" t="str">
            <v>Simple internet time-limits, usage analytics, app &amp; site blocking - across all devices in the home, controlled from your smartphone.</v>
          </cell>
          <cell r="D2049">
            <v>98000</v>
          </cell>
          <cell r="E2049">
            <v>100939</v>
          </cell>
        </row>
        <row r="2050">
          <cell r="B2050" t="str">
            <v>The Siva Cycle Atom - Powering your life one pedal at a time</v>
          </cell>
          <cell r="C2050" t="str">
            <v>A lightweight generator to charge your phone, lights, and removable battery pack as you bicycle. Pedal power by you, for now or later.</v>
          </cell>
          <cell r="D2050">
            <v>85000</v>
          </cell>
          <cell r="E2050">
            <v>126082.45</v>
          </cell>
        </row>
        <row r="2051">
          <cell r="B2051" t="str">
            <v>LOCK8 - the World's First Smart Bike Lock</v>
          </cell>
          <cell r="C2051" t="str">
            <v>Keyless. Alarm secured. GPS tracking.</v>
          </cell>
          <cell r="D2051">
            <v>50000</v>
          </cell>
          <cell r="E2051">
            <v>60095.35</v>
          </cell>
        </row>
        <row r="2052">
          <cell r="B2052" t="str">
            <v>Hubble Laser Cutter: Affordable, Versatile &amp; Open Source</v>
          </cell>
          <cell r="C2052" t="str">
            <v>Hubble is the first 100% open, affordable laser cutter suite â€” from replicable hardware to community driven software &amp; firmware.</v>
          </cell>
          <cell r="D2052">
            <v>10000</v>
          </cell>
          <cell r="E2052">
            <v>47327</v>
          </cell>
        </row>
        <row r="2053">
          <cell r="B2053" t="str">
            <v>YOYO WARRIOR - A premium yoyo for any budget</v>
          </cell>
          <cell r="C2053" t="str">
            <v>A collaborative effort between three generations who set out to provide a premium, top-quality yoyo at an affordable price.</v>
          </cell>
          <cell r="D2053">
            <v>8000</v>
          </cell>
          <cell r="E2053">
            <v>10429</v>
          </cell>
        </row>
        <row r="2054">
          <cell r="B2054" t="str">
            <v>The World's Lightest &amp; Smartest E-Scooter  - ZAR</v>
          </cell>
          <cell r="C2054" t="str">
            <v>The World's Lightest &amp; Smartest E-Scooter: cool, small, portable, and can be easily folded into a backpack and bring it anywhere</v>
          </cell>
          <cell r="D2054">
            <v>50000</v>
          </cell>
          <cell r="E2054">
            <v>176524</v>
          </cell>
        </row>
        <row r="2055">
          <cell r="B2055" t="str">
            <v>stockplop - the most advanced external hard drive enclosure</v>
          </cell>
          <cell r="C2055" t="str">
            <v>Â· Exchange multiple hard drives (SSDs or HDDs) Â· Slick design Â· Highest data transfer rates Â· Robust (anodized aluminum)</v>
          </cell>
          <cell r="D2055">
            <v>5000</v>
          </cell>
          <cell r="E2055">
            <v>5051</v>
          </cell>
        </row>
        <row r="2056">
          <cell r="B2056" t="str">
            <v>SITU Smart Food Nutrition Scale for iPad and Android tablets</v>
          </cell>
          <cell r="C2056" t="str">
            <v>SITU is the smart food nutrition scale anyone can use. It weighs your food in calories and nutrients in addition to grams and ounces.</v>
          </cell>
          <cell r="D2056">
            <v>35000</v>
          </cell>
          <cell r="E2056">
            <v>39757</v>
          </cell>
        </row>
        <row r="2057">
          <cell r="B2057" t="str">
            <v>The I2C and SPI Education System</v>
          </cell>
          <cell r="C2057" t="str">
            <v>An Arduino compatible shield matched with a web based tutorial system to teach you how to talk with I2C and SPI components.</v>
          </cell>
          <cell r="D2057">
            <v>6000</v>
          </cell>
          <cell r="E2057">
            <v>10045</v>
          </cell>
        </row>
        <row r="2058">
          <cell r="B2058" t="str">
            <v>TYLT Energi Backpack - charge your mobile devices on the go.</v>
          </cell>
          <cell r="C2058" t="str">
            <v>A lightweight backpack that can charge your smartphone 4 times or an iPad one full charge, and recharge via a USB port</v>
          </cell>
          <cell r="D2058">
            <v>50000</v>
          </cell>
          <cell r="E2058">
            <v>76726</v>
          </cell>
        </row>
        <row r="2059">
          <cell r="B2059" t="str">
            <v>CableKnife - The World's best cable insulation stripper</v>
          </cell>
          <cell r="C2059" t="str">
            <v>CableKnife is the best solution for removing insulation from cables for the purpose of maximising the scrap metal value by up to 350%</v>
          </cell>
          <cell r="D2059">
            <v>15000</v>
          </cell>
          <cell r="E2059">
            <v>30334.83</v>
          </cell>
        </row>
        <row r="2060">
          <cell r="B2060" t="str">
            <v>Raspberry Pi Debug Clip</v>
          </cell>
          <cell r="C2060" t="str">
            <v>Making using the serial terminal on the Raspberry Pi as easy as Pi!</v>
          </cell>
          <cell r="D2060">
            <v>2560</v>
          </cell>
          <cell r="E2060">
            <v>4308</v>
          </cell>
        </row>
        <row r="2061">
          <cell r="B2061" t="str">
            <v>riots - Affordable wireless IoT microcontrollers and sensors</v>
          </cell>
          <cell r="C2061" t="str">
            <v>Simplify IoT development via the cloud. Plug-n-play, Arduino-compatible wireless network of sensors &amp; controllers. Open Source. Secure.</v>
          </cell>
          <cell r="D2061">
            <v>30000</v>
          </cell>
          <cell r="E2061">
            <v>43037</v>
          </cell>
        </row>
        <row r="2062">
          <cell r="B2062" t="str">
            <v>SmartQuad 4-Port (9.6 Amps / 48W) Travel USB Charger</v>
          </cell>
          <cell r="C2062" t="str">
            <v>Universal 4 ports USB charger for iPhone, iPad, Android and other USB devices. Intelligent device detection for optimal charging.</v>
          </cell>
          <cell r="D2062">
            <v>25000</v>
          </cell>
          <cell r="E2062">
            <v>49100</v>
          </cell>
        </row>
        <row r="2063">
          <cell r="B2063" t="str">
            <v>Bibo Time! Maximize your Cocktail time in seconds!</v>
          </cell>
          <cell r="C2063" t="str">
            <v>Bibo Barmaid is a smart cocktail self-serve machine that creates expertly crafted mixed drinks at home with the touch of a button.</v>
          </cell>
          <cell r="D2063">
            <v>5000</v>
          </cell>
          <cell r="E2063">
            <v>5396</v>
          </cell>
        </row>
        <row r="2064">
          <cell r="B2064" t="str">
            <v>Rho Board</v>
          </cell>
          <cell r="C2064" t="str">
            <v>4K HEVC Android TV Media Player with optional DIY electronics, ideal for app development, home control, software developement, learning</v>
          </cell>
          <cell r="D2064">
            <v>100000</v>
          </cell>
          <cell r="E2064">
            <v>114977</v>
          </cell>
        </row>
        <row r="2065">
          <cell r="B2065" t="str">
            <v>Up to 4 axis Beaglebone black based CNC control</v>
          </cell>
          <cell r="C2065" t="str">
            <v>Build a professional grade Linux CNC control with Beaglebone black and our CNC cape.</v>
          </cell>
          <cell r="D2065">
            <v>4000</v>
          </cell>
          <cell r="E2065">
            <v>5922</v>
          </cell>
        </row>
        <row r="2066">
          <cell r="B2066" t="str">
            <v>Lightpack â€” ambient backlight for your displays</v>
          </cell>
          <cell r="C2066" t="str">
            <v>Open-source content-driven lighting system you can use with TV or PC, Mac, HTPC displays in movies, games and daily work</v>
          </cell>
          <cell r="D2066">
            <v>261962</v>
          </cell>
          <cell r="E2066">
            <v>500784.27</v>
          </cell>
        </row>
        <row r="2067">
          <cell r="B2067" t="str">
            <v>Snooperscopeâ„¢: Night Vision for Your Smartphone iPhone iPad</v>
          </cell>
          <cell r="C2067" t="str">
            <v>Give your mobile device the ability to see &amp; capture the world in complete darkness while revealing items not visible to your naked eye</v>
          </cell>
          <cell r="D2067">
            <v>40000</v>
          </cell>
          <cell r="E2067">
            <v>79686.05</v>
          </cell>
        </row>
        <row r="2068">
          <cell r="B2068" t="str">
            <v>Garage Beacon - Turn your phone into a garage door remote</v>
          </cell>
          <cell r="C2068" t="str">
            <v>Automatically opens your garage door when you come home. Open, close, and monitor your garage door from your phone.</v>
          </cell>
          <cell r="D2068">
            <v>2000</v>
          </cell>
          <cell r="E2068">
            <v>4372</v>
          </cell>
        </row>
        <row r="2069">
          <cell r="B2069" t="str">
            <v>Luminite (LED lighting)</v>
          </cell>
          <cell r="C2069" t="str">
            <v>The next generation of premium quality LED lighting. Extreme power efficiency in a small package.</v>
          </cell>
          <cell r="D2069">
            <v>495</v>
          </cell>
          <cell r="E2069">
            <v>628</v>
          </cell>
        </row>
        <row r="2070">
          <cell r="B2070" t="str">
            <v>Netro - Scientifically Water Your Garden</v>
          </cell>
          <cell r="C2070" t="str">
            <v>Introducing Sprite, the cloud-based watering controller and Whisperer, the solar-powered plant sensor for effortless home irrigation</v>
          </cell>
          <cell r="D2070">
            <v>25000</v>
          </cell>
          <cell r="E2070">
            <v>26305.97</v>
          </cell>
        </row>
        <row r="2071">
          <cell r="B2071" t="str">
            <v>RaceCapture and Podium: Race it. Share it. Prove it.</v>
          </cell>
          <cell r="C2071" t="str">
            <v>RaceCapture brings motorsports to the connected car: Share track days, autocross, drift and drag racing with your friends in real time!</v>
          </cell>
          <cell r="D2071">
            <v>50000</v>
          </cell>
          <cell r="E2071">
            <v>64203.33</v>
          </cell>
        </row>
        <row r="2072">
          <cell r="B2072" t="str">
            <v>DAN Cases A4-SFX - The World's Smallest Gaming Tower Case</v>
          </cell>
          <cell r="C2072" t="str">
            <v>The A4-SFX is a project with the goal of creating the smallest case possible while still using high-end standardized components.</v>
          </cell>
          <cell r="D2072">
            <v>125000</v>
          </cell>
          <cell r="E2072">
            <v>396659</v>
          </cell>
        </row>
        <row r="2073">
          <cell r="B2073" t="str">
            <v>easyFeed Automatic Pet Feeder w/ Webcam and Amazon Delivery</v>
          </cell>
          <cell r="C2073" t="str">
            <v>Includes Wifi Camera for video chat, Amazon delivery, pet health analyzer, weight control, diet transition planning, and more.</v>
          </cell>
          <cell r="D2073">
            <v>20000</v>
          </cell>
          <cell r="E2073">
            <v>56146</v>
          </cell>
        </row>
        <row r="2074">
          <cell r="B2074" t="str">
            <v>Hercules PalmTop-Palm Size Mobile PC of Invincible Resources</v>
          </cell>
          <cell r="C2074" t="str">
            <v>The Most Portable Windows 10 PC Less than 0.3 lb with Updated Resources-Cherry Trail CPU, 4G RAM, ~128G Storage, wifi ac, USB 3.0, HDMI</v>
          </cell>
          <cell r="D2074">
            <v>71500</v>
          </cell>
          <cell r="E2074">
            <v>79173</v>
          </cell>
        </row>
        <row r="2075">
          <cell r="B2075" t="str">
            <v>abode - The Future of Home Security.</v>
          </cell>
          <cell r="C2075" t="str">
            <v>abode is a home security and automation company that offers a self-installed, professional-grade solution with no contracts.</v>
          </cell>
          <cell r="D2075">
            <v>100000</v>
          </cell>
          <cell r="E2075">
            <v>152604.29999999999</v>
          </cell>
        </row>
        <row r="2076">
          <cell r="B2076" t="str">
            <v>Advanced Simulation Products - PC Gaming Controllers</v>
          </cell>
          <cell r="C2076" t="str">
            <v>Creating PC gaming controllers to bring your gaming experience to a new level.</v>
          </cell>
          <cell r="D2076">
            <v>600</v>
          </cell>
          <cell r="E2076">
            <v>615</v>
          </cell>
        </row>
        <row r="2077">
          <cell r="B2077" t="str">
            <v>The Practical Meter: Know your power!</v>
          </cell>
          <cell r="C2077" t="str">
            <v>The Practical Meter helps you charge your phone faster by solving a problem millions of people experience.</v>
          </cell>
          <cell r="D2077">
            <v>9999</v>
          </cell>
          <cell r="E2077">
            <v>167820.6</v>
          </cell>
        </row>
        <row r="2078">
          <cell r="B2078" t="str">
            <v>Earin - The Worlds Smallest Wireless Earbuds</v>
          </cell>
          <cell r="C2078" t="str">
            <v>Wireless earbuds filled with sound, yet so small they are almost invisible!</v>
          </cell>
          <cell r="D2078">
            <v>179000</v>
          </cell>
          <cell r="E2078">
            <v>972594.99</v>
          </cell>
        </row>
        <row r="2079">
          <cell r="B2079" t="str">
            <v>4SeTVâ„¢ - Watch 4 TV Channels on Any Screen At Once</v>
          </cell>
          <cell r="C2079" t="str">
            <v>A Whole New Way to Get TV: Watch four live TV channels at once on your tablet, smartphone, or big screen TV!</v>
          </cell>
          <cell r="D2079">
            <v>50000</v>
          </cell>
          <cell r="E2079">
            <v>57754</v>
          </cell>
        </row>
        <row r="2080">
          <cell r="B2080" t="str">
            <v>Hoterway - Hot shower from the first second</v>
          </cell>
          <cell r="C2080" t="str">
            <v>With hoterway you won't wait anymore for hot water in the beginning of your shower. Save Water, Energy, Time and Money.</v>
          </cell>
          <cell r="D2080">
            <v>20000</v>
          </cell>
          <cell r="E2080">
            <v>26241</v>
          </cell>
        </row>
        <row r="2081">
          <cell r="B2081" t="str">
            <v>Pi PoE Switch HAT - power over Ethernet for Raspberry Pi</v>
          </cell>
          <cell r="C2081" t="str">
            <v>A power over Ethernet (PoE) add on board (HAT) for your Raspberry Pi with power management. Reduce the clutter of cables with Pi PoE!</v>
          </cell>
          <cell r="D2081">
            <v>10000</v>
          </cell>
          <cell r="E2081">
            <v>28817</v>
          </cell>
        </row>
        <row r="2082">
          <cell r="B2082" t="str">
            <v>Tinker Tie Beta - Programmable RGB LED Bow Tie!</v>
          </cell>
          <cell r="C2082" t="str">
            <v>Tinker Tie is a fully programmable, hackable Arduino-compatible RGB LED bow tie that can last over 20 hours on a single charge!</v>
          </cell>
          <cell r="D2082">
            <v>1000</v>
          </cell>
          <cell r="E2082">
            <v>5078</v>
          </cell>
        </row>
        <row r="2083">
          <cell r="B2083" t="str">
            <v>Our Vintage Film: Summer Tour Kickstarter</v>
          </cell>
          <cell r="C2083" t="str">
            <v>Embarking on a Summer Tour to spread their message of cherishing your unforgettable memories through nostalgic rock music.</v>
          </cell>
          <cell r="D2083">
            <v>3500</v>
          </cell>
          <cell r="E2083">
            <v>4010</v>
          </cell>
        </row>
        <row r="2084">
          <cell r="B2084" t="str">
            <v>Nights On First's First CD!</v>
          </cell>
          <cell r="C2084" t="str">
            <v>Local bay area band looking to share our vision with people, looking to create something we are proud of, no more bedroom recordings!</v>
          </cell>
          <cell r="D2084">
            <v>1500</v>
          </cell>
          <cell r="E2084">
            <v>1661</v>
          </cell>
        </row>
        <row r="2085">
          <cell r="B2085" t="str">
            <v>These Old Streets Album</v>
          </cell>
          <cell r="C2085" t="str">
            <v>Autumn's Song is working on a debut album that brings accustic / singer-songwriter / piano rock to the central Florida music scene.</v>
          </cell>
          <cell r="D2085">
            <v>750</v>
          </cell>
          <cell r="E2085">
            <v>850</v>
          </cell>
        </row>
        <row r="2086">
          <cell r="B2086" t="str">
            <v>Project: Ballerina Black UK Tour</v>
          </cell>
          <cell r="C2086" t="str">
            <v>Los Angeles based Ballerina Black are on their way to tour the UK in May. Join our club &amp; help make it happen.</v>
          </cell>
          <cell r="D2086">
            <v>3000</v>
          </cell>
          <cell r="E2086">
            <v>3250</v>
          </cell>
        </row>
        <row r="2087">
          <cell r="B2087" t="str">
            <v>Eikon // Dustin Hecocks Records His Debut Album</v>
          </cell>
          <cell r="C2087" t="str">
            <v>Eikon worship leader Dustin Hecocks records his full length debut album this Summer, comprised of powerful music and worshipful lyrics.</v>
          </cell>
          <cell r="D2087">
            <v>6000</v>
          </cell>
          <cell r="E2087">
            <v>7412</v>
          </cell>
        </row>
        <row r="2088">
          <cell r="B2088" t="str">
            <v>Adam Sullivan - Recording 4 New EPs for 2012!</v>
          </cell>
          <cell r="C2088" t="str">
            <v>I am in the process of completing 4 new EPs to be released in Winter, Spring, Summer, and Fall of 2012.</v>
          </cell>
          <cell r="D2088">
            <v>4000</v>
          </cell>
          <cell r="E2088">
            <v>4028</v>
          </cell>
        </row>
        <row r="2089">
          <cell r="B2089" t="str">
            <v>Get Joy Shannon's Album "Out of My Dreams and Into My Arms"</v>
          </cell>
          <cell r="C2089" t="str">
            <v>Support Joy Shannon and the Beauty Marks record their 4th studio album "Out of My Dreams and Into My Arms" and create a music video!</v>
          </cell>
          <cell r="D2089">
            <v>1500</v>
          </cell>
          <cell r="E2089">
            <v>1553</v>
          </cell>
        </row>
        <row r="2090">
          <cell r="B2090" t="str">
            <v>Chris Dorman - Sita worldwide</v>
          </cell>
          <cell r="C2090" t="str">
            <v>Indie Folk musician, Chris Dorman is releasing his second full length album.  Let's release this record worldwide - grassroots style!</v>
          </cell>
          <cell r="D2090">
            <v>3000</v>
          </cell>
          <cell r="E2090">
            <v>3465.32</v>
          </cell>
        </row>
        <row r="2091">
          <cell r="B2091" t="str">
            <v>Little Moses EP</v>
          </cell>
          <cell r="C2091" t="str">
            <v>Little Moses is trying to record their first EP, and we can't do it without your help!</v>
          </cell>
          <cell r="D2091">
            <v>2500</v>
          </cell>
          <cell r="E2091">
            <v>3010.01</v>
          </cell>
        </row>
        <row r="2092">
          <cell r="B2092" t="str">
            <v>Insect Surfers 2013 Release !</v>
          </cell>
          <cell r="C2092" t="str">
            <v>Insect Surfers, Planet Earth's Longest-Running Modern Surf Band, come twanging back into 2013 with a new surfadelic musical release!</v>
          </cell>
          <cell r="D2092">
            <v>8000</v>
          </cell>
          <cell r="E2092">
            <v>9203.23</v>
          </cell>
        </row>
        <row r="2093">
          <cell r="B2093" t="str">
            <v>Tiffany Alvord's First Album of Original Songs</v>
          </cell>
          <cell r="C2093" t="str">
            <v>I'm an 18-year old singer/songwriter from California. I'd love your support to get my album of original songs professionally recorded.</v>
          </cell>
          <cell r="D2093">
            <v>18000</v>
          </cell>
          <cell r="E2093">
            <v>21684.2</v>
          </cell>
        </row>
        <row r="2094">
          <cell r="B2094" t="str">
            <v>Amy Lingamfelter's making of "Open Safe Love".</v>
          </cell>
          <cell r="C2094" t="str">
            <v>Amy Lingamfelter is making an album all about love and she's looking for backers. See see how you can share in the journey!</v>
          </cell>
          <cell r="D2094">
            <v>6000</v>
          </cell>
          <cell r="E2094">
            <v>6077</v>
          </cell>
        </row>
        <row r="2095">
          <cell r="B2095" t="str">
            <v>Lift The Decade Debut Full-Length Record</v>
          </cell>
          <cell r="C2095" t="str">
            <v>Help Lift The Decade record their debut full length album with with Ace Enders! (The Early November, I Can Make A Mess)</v>
          </cell>
          <cell r="D2095">
            <v>1500</v>
          </cell>
          <cell r="E2095">
            <v>1537</v>
          </cell>
        </row>
        <row r="2096">
          <cell r="B2096" t="str">
            <v>Seashell Radio: Slick Machine album and US tour!</v>
          </cell>
          <cell r="C2096" t="str">
            <v>We've got a new record, Slick Machine.
We want to release it and tour the US to support it, but we need your help to make it happen.</v>
          </cell>
          <cell r="D2096">
            <v>3500</v>
          </cell>
          <cell r="E2096">
            <v>4219</v>
          </cell>
        </row>
        <row r="2097">
          <cell r="B2097" t="str">
            <v>" Prodigal Daughter" Recording Project</v>
          </cell>
          <cell r="C2097" t="str">
            <v>This CD celebrates a journey beginning with the death of a father and culminating with the joyous victory expressed in music!</v>
          </cell>
          <cell r="D2097">
            <v>2500</v>
          </cell>
          <cell r="E2097">
            <v>2500</v>
          </cell>
        </row>
        <row r="2098">
          <cell r="B2098" t="str">
            <v>GBS Detroit Presents Shone Nuisance</v>
          </cell>
          <cell r="C2098" t="str">
            <v>Shone Nuisance is heading to GBS Detroit on Friday, October 26th to record and film their GBS Detroit EP and video.</v>
          </cell>
          <cell r="D2098">
            <v>600</v>
          </cell>
          <cell r="E2098">
            <v>610</v>
          </cell>
        </row>
        <row r="2099">
          <cell r="B2099" t="str">
            <v>Caverns of Sonora</v>
          </cell>
          <cell r="C2099" t="str">
            <v>Engine is ready to record our sophomore release. The songs are written, the musicians are ready. Help us bring this into existence!</v>
          </cell>
          <cell r="D2099">
            <v>3000</v>
          </cell>
          <cell r="E2099">
            <v>3000</v>
          </cell>
        </row>
        <row r="2100">
          <cell r="B2100" t="str">
            <v>The Christopher Battles EP</v>
          </cell>
          <cell r="C2100" t="str">
            <v>The Christopher Battles EP Project will fund professional recording, publicity, and release for this original singer-songwriter.</v>
          </cell>
          <cell r="D2100">
            <v>6000</v>
          </cell>
          <cell r="E2100">
            <v>6020</v>
          </cell>
        </row>
        <row r="2101">
          <cell r="B2101" t="str">
            <v>Roosevelt Died.</v>
          </cell>
          <cell r="C2101" t="str">
            <v>Our tour van died, we need help!</v>
          </cell>
          <cell r="D2101">
            <v>3000</v>
          </cell>
          <cell r="E2101">
            <v>3971</v>
          </cell>
        </row>
        <row r="2102">
          <cell r="B2102" t="str">
            <v>GBS Detroit Presents The Skylit Letter</v>
          </cell>
          <cell r="C2102" t="str">
            <v>The Skylit Letter is heading to Groovebox Studios in Detroit on Friday, June 29th to record and film a live GBS Detroit video and EP.</v>
          </cell>
          <cell r="D2102">
            <v>600</v>
          </cell>
          <cell r="E2102">
            <v>820</v>
          </cell>
        </row>
        <row r="2103">
          <cell r="B2103" t="str">
            <v>The World War I's "The Bite And The Boogie"</v>
          </cell>
          <cell r="C2103" t="str">
            <v>Hey everyone, we are back with our first full length release, "The Bite And The Boogie" and we need your help to get it printed!</v>
          </cell>
          <cell r="D2103">
            <v>2000</v>
          </cell>
          <cell r="E2103">
            <v>2265</v>
          </cell>
        </row>
        <row r="2104">
          <cell r="B2104" t="str">
            <v>The Guru releases "Native Sun"</v>
          </cell>
          <cell r="C2104" t="str">
            <v>The Guru is basement parties, lake swimming, a smile shared between reunited friends, and the doe-eyed innocence of youth.</v>
          </cell>
          <cell r="D2104">
            <v>1000</v>
          </cell>
          <cell r="E2104">
            <v>1360</v>
          </cell>
        </row>
        <row r="2105">
          <cell r="B2105" t="str">
            <v>Matthew Moon's New Album</v>
          </cell>
          <cell r="C2105" t="str">
            <v>Indie rocker, Matthew Moon, has something to share with you...</v>
          </cell>
          <cell r="D2105">
            <v>7777</v>
          </cell>
          <cell r="E2105">
            <v>11364</v>
          </cell>
        </row>
        <row r="2106">
          <cell r="B2106" t="str">
            <v>In the Raw: the ink &amp; the Echo's debut album</v>
          </cell>
          <cell r="C2106" t="str">
            <v>In the Raw is Seattle's the Ink &amp; the Echo's debut album.  It is honest, compelling, and speaks of raw human emotion.</v>
          </cell>
          <cell r="D2106">
            <v>800</v>
          </cell>
          <cell r="E2106">
            <v>1036</v>
          </cell>
        </row>
        <row r="2107">
          <cell r="B2107" t="str">
            <v>Layla The Wolf Debut E.P. "Sugar"</v>
          </cell>
          <cell r="C2107" t="str">
            <v>Help Layla the Wolf fund the printing and releasing of our first E.P. Release called "Sugar".</v>
          </cell>
          <cell r="D2107">
            <v>2000</v>
          </cell>
          <cell r="E2107">
            <v>5080</v>
          </cell>
        </row>
        <row r="2108">
          <cell r="B2108" t="str">
            <v>Aaron Long-New Full Length Album "Sounds of Awakening"</v>
          </cell>
          <cell r="C2108" t="str">
            <v>We're recording a new full length album! So stoked for this project. We've been preparing for it for over a year. It's our best yet!</v>
          </cell>
          <cell r="D2108">
            <v>2200</v>
          </cell>
          <cell r="E2108">
            <v>2355</v>
          </cell>
        </row>
        <row r="2109">
          <cell r="B2109" t="str">
            <v>ACKER Studio Album and Vinyl Pressing</v>
          </cell>
          <cell r="C2109" t="str">
            <v>ACKER, an instrumental noise-rock band from Central Illinois, is raising funds to record a new album and release it on vinyl.</v>
          </cell>
          <cell r="D2109">
            <v>2000</v>
          </cell>
          <cell r="E2109">
            <v>2154.66</v>
          </cell>
        </row>
        <row r="2110">
          <cell r="B2110" t="str">
            <v>THE SADDEST LANDSCAPE: Deluxe Vinyl Reissues</v>
          </cell>
          <cell r="C2110" t="str">
            <v>A project to raise the funds for our early discography, pressed on vinyl the way we always envisioned it + help w/ future band plans.</v>
          </cell>
          <cell r="D2110">
            <v>16000</v>
          </cell>
          <cell r="E2110">
            <v>17170</v>
          </cell>
        </row>
        <row r="2111">
          <cell r="B2111" t="str">
            <v>Skyline Sounds - First Studio Album (and Merch!)</v>
          </cell>
          <cell r="C2111" t="str">
            <v>We are ready to make our first full-length album, and with your help, we can make it happen!</v>
          </cell>
          <cell r="D2111">
            <v>4000</v>
          </cell>
          <cell r="E2111">
            <v>4261</v>
          </cell>
        </row>
        <row r="2112">
          <cell r="B2112" t="str">
            <v>"Vision" - New Album - Brent Brown</v>
          </cell>
          <cell r="C2112" t="str">
            <v>Brent Brown's breakout new album! Requires help from the record label... You!</v>
          </cell>
          <cell r="D2112">
            <v>2000</v>
          </cell>
          <cell r="E2112">
            <v>2007</v>
          </cell>
        </row>
        <row r="2113">
          <cell r="B2113" t="str">
            <v>Join us in releasing "Evening Lights" FREE online!</v>
          </cell>
          <cell r="C2113" t="str">
            <v>We are a small community of people in Boston intending to make every moment a time to find love and give love.  We need your help!</v>
          </cell>
          <cell r="D2113">
            <v>2000</v>
          </cell>
          <cell r="E2113">
            <v>2130</v>
          </cell>
        </row>
        <row r="2114">
          <cell r="B2114" t="str">
            <v>BBB Kickstarter Two</v>
          </cell>
          <cell r="C2114" t="str">
            <v>BBB is going back into the studio to record and release "Felix From Canada" by popular demand.  We need your help!</v>
          </cell>
          <cell r="D2114">
            <v>300</v>
          </cell>
          <cell r="E2114">
            <v>300</v>
          </cell>
        </row>
        <row r="2115">
          <cell r="B2115" t="str">
            <v>Summer Underground // Honeycomb LP</v>
          </cell>
          <cell r="C2115" t="str">
            <v>Help us fund our second full-length album Honeycomb!</v>
          </cell>
          <cell r="D2115">
            <v>7000</v>
          </cell>
          <cell r="E2115">
            <v>7340</v>
          </cell>
        </row>
        <row r="2116">
          <cell r="B2116" t="str">
            <v>THE RATIONALES present: The Distance in Between</v>
          </cell>
          <cell r="C2116" t="str">
            <v>10 tracks of power pop, indie rock &amp; "soaring sounds of hope from the edge." Help us polish &amp; release it by pre-ordering now!</v>
          </cell>
          <cell r="D2116">
            <v>5000</v>
          </cell>
          <cell r="E2116">
            <v>5235</v>
          </cell>
        </row>
        <row r="2117">
          <cell r="B2117" t="str">
            <v>The Violet Tone and the City of Angels!</v>
          </cell>
          <cell r="C2117" t="str">
            <v>The Violet Tone is heading to California but we need your help!  We've been at this for years and finally have a shot!</v>
          </cell>
          <cell r="D2117">
            <v>1500</v>
          </cell>
          <cell r="E2117">
            <v>3385</v>
          </cell>
        </row>
        <row r="2118">
          <cell r="B2118" t="str">
            <v>Launch Bitch's new project BEACH: violin indie-electro rock</v>
          </cell>
          <cell r="C2118" t="str">
            <v>Launch Bitch's new project, BEACH.  Get a limited edition cassette EP, be on a song, or drive away in Bitch's tour bus/RV.</v>
          </cell>
          <cell r="D2118">
            <v>48000</v>
          </cell>
          <cell r="E2118">
            <v>48434</v>
          </cell>
        </row>
        <row r="2119">
          <cell r="B2119" t="str">
            <v>You Said It Would Go Down Like This</v>
          </cell>
          <cell r="C2119" t="str">
            <v>Our next album is being mastered and we want your help to release it by putting your name down for a pre-sale copy and awesome merch!</v>
          </cell>
          <cell r="D2119">
            <v>1200</v>
          </cell>
          <cell r="E2119">
            <v>1773</v>
          </cell>
        </row>
        <row r="2120">
          <cell r="B2120" t="str">
            <v>PORCHES. vs. THE U.S.A.</v>
          </cell>
          <cell r="C2120" t="str">
            <v>PORCHES.  and Documentarians tour from New York to San Francisco and back.</v>
          </cell>
          <cell r="D2120">
            <v>1000</v>
          </cell>
          <cell r="E2120">
            <v>1346.11</v>
          </cell>
        </row>
        <row r="2121">
          <cell r="B2121" t="str">
            <v>Big Long Now's Debut Album</v>
          </cell>
          <cell r="C2121" t="str">
            <v>big long now is recording our debut album and we are looking for help mastering and pressing it to vinyl</v>
          </cell>
          <cell r="D2121">
            <v>2000</v>
          </cell>
          <cell r="E2121">
            <v>2015</v>
          </cell>
        </row>
        <row r="2122">
          <cell r="B2122" t="str">
            <v>Hearty Har Full Length Album</v>
          </cell>
          <cell r="C2122" t="str">
            <v>&lt;3
Coming in from outer space. Help Hearty Har record their 1st album!!</v>
          </cell>
          <cell r="D2122">
            <v>8000</v>
          </cell>
          <cell r="E2122">
            <v>8070.43</v>
          </cell>
        </row>
        <row r="2123">
          <cell r="B2123" t="str">
            <v>Legend of Decay</v>
          </cell>
          <cell r="C2123" t="str">
            <v>Join us on an epic journey to discover a millennia old secret which will change the world forever.</v>
          </cell>
          <cell r="D2123">
            <v>50000</v>
          </cell>
          <cell r="E2123">
            <v>284</v>
          </cell>
        </row>
        <row r="2124">
          <cell r="B2124" t="str">
            <v>CapitÃ¡n Kalani y el sindicato robÃ³tico</v>
          </cell>
          <cell r="C2124" t="str">
            <v>Captain Kalani it's a retro game full of nostalgia for the old gamers but interesting for the new ones</v>
          </cell>
          <cell r="D2124">
            <v>80000</v>
          </cell>
          <cell r="E2124">
            <v>310</v>
          </cell>
        </row>
        <row r="2125">
          <cell r="B2125" t="str">
            <v>3D Art for "Extreme Hugtime Simulation Challenge"</v>
          </cell>
          <cell r="C2125" t="str">
            <v>Indie developer boredom's products' Xbox 360 game about a Japanese-inspired hug-themed game show needs funding for animation and environmental models.</v>
          </cell>
          <cell r="D2125">
            <v>500</v>
          </cell>
          <cell r="E2125">
            <v>50</v>
          </cell>
        </row>
        <row r="2126">
          <cell r="B2126" t="str">
            <v>AZAMAR</v>
          </cell>
          <cell r="C2126" t="str">
            <v>AZAMAR is a Role Playing Game world involving fantasy and high magic, based on the popular OpenD6 OGL using the Cinema6 RPG Framework.</v>
          </cell>
          <cell r="D2126">
            <v>1100</v>
          </cell>
          <cell r="E2126">
            <v>115</v>
          </cell>
        </row>
        <row r="2127">
          <cell r="B2127" t="str">
            <v>Becoming - A Metaphysical Game About Mental Illness</v>
          </cell>
          <cell r="C2127" t="str">
            <v>Becoming is a video game that aims to portray mental illness through a metaphysical and emotional story.</v>
          </cell>
          <cell r="D2127">
            <v>60000</v>
          </cell>
          <cell r="E2127">
            <v>852</v>
          </cell>
        </row>
        <row r="2128">
          <cell r="B2128" t="str">
            <v>DodgeBall Blitz</v>
          </cell>
          <cell r="C2128" t="str">
            <v>Lead your team to victory in this fast-paced, action, sports game! Use Power-ups and avoid attacks as you fight for victory!</v>
          </cell>
          <cell r="D2128">
            <v>20000</v>
          </cell>
          <cell r="E2128">
            <v>10</v>
          </cell>
        </row>
        <row r="2129">
          <cell r="B2129" t="str">
            <v>Three Monkeys - Part 1: Into the Abyss</v>
          </cell>
          <cell r="C2129" t="str">
            <v>Three Monkeys is an audio adventure game for PC.</v>
          </cell>
          <cell r="D2129">
            <v>28000</v>
          </cell>
          <cell r="E2129">
            <v>8076</v>
          </cell>
        </row>
        <row r="2130">
          <cell r="B2130" t="str">
            <v>Makayla's Quest</v>
          </cell>
          <cell r="C2130" t="str">
            <v>The Royal Snail has misdelivered all the invitations to the Royal Ball.  It's up to Makayla to set things right in the Fairy Forest</v>
          </cell>
          <cell r="D2130">
            <v>15000</v>
          </cell>
          <cell r="E2130">
            <v>25</v>
          </cell>
        </row>
        <row r="2131">
          <cell r="B2131" t="str">
            <v>Pretty Kitty Fuzzy</v>
          </cell>
          <cell r="C2131" t="str">
            <v>PKF is a Cat-Tastic 2D side-scrolling shooter! Stand up to all the big meanies with the power of positivity and save the universe!</v>
          </cell>
          <cell r="D2131">
            <v>2000</v>
          </cell>
          <cell r="E2131">
            <v>236</v>
          </cell>
        </row>
        <row r="2132">
          <cell r="B2132" t="str">
            <v>Wondrous Adventures: A Kid's Game</v>
          </cell>
          <cell r="C2132" t="str">
            <v>You are the hero tasked to save your home from the villainous Sanword.</v>
          </cell>
          <cell r="D2132">
            <v>42000</v>
          </cell>
          <cell r="E2132">
            <v>85</v>
          </cell>
        </row>
        <row r="2133">
          <cell r="B2133" t="str">
            <v>Scout's Honor</v>
          </cell>
          <cell r="C2133" t="str">
            <v>From frightened girl to empowered woman, Scout's Honor is a tale about facing your fears and overcoming odds.</v>
          </cell>
          <cell r="D2133">
            <v>500</v>
          </cell>
          <cell r="E2133">
            <v>25</v>
          </cell>
        </row>
        <row r="2134">
          <cell r="B2134" t="str">
            <v>Universe Rush</v>
          </cell>
          <cell r="C2134" t="str">
            <v>Fight your way to dominate the universe. Be the first to try our engaging cross-platform mmo-strategy and bring it closer to reality.</v>
          </cell>
          <cell r="D2134">
            <v>100000</v>
          </cell>
          <cell r="E2134">
            <v>2112.9899999999998</v>
          </cell>
        </row>
        <row r="2135">
          <cell r="B2135" t="str">
            <v>Waddle Slide - An App for iPhone and Android</v>
          </cell>
          <cell r="C2135" t="str">
            <v>Waddle Slide is an iPhone/Android application. The app is based around a penguin, who's objective is to find his way back to his igloo.</v>
          </cell>
          <cell r="D2135">
            <v>1000</v>
          </cell>
          <cell r="E2135">
            <v>16</v>
          </cell>
        </row>
        <row r="2136">
          <cell r="B2136" t="str">
            <v>Prehistoric Landing</v>
          </cell>
          <cell r="C2136" t="str">
            <v>1st person Action Survivalist Rpg game. You get sent to a deadly Island to die not knowing that your not alone on the island.</v>
          </cell>
          <cell r="D2136">
            <v>6000</v>
          </cell>
          <cell r="E2136">
            <v>104</v>
          </cell>
        </row>
        <row r="2137">
          <cell r="B2137" t="str">
            <v>Tesla's Electric Mist</v>
          </cell>
          <cell r="C2137" t="str">
            <v>Point-and-click adventure: The mysterious Nikola Tesla, a time traveling device, and an experiment gone wrong in Colorado Springs</v>
          </cell>
          <cell r="D2137">
            <v>5000</v>
          </cell>
          <cell r="E2137">
            <v>478</v>
          </cell>
        </row>
        <row r="2138">
          <cell r="B2138" t="str">
            <v>Dark Paradise</v>
          </cell>
          <cell r="C2138" t="str">
            <v>A dark and twisted game with physiological madness and corruption as a man becomes the ultimate bio weapon.</v>
          </cell>
          <cell r="D2138">
            <v>80000</v>
          </cell>
          <cell r="E2138">
            <v>47.69</v>
          </cell>
        </row>
        <row r="2139">
          <cell r="B2139" t="str">
            <v>Late To The Party : A Cold War Espionage RPG in the Baltics</v>
          </cell>
          <cell r="C2139" t="str">
            <v>Arrest, interrogate, and uncover the truth as a local woman recruited by the KGB. For Windows, Mac &amp; Linux.</v>
          </cell>
          <cell r="D2139">
            <v>50000</v>
          </cell>
          <cell r="E2139">
            <v>14203</v>
          </cell>
        </row>
        <row r="2140">
          <cell r="B2140" t="str">
            <v>Tales Of Tameria - Dawning Light</v>
          </cell>
          <cell r="C2140" t="str">
            <v>A game with a mixture of a few genres from RPG, Simulation and to adventure elements.</v>
          </cell>
          <cell r="D2140">
            <v>1000</v>
          </cell>
          <cell r="E2140">
            <v>128</v>
          </cell>
        </row>
        <row r="2141">
          <cell r="B2141" t="str">
            <v>Manorkept</v>
          </cell>
          <cell r="C2141" t="str">
            <v>An adventuring RPG with ghosts, mysteries, and flexible gameplay paths, Manorkept is a game that promises an unforgettable experience.</v>
          </cell>
          <cell r="D2141">
            <v>30000</v>
          </cell>
          <cell r="E2141">
            <v>1626</v>
          </cell>
        </row>
        <row r="2142">
          <cell r="B2142" t="str">
            <v>Huevos Rancheros Video Game "The Sabroso Showdown "</v>
          </cell>
          <cell r="C2142" t="str">
            <v>COOKIN UP ONE HOT ENTREE! BobToons USA is gathering the ingredients to create a hot new video game "The Sabroso Showdown"</v>
          </cell>
          <cell r="D2142">
            <v>500000</v>
          </cell>
          <cell r="E2142">
            <v>560</v>
          </cell>
        </row>
        <row r="2143">
          <cell r="B2143" t="str">
            <v>King of Consoles</v>
          </cell>
          <cell r="C2143" t="str">
            <v>A place where people can test out the latest video games, for an hourly fee. It's cheaper than wasting money on a $60 game that sucked</v>
          </cell>
          <cell r="D2143">
            <v>15000</v>
          </cell>
          <cell r="E2143">
            <v>0</v>
          </cell>
        </row>
        <row r="2144">
          <cell r="B2144" t="str">
            <v>MEDiAN - The Colony (sci-fi exploration adventure game)</v>
          </cell>
          <cell r="C2144" t="str">
            <v>a third-person exploration adventure game developed by yetanotherIndie will be released on August 2016 for PC, Linux and XBox one.</v>
          </cell>
          <cell r="D2144">
            <v>10500</v>
          </cell>
          <cell r="E2144">
            <v>601</v>
          </cell>
        </row>
        <row r="2145">
          <cell r="B2145" t="str">
            <v>Head Cap - a 3rd party Iphone, Ipad, and touch app for the Battletech board game</v>
          </cell>
          <cell r="C2145" t="str">
            <v>Head Cap will provide easy access to tables, dice rollers and record sheet management to streamline your tabletop Battletech games.</v>
          </cell>
          <cell r="D2145">
            <v>2000</v>
          </cell>
          <cell r="E2145">
            <v>225</v>
          </cell>
        </row>
        <row r="2146">
          <cell r="B2146" t="str">
            <v>Project Starborn</v>
          </cell>
          <cell r="C2146" t="str">
            <v>A thousand community-built sandbox games (and more!) with a fully-customizable game engine.</v>
          </cell>
          <cell r="D2146">
            <v>35500</v>
          </cell>
          <cell r="E2146">
            <v>607</v>
          </cell>
        </row>
        <row r="2147">
          <cell r="B2147" t="str">
            <v>Theocalypse - Mythology and Modern day collide in this RPG</v>
          </cell>
          <cell r="C2147" t="str">
            <v>When the gods of religions and days passed return to our modern world, humanity must fight for its survival and future.</v>
          </cell>
          <cell r="D2147">
            <v>15000</v>
          </cell>
          <cell r="E2147">
            <v>4565</v>
          </cell>
        </row>
        <row r="2148">
          <cell r="B2148" t="str">
            <v>Nanaue eSports</v>
          </cell>
          <cell r="C2148" t="str">
            <v>New professional gaming organization with a tournament winning Dota 2 team, &amp; divisions in all eSports games looking to re brand/expand</v>
          </cell>
          <cell r="D2148">
            <v>5000</v>
          </cell>
          <cell r="E2148">
            <v>1</v>
          </cell>
        </row>
        <row r="2149">
          <cell r="B2149" t="str">
            <v>Johnny Rocketfingers 3</v>
          </cell>
          <cell r="C2149" t="str">
            <v>A Point and Click Adventure on Steroids.</v>
          </cell>
          <cell r="D2149">
            <v>390000</v>
          </cell>
          <cell r="E2149">
            <v>2716</v>
          </cell>
        </row>
        <row r="2150">
          <cell r="B2150" t="str">
            <v>ZomBlock's</v>
          </cell>
          <cell r="C2150" t="str">
            <v>zomblock's is a online zombie survival game where you can craft new weapons,find food and water to keep yourself alive.</v>
          </cell>
          <cell r="D2150">
            <v>100</v>
          </cell>
          <cell r="E2150">
            <v>2</v>
          </cell>
        </row>
        <row r="2151">
          <cell r="B2151" t="str">
            <v xml:space="preserve">Project Gert on Xbox Live </v>
          </cell>
          <cell r="C2151" t="str">
            <v xml:space="preserve">Project Gert is a sequel to the Android game Project Gert, for Xbox Live.  One character embodying two personality's, and sets of abilities.  </v>
          </cell>
          <cell r="D2151">
            <v>2000</v>
          </cell>
          <cell r="E2151">
            <v>0</v>
          </cell>
        </row>
        <row r="2152">
          <cell r="B2152" t="str">
            <v>The Unknown Door</v>
          </cell>
          <cell r="C2152" t="str">
            <v>A pixel styled open world detective game.</v>
          </cell>
          <cell r="D2152">
            <v>50000</v>
          </cell>
          <cell r="E2152">
            <v>405</v>
          </cell>
        </row>
        <row r="2153">
          <cell r="B2153" t="str">
            <v>Handee Job for PS4 Gets on Shark Tank</v>
          </cell>
          <cell r="C2153" t="str">
            <v>Crazy Artist makes gaming more comfortable and fun for Playstation 4 users. I really want to give you a Handee Job!</v>
          </cell>
          <cell r="D2153">
            <v>45000</v>
          </cell>
          <cell r="E2153">
            <v>118</v>
          </cell>
        </row>
        <row r="2154">
          <cell r="B2154" t="str">
            <v>Space Shooter RPG+</v>
          </cell>
          <cell r="C2154" t="str">
            <v>Our game is going to be a space shooter that has RPG elements with New Game+! It will be unlike any space shooter ever played.</v>
          </cell>
          <cell r="D2154">
            <v>30000</v>
          </cell>
          <cell r="E2154">
            <v>50</v>
          </cell>
        </row>
        <row r="2155">
          <cell r="B2155" t="str">
            <v>It's The GOD Complex</v>
          </cell>
          <cell r="C2155" t="str">
            <v>Crowdfunding the Gamers Way. An online game with real world consequences.Do you dare to play? Can you turn the world around?</v>
          </cell>
          <cell r="D2155">
            <v>372625</v>
          </cell>
          <cell r="E2155">
            <v>34</v>
          </cell>
        </row>
        <row r="2156">
          <cell r="B2156" t="str">
            <v>Demigods - Rise of the Children - Part 1 (Design)</v>
          </cell>
          <cell r="C2156" t="str">
            <v>A Real Time Strategy game based on Greek mythology in a fictional world.</v>
          </cell>
          <cell r="D2156">
            <v>250</v>
          </cell>
          <cell r="E2156">
            <v>2</v>
          </cell>
        </row>
        <row r="2157">
          <cell r="B2157" t="str">
            <v>VoxelMaze</v>
          </cell>
          <cell r="C2157" t="str">
            <v>A Level Editor, Turned up to eleven. Infinite creativity in one package, solo or with up to 16 of your friends.</v>
          </cell>
          <cell r="D2157">
            <v>5000</v>
          </cell>
          <cell r="E2157">
            <v>115</v>
          </cell>
        </row>
        <row r="2158">
          <cell r="B2158" t="str">
            <v>Beyond Black Space</v>
          </cell>
          <cell r="C2158" t="str">
            <v>Captain and manage your ship along with your crew in this deep space adventure! (PC/Linux/Mac)</v>
          </cell>
          <cell r="D2158">
            <v>56000</v>
          </cell>
          <cell r="E2158">
            <v>1493</v>
          </cell>
        </row>
        <row r="2159">
          <cell r="B2159" t="str">
            <v>Nin</v>
          </cell>
          <cell r="C2159" t="str">
            <v>Gamers and 90's fans unite in this small tale of epic proportions!</v>
          </cell>
          <cell r="D2159">
            <v>75000</v>
          </cell>
          <cell r="E2159">
            <v>21144</v>
          </cell>
        </row>
        <row r="2160">
          <cell r="B2160" t="str">
            <v>PerfectGolf</v>
          </cell>
          <cell r="C2160" t="str">
            <v>A next generation golf game with a course designer and a massively multiplayer online tour. Join the fun and help us create it</v>
          </cell>
          <cell r="D2160">
            <v>300000</v>
          </cell>
          <cell r="E2160">
            <v>19770.11</v>
          </cell>
        </row>
        <row r="2161">
          <cell r="B2161" t="str">
            <v>DeadRealm RPG Series for Android and iOS</v>
          </cell>
          <cell r="C2161" t="str">
            <v>The world is dead, humans are nearly extinct.
Vampires and Werewolves hunt the survivors. Zombies hunt us all.
How will you survive?</v>
          </cell>
          <cell r="D2161">
            <v>3600</v>
          </cell>
          <cell r="E2161">
            <v>26</v>
          </cell>
        </row>
        <row r="2162">
          <cell r="B2162" t="str">
            <v>Army vs Aliens - Currently in Alpha</v>
          </cell>
          <cell r="C2162" t="str">
            <v>An awesome side-scroller tower defense game.  Think "Plants vs Zombies" but from a side-on perspective.</v>
          </cell>
          <cell r="D2162">
            <v>10000</v>
          </cell>
          <cell r="E2162">
            <v>85</v>
          </cell>
        </row>
        <row r="2163">
          <cell r="B2163" t="str">
            <v>CallMeGhost DEBUT ALBUM preorder!</v>
          </cell>
          <cell r="C2163" t="str">
            <v>We're trying to fund hard copies of our debut album!</v>
          </cell>
          <cell r="D2163">
            <v>400</v>
          </cell>
          <cell r="E2163">
            <v>463</v>
          </cell>
        </row>
        <row r="2164">
          <cell r="B2164" t="str">
            <v>"Then &amp; Now"</v>
          </cell>
          <cell r="C2164" t="str">
            <v>Then &amp; Now is the 1st Solo album from me Ian Stewart. To learn more about me, my music, and my life visit www.ianstewartlive.com</v>
          </cell>
          <cell r="D2164">
            <v>4500</v>
          </cell>
          <cell r="E2164">
            <v>5052</v>
          </cell>
        </row>
        <row r="2165">
          <cell r="B2165" t="str">
            <v>Help MONGREL record our new cd !</v>
          </cell>
          <cell r="C2165" t="str">
            <v>Mongrel is looking to hit the studio once again in June so we can bring you a new cd later this year and we need your help!</v>
          </cell>
          <cell r="D2165">
            <v>2500</v>
          </cell>
          <cell r="E2165">
            <v>3305</v>
          </cell>
        </row>
        <row r="2166">
          <cell r="B2166" t="str">
            <v>Rosaline debut record</v>
          </cell>
          <cell r="C2166" t="str">
            <v>South Florida roots country/rock outfit's long awaited debut record</v>
          </cell>
          <cell r="D2166">
            <v>5500</v>
          </cell>
          <cell r="E2166">
            <v>5645</v>
          </cell>
        </row>
        <row r="2167">
          <cell r="B2167" t="str">
            <v>Le Temps Nous Est ComtÃ©</v>
          </cell>
          <cell r="C2167" t="str">
            <v>Vous aimez le rock fort ? Aidez les Beat Cheese Ã  produire leur premier album ! Do you like cheese? Help us produce our first album!</v>
          </cell>
          <cell r="D2167">
            <v>2500</v>
          </cell>
          <cell r="E2167">
            <v>3466</v>
          </cell>
        </row>
        <row r="2168">
          <cell r="B2168" t="str">
            <v>Johnny Rock &amp; Friends: For The Record</v>
          </cell>
          <cell r="C2168" t="str">
            <v>Drummer John Roccesano (Johnny Rock) produces an album written and performed by friends, recorded and mixed on tape, pressed on vinyl.</v>
          </cell>
          <cell r="D2168">
            <v>2000</v>
          </cell>
          <cell r="E2168">
            <v>2932</v>
          </cell>
        </row>
        <row r="2169">
          <cell r="B2169" t="str">
            <v>Planes and Planets needs to get their EP finished!!</v>
          </cell>
          <cell r="C2169" t="str">
            <v>We need YOUR HELP to take one more step to this make release sound amazing!</v>
          </cell>
          <cell r="D2169">
            <v>150</v>
          </cell>
          <cell r="E2169">
            <v>180</v>
          </cell>
        </row>
        <row r="2170">
          <cell r="B2170" t="str">
            <v>PIZAZZ: Pigeons Playing Ping Pong's New Album</v>
          </cell>
          <cell r="C2170" t="str">
            <v>We're hitting the studio to record our next album, "Pizazz"!! Help us put the FUN in FUNK!!</v>
          </cell>
          <cell r="D2170">
            <v>18000</v>
          </cell>
          <cell r="E2170">
            <v>21884.69</v>
          </cell>
        </row>
        <row r="2171">
          <cell r="B2171" t="str">
            <v>Pedals and Effects Arena Corner</v>
          </cell>
          <cell r="C2171" t="str">
            <v>An innovative new YouTube series reviewing the HOT new music technology that people love. For Rockers, Jazzers, Rappers and everyone</v>
          </cell>
          <cell r="D2171">
            <v>153</v>
          </cell>
          <cell r="E2171">
            <v>153</v>
          </cell>
        </row>
        <row r="2172">
          <cell r="B2172" t="str">
            <v>STETSON'S NEW EP</v>
          </cell>
          <cell r="C2172" t="str">
            <v>We are a hard rock band from Northern California trying to raise $350 for our next EP. Be a part of our journey!</v>
          </cell>
          <cell r="D2172">
            <v>350</v>
          </cell>
          <cell r="E2172">
            <v>633</v>
          </cell>
        </row>
        <row r="2173">
          <cell r="B2173" t="str">
            <v>Brainspoonâ€™s New Record</v>
          </cell>
          <cell r="C2173" t="str">
            <v>Like records? We do, too! Help this Los Angeles based rock 'n' roll band get their new album out on vinyl!</v>
          </cell>
          <cell r="D2173">
            <v>4000</v>
          </cell>
          <cell r="E2173">
            <v>4243</v>
          </cell>
        </row>
        <row r="2174">
          <cell r="B2174" t="str">
            <v>Hollow point 9, Sins Of Yesterday CD</v>
          </cell>
          <cell r="C2174" t="str">
            <v>hey friends. We are Hollow Point 9.
We are calling on you to help us.
In our journey to make our debut album.</v>
          </cell>
          <cell r="D2174">
            <v>1000</v>
          </cell>
          <cell r="E2174">
            <v>1000</v>
          </cell>
        </row>
        <row r="2175">
          <cell r="B2175" t="str">
            <v>Brother K's first full length album, One Eyed King</v>
          </cell>
          <cell r="C2175" t="str">
            <v>Our first full length album, One Eyed King, is an overdriven roadtrip through the heart of darkness. Rocknroll with a reading problem.</v>
          </cell>
          <cell r="D2175">
            <v>4200</v>
          </cell>
          <cell r="E2175">
            <v>5331</v>
          </cell>
        </row>
        <row r="2176">
          <cell r="B2176" t="str">
            <v>Chivo Funge and the Extensions</v>
          </cell>
          <cell r="C2176" t="str">
            <v>Chivo and his band of miscreants present their debut album 
'Blind Energy' ...we think you are going to like it.</v>
          </cell>
          <cell r="D2176">
            <v>4000</v>
          </cell>
          <cell r="E2176">
            <v>4119</v>
          </cell>
        </row>
        <row r="2177">
          <cell r="B2177" t="str">
            <v>Repulsur's First Record</v>
          </cell>
          <cell r="C2177" t="str">
            <v>Trying to get the last bit of money together to finish recording the first full length Repulsur album, "The After School Special".</v>
          </cell>
          <cell r="D2177">
            <v>700</v>
          </cell>
          <cell r="E2177">
            <v>1750</v>
          </cell>
        </row>
        <row r="2178">
          <cell r="B2178" t="str">
            <v>Mike Farley Band - New Album!</v>
          </cell>
          <cell r="C2178" t="str">
            <v>The Mike Farley Band has re-assembled its original line up and needs your help to make a new full-length album!</v>
          </cell>
          <cell r="D2178">
            <v>5000</v>
          </cell>
          <cell r="E2178">
            <v>6301</v>
          </cell>
        </row>
        <row r="2179">
          <cell r="B2179" t="str">
            <v>Nobody Rides For Free ~ Stone Horse</v>
          </cell>
          <cell r="C2179" t="str">
            <v>Stone Horse ~ 
Doing what they do best, laying down honest and 
proper Rock-n-Roll guaranteed to soothe your soul!</v>
          </cell>
          <cell r="D2179">
            <v>2500</v>
          </cell>
          <cell r="E2179">
            <v>2503</v>
          </cell>
        </row>
        <row r="2180">
          <cell r="B2180" t="str">
            <v>The Letter Black - New Record</v>
          </cell>
          <cell r="C2180" t="str">
            <v>We are making our third studio album and no longer have a label telling us what we can/can't do. This record is for the fans.</v>
          </cell>
          <cell r="D2180">
            <v>25000</v>
          </cell>
          <cell r="E2180">
            <v>34660</v>
          </cell>
        </row>
        <row r="2181">
          <cell r="B2181" t="str">
            <v>Woodhouse EP</v>
          </cell>
          <cell r="C2181" t="str">
            <v>Woodhouse is making an EP!  If you are a fan of whiskey and loud guitars, contribute to the cause!</v>
          </cell>
          <cell r="D2181">
            <v>1000</v>
          </cell>
          <cell r="E2181">
            <v>1614</v>
          </cell>
        </row>
        <row r="2182">
          <cell r="B2182" t="str">
            <v>FOUR STAR MARY "PIECES"</v>
          </cell>
          <cell r="C2182" t="str">
            <v>Help fund the new record by independent alternative rockers FOUR STAR MARY "PIECES"</v>
          </cell>
          <cell r="D2182">
            <v>5000</v>
          </cell>
          <cell r="E2182">
            <v>5359.21</v>
          </cell>
        </row>
        <row r="2183">
          <cell r="B2183" t="str">
            <v>Broken Contract Rulebook Relaunch</v>
          </cell>
          <cell r="C2183" t="str">
            <v>Broken Contract is a sci-fi, action/adventure, miniature based game of sci-fi worker insurrection in a dystopian future for 2+ players.</v>
          </cell>
          <cell r="D2183">
            <v>2000</v>
          </cell>
          <cell r="E2183">
            <v>3062</v>
          </cell>
        </row>
        <row r="2184">
          <cell r="B2184" t="str">
            <v>Broken World - A Post-Apocalypse Tabletop RPG</v>
          </cell>
          <cell r="C2184" t="str">
            <v>An incredibly comprehensive tabletop rpg book for the post apocalypse, inspired by Dungeon World.</v>
          </cell>
          <cell r="D2184">
            <v>3000</v>
          </cell>
          <cell r="E2184">
            <v>15725</v>
          </cell>
        </row>
        <row r="2185">
          <cell r="B2185" t="str">
            <v>D12 Trap Dice + Trapped The Dice Game</v>
          </cell>
          <cell r="C2185" t="str">
            <v>Don't just kill them, let the dice decide what kills'em. As a Bonus Get the game TRAPPED free, a Fast paced Dice game for 2-8 Players.</v>
          </cell>
          <cell r="D2185">
            <v>1800</v>
          </cell>
          <cell r="E2185">
            <v>8807</v>
          </cell>
        </row>
        <row r="2186">
          <cell r="B2186" t="str">
            <v>Liguria</v>
          </cell>
          <cell r="C2186" t="str">
            <v>Trading beautiful colors on behalf of the bishop! Become the best merchant of the Fresco World in this innovative game by Queen Games.</v>
          </cell>
          <cell r="D2186">
            <v>10000</v>
          </cell>
          <cell r="E2186">
            <v>28474</v>
          </cell>
        </row>
        <row r="2187">
          <cell r="B2187" t="str">
            <v>Empire of the Dead: REQUIEM</v>
          </cell>
          <cell r="C2187" t="str">
            <v>Empire of the Dead-Requiem is a miniatures expansion to our 28mm tabletop game set in a Dark and Gothic, Steampunk Victorian Empire.</v>
          </cell>
          <cell r="D2187">
            <v>5000</v>
          </cell>
          <cell r="E2187">
            <v>92848.5</v>
          </cell>
        </row>
        <row r="2188">
          <cell r="B2188" t="str">
            <v>Latitude 90Â° : The Origin</v>
          </cell>
          <cell r="C2188" t="str">
            <v>The real-time digital social deduction game where there's no moderator, no sleeping, and no dying.</v>
          </cell>
          <cell r="D2188">
            <v>20000</v>
          </cell>
          <cell r="E2188">
            <v>21935</v>
          </cell>
        </row>
        <row r="2189">
          <cell r="B2189" t="str">
            <v>Tesla vs. Edison</v>
          </cell>
          <cell r="C2189" t="str">
            <v>The War of Currents! 2-5 electricity innovators build routes, grow tech trees, and play the stock market in 20 minutes per player.</v>
          </cell>
          <cell r="D2189">
            <v>20000</v>
          </cell>
          <cell r="E2189">
            <v>202928.5</v>
          </cell>
        </row>
        <row r="2190">
          <cell r="B2190" t="str">
            <v>PHOENIX DICE: A New Approach to an Outdated Gaming Tool</v>
          </cell>
          <cell r="C2190" t="str">
            <v>Beautifully unique, precision cut, metal gaming dice derived from a passion in tabletop gaming and engineering design.</v>
          </cell>
          <cell r="D2190">
            <v>5494</v>
          </cell>
          <cell r="E2190">
            <v>22645</v>
          </cell>
        </row>
        <row r="2191">
          <cell r="B2191" t="str">
            <v>Odyssey: ARGONAUTS</v>
          </cell>
          <cell r="C2191" t="str">
            <v>Help me fund the Argonauts! Sculpted by Dave Kidd, based on concept art from Roberto Cirillo, created by Fet Milner and myself!</v>
          </cell>
          <cell r="D2191">
            <v>1200</v>
          </cell>
          <cell r="E2191">
            <v>6039</v>
          </cell>
        </row>
        <row r="2192">
          <cell r="B2192" t="str">
            <v>Overlords of Infamy - A Board Game of Silly Super-Villainy!</v>
          </cell>
          <cell r="C2192" t="str">
            <v>You are an evil Overlord.  Your mission?  To make everyone as miserable as possible.  Can you achieve world domination?</v>
          </cell>
          <cell r="D2192">
            <v>19000</v>
          </cell>
          <cell r="E2192">
            <v>35076</v>
          </cell>
        </row>
        <row r="2193">
          <cell r="B2193" t="str">
            <v>SpecForce Rangers: Outlanders Phase 4</v>
          </cell>
          <cell r="C2193" t="str">
            <v>This campaign features the Government Special Forces on Outland. 28mm scale white metal miniatures for Sci-Fi games in any setting.</v>
          </cell>
          <cell r="D2193">
            <v>750</v>
          </cell>
          <cell r="E2193">
            <v>898</v>
          </cell>
        </row>
        <row r="2194">
          <cell r="B2194" t="str">
            <v>Legends Untold: As deep as an RPG, as fast as a card game!</v>
          </cell>
          <cell r="C2194" t="str">
            <v>Legends Untold; A cooperative adventure game for 1-4 players.  5 minutes setup, 1 hour play time. Supported by an immersive campaign.</v>
          </cell>
          <cell r="D2194">
            <v>12000</v>
          </cell>
          <cell r="E2194">
            <v>129748.82</v>
          </cell>
        </row>
        <row r="2195">
          <cell r="B2195" t="str">
            <v>Astonishing Swordsmen &amp; Sorcerers of Hyperborea 2E</v>
          </cell>
          <cell r="C2195" t="str">
            <v>The premier sword-and-sorcery RPG now in 2E hardback format! Inspired by Robert E. Howard, H.P. Lovecraft, and Clark Ashton Smith!</v>
          </cell>
          <cell r="D2195">
            <v>15000</v>
          </cell>
          <cell r="E2195">
            <v>67856</v>
          </cell>
        </row>
        <row r="2196">
          <cell r="B2196" t="str">
            <v>Monster Lab</v>
          </cell>
          <cell r="C2196" t="str">
            <v>LAST CHANCE! A fast paced card game for people who like to play god, build hybrid cat monsters and add flamethrowers to space dragons.</v>
          </cell>
          <cell r="D2196">
            <v>10000</v>
          </cell>
          <cell r="E2196">
            <v>53737</v>
          </cell>
        </row>
        <row r="2197">
          <cell r="B2197" t="str">
            <v>Purgatoria: City of Angels</v>
          </cell>
          <cell r="C2197" t="str">
            <v>A gritty, noir tabletop RPG with a fast-paced combo-based battle system.</v>
          </cell>
          <cell r="D2197">
            <v>4600</v>
          </cell>
          <cell r="E2197">
            <v>5535</v>
          </cell>
        </row>
        <row r="2198">
          <cell r="B2198" t="str">
            <v>LACORSA Grand Prix Game (relaunch)</v>
          </cell>
          <cell r="C2198" t="str">
            <v>Race your friends in style with this classic Grand Prix game.</v>
          </cell>
          <cell r="D2198">
            <v>14000</v>
          </cell>
          <cell r="E2198">
            <v>15937</v>
          </cell>
        </row>
        <row r="2199">
          <cell r="B2199" t="str">
            <v>Trickerion - Legends of Illusion</v>
          </cell>
          <cell r="C2199" t="str">
            <v>A strategy game of magic and deception, where aspiring  Illusionists clash in a grand contest for fame and fortune.</v>
          </cell>
          <cell r="D2199">
            <v>30000</v>
          </cell>
          <cell r="E2199">
            <v>285309.33</v>
          </cell>
        </row>
        <row r="2200">
          <cell r="B2200" t="str">
            <v>Rivals: Masters of the Deep</v>
          </cell>
          <cell r="C2200" t="str">
            <v>A tactical Miniatures board game for 2-4 players set in a mysterious underwater realm where 4 factions battle for supremacy.</v>
          </cell>
          <cell r="D2200">
            <v>40000</v>
          </cell>
          <cell r="E2200">
            <v>53157</v>
          </cell>
        </row>
        <row r="2201">
          <cell r="B2201" t="str">
            <v>Decadolo. Flip it!</v>
          </cell>
          <cell r="C2201" t="str">
            <v>A new strategic board game designed to flip out your opponent.</v>
          </cell>
          <cell r="D2201">
            <v>9000</v>
          </cell>
          <cell r="E2201">
            <v>13228</v>
          </cell>
        </row>
        <row r="2202">
          <cell r="B2202" t="str">
            <v>Concept Cards for Fantasy RPGs -Monsters, Treasures and more</v>
          </cell>
          <cell r="C2202" t="str">
            <v>Adding 4 new sets of inspiration tools, detailing creatures and items, to the current 7 that detail locations, npcs, and plots for RPGs</v>
          </cell>
          <cell r="D2202">
            <v>2000</v>
          </cell>
          <cell r="E2202">
            <v>10843</v>
          </cell>
        </row>
        <row r="2203">
          <cell r="B2203" t="str">
            <v>Superpowerless - Princess - Music Video</v>
          </cell>
          <cell r="C2203" t="str">
            <v>Oh Hello! I make 8bit / Pop Punk under the name of Superpowerless and with your help, I'm looking to fund a new music video! :)</v>
          </cell>
          <cell r="D2203">
            <v>110</v>
          </cell>
          <cell r="E2203">
            <v>420.99</v>
          </cell>
        </row>
        <row r="2204">
          <cell r="B2204" t="str">
            <v>zircon - "Identity Sequence": A cyberpunk-inspired journey</v>
          </cell>
          <cell r="C2204" t="str">
            <v>An electro-organic album of evolved dance music inspired by seminal cyberpunk works.</v>
          </cell>
          <cell r="D2204">
            <v>4000</v>
          </cell>
          <cell r="E2204">
            <v>28167.25</v>
          </cell>
        </row>
        <row r="2205">
          <cell r="B2205" t="str">
            <v>Andy's iLL - The Invisible City</v>
          </cell>
          <cell r="C2205" t="str">
            <v>The Invisible City is a project built &amp; powered by my fans. A full video and audio experience that I hope to merge into a live show.</v>
          </cell>
          <cell r="D2205">
            <v>2000</v>
          </cell>
          <cell r="E2205">
            <v>2191</v>
          </cell>
        </row>
        <row r="2206">
          <cell r="B2206" t="str">
            <v>Press Mirror Kisses' New Album "Heartbeats" on Vinyl</v>
          </cell>
          <cell r="C2206" t="str">
            <v>A professional pressing of the new (and greatest) Mirror Kisses album on beautiful white vinyl. Backers hear it first!</v>
          </cell>
          <cell r="D2206">
            <v>1500</v>
          </cell>
          <cell r="E2206">
            <v>1993</v>
          </cell>
        </row>
        <row r="2207">
          <cell r="B2207" t="str">
            <v>Lestat - Midnight Toll Video</v>
          </cell>
          <cell r="C2207" t="str">
            <v>Lestat is filming their first video, and they need your help! From their release, Arisen, "Midnight Toll". Hear it at lestatmusic.com.</v>
          </cell>
          <cell r="D2207">
            <v>750</v>
          </cell>
          <cell r="E2207">
            <v>1140</v>
          </cell>
        </row>
        <row r="2208">
          <cell r="B2208" t="str">
            <v>Arbor Oasis's First Album!</v>
          </cell>
          <cell r="C2208" t="str">
            <v>We really think we might have what it takes to make it someday! But we really need help to take the first step and release this album!</v>
          </cell>
          <cell r="D2208">
            <v>1100</v>
          </cell>
          <cell r="E2208">
            <v>1130</v>
          </cell>
        </row>
        <row r="2209">
          <cell r="B2209" t="str">
            <v>Piece of Happy</v>
          </cell>
          <cell r="C2209" t="str">
            <v>Each piece has a story behind it. Not of some life drama but of an experience you live whilst listening; Happiness evoking</v>
          </cell>
          <cell r="D2209">
            <v>2000</v>
          </cell>
          <cell r="E2209">
            <v>2000</v>
          </cell>
        </row>
        <row r="2210">
          <cell r="B2210" t="str">
            <v>HELP FUND SELF IMPLIED RESTRICTIONS DEBUT RELEASE</v>
          </cell>
          <cell r="C2210" t="str">
            <v>Early Summer, SIR will be releasing two EP's. The funding of this project will determine if they get professional pressings or cdr's</v>
          </cell>
          <cell r="D2210">
            <v>1000</v>
          </cell>
          <cell r="E2210">
            <v>1016</v>
          </cell>
        </row>
        <row r="2211">
          <cell r="B2211" t="str">
            <v>NYPC's North American (+ Colombia!) Tour May 2014 - Part 2</v>
          </cell>
          <cell r="C2211" t="str">
            <v>Support us and pledge for rewards on our new bigger Tour of the US, Canada and Colombia!</v>
          </cell>
          <cell r="D2211">
            <v>500</v>
          </cell>
          <cell r="E2211">
            <v>754</v>
          </cell>
        </row>
        <row r="2212">
          <cell r="B2212" t="str">
            <v>The Seshen's Debut Album Release</v>
          </cell>
          <cell r="C2212" t="str">
            <v>Influenced by Little Dragon, J. Dilla, Erykah Badu &amp; Beach House, this genre-defying record fuses hip-hop, soul, pop and electronica.</v>
          </cell>
          <cell r="D2212">
            <v>4000</v>
          </cell>
          <cell r="E2212">
            <v>4457</v>
          </cell>
        </row>
        <row r="2213">
          <cell r="B2213" t="str">
            <v>Kickstart the Future (of Telefuture)</v>
          </cell>
          <cell r="C2213" t="str">
            <v>Telefuture, a record label sharing 80's inspired electronic music, wants to release some incredible albums on various physical mediums!</v>
          </cell>
          <cell r="D2213">
            <v>2500</v>
          </cell>
          <cell r="E2213">
            <v>4890</v>
          </cell>
        </row>
        <row r="2214">
          <cell r="B2214" t="str">
            <v>Dragon's Eye Recordings: Label Relaunch</v>
          </cell>
          <cell r="C2214" t="str">
            <v>Help Dragon's Eye relaunch with 4 new releases by Yann Novak, Pinkcourtesyphone, Steve Roden &amp; Lawrence English + Stephen Vitiello</v>
          </cell>
          <cell r="D2214">
            <v>6000</v>
          </cell>
          <cell r="E2214">
            <v>6863</v>
          </cell>
        </row>
        <row r="2215">
          <cell r="B2215" t="str">
            <v>WINTER WALK WITH ME ~ Hasenfang Album</v>
          </cell>
          <cell r="C2215" t="str">
            <v>NOTE: THIS PROJECT IS ALREADY 100% FUNDED!!! 
This is an "Extended Campaign Run" for anyone who wants a CD of my seventh solo album.</v>
          </cell>
          <cell r="D2215">
            <v>5</v>
          </cell>
          <cell r="E2215">
            <v>10</v>
          </cell>
        </row>
        <row r="2216">
          <cell r="B2216" t="str">
            <v>Spiff is ready to join the digital age!</v>
          </cell>
          <cell r="C2216" t="str">
            <v>Join this Kickstarter project today to assist Spiff in converting his analog recordings from the 80's to digital!</v>
          </cell>
          <cell r="D2216">
            <v>600</v>
          </cell>
          <cell r="E2216">
            <v>1755.01</v>
          </cell>
        </row>
        <row r="2217">
          <cell r="B2217" t="str">
            <v>"Something to See, Not to Say" - Anemometer's First EP Album</v>
          </cell>
          <cell r="C2217" t="str">
            <v>Ambient Electro Grind-fest!</v>
          </cell>
          <cell r="D2217">
            <v>550</v>
          </cell>
          <cell r="E2217">
            <v>860</v>
          </cell>
        </row>
        <row r="2218">
          <cell r="B2218" t="str">
            <v>Femme Fatality 'Stranger' T-shirt and/or Tote bag</v>
          </cell>
          <cell r="C2218" t="str">
            <v>We are taking pre-orders for a very limited run of new t-shirts and tote bags! Available exclusivly through this Kickstarter campaign.</v>
          </cell>
          <cell r="D2218">
            <v>300</v>
          </cell>
          <cell r="E2218">
            <v>317</v>
          </cell>
        </row>
        <row r="2219">
          <cell r="B2219" t="str">
            <v>Hung Yung Terrarist Needs to Order More Cassettes 4 Jacknife</v>
          </cell>
          <cell r="C2219" t="str">
            <v>I ran out of cassettes of both my records, and Trevor thinks if I start selling them at his tape shop Jackknife, business will boom!</v>
          </cell>
          <cell r="D2219">
            <v>420</v>
          </cell>
          <cell r="E2219">
            <v>425</v>
          </cell>
        </row>
        <row r="2220">
          <cell r="B2220" t="str">
            <v>Idiot Stare "Unknown to Millions" CD</v>
          </cell>
          <cell r="C2220" t="str">
            <v>Help Idiot Stare press their next album to CD. Over 40 minutes of intense industrial rock that you're going to want to own!</v>
          </cell>
          <cell r="D2220">
            <v>2000</v>
          </cell>
          <cell r="E2220">
            <v>2456.66</v>
          </cell>
        </row>
        <row r="2221">
          <cell r="B2221" t="str">
            <v>Moments by eBurner</v>
          </cell>
          <cell r="C2221" t="str">
            <v>An album that illustrates events in our lives, whether trivial or significant, through the tones of electronic music.</v>
          </cell>
          <cell r="D2221">
            <v>1000</v>
          </cell>
          <cell r="E2221">
            <v>1015</v>
          </cell>
        </row>
        <row r="2222">
          <cell r="B2222" t="str">
            <v>Be Part of Darkpine's Debut EP</v>
          </cell>
          <cell r="C2222" t="str">
            <v>Darkpine is recording and releasing a 5-track EP within the coming months this summer and hopes for your support.</v>
          </cell>
          <cell r="D2222">
            <v>3500</v>
          </cell>
          <cell r="E2222">
            <v>3540</v>
          </cell>
        </row>
        <row r="2223">
          <cell r="B2223" t="str">
            <v>Dice Bazaar - Dice rolling, card trading, family fun</v>
          </cell>
          <cell r="C2223" t="str">
            <v>Welcome to the Dice Bazaar! Roll dice to buy &amp; trade products at the bazaar, block opponents, tame cobras, and score points!</v>
          </cell>
          <cell r="D2223">
            <v>7500</v>
          </cell>
          <cell r="E2223">
            <v>8109</v>
          </cell>
        </row>
        <row r="2224">
          <cell r="B2224" t="str">
            <v>Passing Shot: Dice Tennis Game</v>
          </cell>
          <cell r="C2224" t="str">
            <v>Passing Shot is a tennis dice game for two players. Strategic use of the dice rolls allow you to score points to win game, set &amp; match.</v>
          </cell>
          <cell r="D2224">
            <v>500</v>
          </cell>
          <cell r="E2224">
            <v>813</v>
          </cell>
        </row>
        <row r="2225">
          <cell r="B2225" t="str">
            <v>M4 Collapsible Cardboard Scenery</v>
          </cell>
          <cell r="C2225" t="str">
            <v>Cardboard scenery for Sci-Fi 28-32mm miniature games. Easy to assemble, disassemble and transport. Supplied unpainted. By MCSTUDIO.</v>
          </cell>
          <cell r="D2225">
            <v>19500</v>
          </cell>
          <cell r="E2225">
            <v>20631</v>
          </cell>
        </row>
        <row r="2226">
          <cell r="B2226" t="str">
            <v>The Dread House (Pathfinder/5th Edition/Call of Cthulhu)</v>
          </cell>
          <cell r="C2226" t="str">
            <v>The most haunted house in the world, presented with multiple storylines, in multiple time periods, and for multiple RPG systems.</v>
          </cell>
          <cell r="D2226">
            <v>10000</v>
          </cell>
          <cell r="E2226">
            <v>24315</v>
          </cell>
        </row>
        <row r="2227">
          <cell r="B2227" t="str">
            <v>Battle Systemsâ„¢ Fantasy Dungeon Terrain</v>
          </cell>
          <cell r="C2227" t="str">
            <v>Fantasy Dungeon terrain for 28mm tabletop games. This is pre-punched card that is easy to assemble with no painting required.</v>
          </cell>
          <cell r="D2227">
            <v>21000</v>
          </cell>
          <cell r="E2227">
            <v>198415.01</v>
          </cell>
        </row>
        <row r="2228">
          <cell r="B2228" t="str">
            <v>Street Kings Boardgame</v>
          </cell>
          <cell r="C2228" t="str">
            <v>Missed the Kickstarter? Contact your local gaming store before going online. Or click on the order button. Thanks for the support!</v>
          </cell>
          <cell r="D2228">
            <v>18000</v>
          </cell>
          <cell r="E2228">
            <v>19523.310000000001</v>
          </cell>
        </row>
        <row r="2229">
          <cell r="B2229" t="str">
            <v>Mechabrick - A Minifig/Mecha board game and models</v>
          </cell>
          <cell r="C2229" t="str">
            <v>Mechabrick is a set of precision plastic kits to convert your Minifigs into robots then battle with them in an exciting board game.</v>
          </cell>
          <cell r="D2229">
            <v>13000</v>
          </cell>
          <cell r="E2229">
            <v>20459</v>
          </cell>
        </row>
        <row r="2230">
          <cell r="B2230" t="str">
            <v>Tournament &amp; Transport Solution for X-Wing, STAW and D&amp;D AW</v>
          </cell>
          <cell r="C2230" t="str">
            <v>Modular system for storage and transport of ships &amp; game essentials + acrylic maneuver templates and tokens for 3 popular space games.</v>
          </cell>
          <cell r="D2230">
            <v>1000</v>
          </cell>
          <cell r="E2230">
            <v>11744.9</v>
          </cell>
        </row>
        <row r="2231">
          <cell r="B2231" t="str">
            <v>Tessen - A quick-playing card game set in feudal Japan</v>
          </cell>
          <cell r="C2231" t="str">
            <v>Tessen is an exciting 15 minute card game. Gather mystical animals and use your warriors to defend or steal animals from your opponent.</v>
          </cell>
          <cell r="D2231">
            <v>8012</v>
          </cell>
          <cell r="E2231">
            <v>13704.33</v>
          </cell>
        </row>
        <row r="2232">
          <cell r="B2232" t="str">
            <v>Little Dungeon: Turtle Rock</v>
          </cell>
          <cell r="C2232" t="str">
            <v>Dungeon Crawl for All! A card game of swords, monsters and LOOT! Adventurers as young as 5 and "seasoned" warriors are all welcomed.</v>
          </cell>
          <cell r="D2232">
            <v>8500</v>
          </cell>
          <cell r="E2232">
            <v>10706</v>
          </cell>
        </row>
        <row r="2233">
          <cell r="B2233" t="str">
            <v>Kingdom</v>
          </cell>
          <cell r="C2233" t="str">
            <v>A game about communities by Ben Robbins, creator of Microscope. Do you change the Kingdom or does the Kingdom change you?</v>
          </cell>
          <cell r="D2233">
            <v>2500</v>
          </cell>
          <cell r="E2233">
            <v>30303.24</v>
          </cell>
        </row>
        <row r="2234">
          <cell r="B2234" t="str">
            <v>Backstory Cards</v>
          </cell>
          <cell r="C2234" t="str">
            <v>Backstory Cards help you and your friends create vibrant backstories for roleplaying games, no matter the system or genre.</v>
          </cell>
          <cell r="D2234">
            <v>5000</v>
          </cell>
          <cell r="E2234">
            <v>24790</v>
          </cell>
        </row>
        <row r="2235">
          <cell r="B2235" t="str">
            <v>Cadaver - A Card Game For Aspiring Necromancers</v>
          </cell>
          <cell r="C2235" t="str">
            <v>Cadaver is a lighthearted game of friendly necromancy! Players compete to resurrect as many bodies as possible!</v>
          </cell>
          <cell r="D2235">
            <v>2500</v>
          </cell>
          <cell r="E2235">
            <v>8301</v>
          </cell>
        </row>
        <row r="2236">
          <cell r="B2236" t="str">
            <v>Pine Tar Baseball: 1936 Negro League + 1960 Season</v>
          </cell>
          <cell r="C2236" t="str">
            <v>Pine Tar Baseball is a fun and fast paced dice and card game for 1 to 2 players. The game features fast streamlined game play.</v>
          </cell>
          <cell r="D2236">
            <v>100</v>
          </cell>
          <cell r="E2236">
            <v>1165</v>
          </cell>
        </row>
        <row r="2237">
          <cell r="B2237" t="str">
            <v>Miniature Scenery Terrain for Tabletop gaming and Wargames</v>
          </cell>
          <cell r="C2237" t="str">
            <v>An amazing set of sceneries to create unique atmospheres for your tabletop gaming.</v>
          </cell>
          <cell r="D2237">
            <v>13000</v>
          </cell>
          <cell r="E2237">
            <v>19931</v>
          </cell>
        </row>
        <row r="2238">
          <cell r="B2238" t="str">
            <v>Alienation - an intergalactic card drafting game</v>
          </cell>
          <cell r="C2238" t="str">
            <v>Assume the role of an intergalactic real-estate agent attempting to satisfy various creature clientele!</v>
          </cell>
          <cell r="D2238">
            <v>2800</v>
          </cell>
          <cell r="E2238">
            <v>15039</v>
          </cell>
        </row>
        <row r="2239">
          <cell r="B2239" t="str">
            <v>Monster Mansion</v>
          </cell>
          <cell r="C2239" t="str">
            <v>A real-time cooperative adventure for 2-8 players. Defeat legendary monsters to earn gold and escape before the time RUNS OUT!</v>
          </cell>
          <cell r="D2239">
            <v>18000</v>
          </cell>
          <cell r="E2239">
            <v>63527</v>
          </cell>
        </row>
        <row r="2240">
          <cell r="B2240" t="str">
            <v>28mm Fantasy Miniature range Feral Orcs!</v>
          </cell>
          <cell r="C2240" t="str">
            <v>28mm Fantasy Miniature Range in leadfree white metal: Orcs, wolves and more.</v>
          </cell>
          <cell r="D2240">
            <v>4000</v>
          </cell>
          <cell r="E2240">
            <v>5496</v>
          </cell>
        </row>
        <row r="2241">
          <cell r="B2241" t="str">
            <v>Pro Tabletop Gaming Audio Collection</v>
          </cell>
          <cell r="C2241" t="str">
            <v>Next stretch goal unlocks at $33,000 and/or 500 backers unlocks 2 bonus stretch goals.</v>
          </cell>
          <cell r="D2241">
            <v>25000</v>
          </cell>
          <cell r="E2241">
            <v>32006.67</v>
          </cell>
        </row>
        <row r="2242">
          <cell r="B2242" t="str">
            <v>Dice Base 2: Vault - Case - Rolling Surface</v>
          </cell>
          <cell r="C2242" t="str">
            <v>Protect, store, organize and display 225 of your favorite dice in this modular and easy to use dice vault system. Oak and leather.</v>
          </cell>
          <cell r="D2242">
            <v>5000</v>
          </cell>
          <cell r="E2242">
            <v>13534</v>
          </cell>
        </row>
        <row r="2243">
          <cell r="B2243" t="str">
            <v>Savage Worlds Zombie Squad</v>
          </cell>
          <cell r="C2243" t="str">
            <v>You are Ex- Military criminals sent on suicide missions on the edge of space. Science Fiction Tabletop RPG using Savage Worlds</v>
          </cell>
          <cell r="D2243">
            <v>1000</v>
          </cell>
          <cell r="E2243">
            <v>8064</v>
          </cell>
        </row>
        <row r="2244">
          <cell r="B2244" t="str">
            <v>The Princess Bride Playing Cards from USPCC</v>
          </cell>
          <cell r="C2244" t="str">
            <v>Inconceivable! An amazing new illustrative deck based on The Princess Bride movie.</v>
          </cell>
          <cell r="D2244">
            <v>10000</v>
          </cell>
          <cell r="E2244">
            <v>136009.76</v>
          </cell>
        </row>
        <row r="2245">
          <cell r="B2245" t="str">
            <v>Innocents, a truly terrifying roleplaying game</v>
          </cell>
          <cell r="C2245" t="str">
            <v>1 Week Only! A game starring children, but it's not a childâ€™s game: it's for adults willing to experience horror as only children can.</v>
          </cell>
          <cell r="D2245">
            <v>1</v>
          </cell>
          <cell r="E2245">
            <v>9302.5</v>
          </cell>
        </row>
        <row r="2246">
          <cell r="B2246" t="str">
            <v>Warbands of the Cold North III</v>
          </cell>
          <cell r="C2246" t="str">
            <v>Finely sculpted 28mm Classic Fantasy metal and resin miniatures perfectly themed for use as a warband or adventuring party.</v>
          </cell>
          <cell r="D2246">
            <v>5000</v>
          </cell>
          <cell r="E2246">
            <v>18851</v>
          </cell>
        </row>
        <row r="2247">
          <cell r="B2247" t="str">
            <v>TimeWatch: GUMSHOE Investigative Time Travel RPG</v>
          </cell>
          <cell r="C2247" t="str">
            <v>You've got a time machine, high-powered weapons and a whole lot of history to save. Welcome to TimeWatch!</v>
          </cell>
          <cell r="D2247">
            <v>4000</v>
          </cell>
          <cell r="E2247">
            <v>105881</v>
          </cell>
        </row>
        <row r="2248">
          <cell r="B2248" t="str">
            <v>The BESPOKE GEEK: Cosplay for Everyday</v>
          </cell>
          <cell r="C2248" t="str">
            <v>The BESPOKE GEEK is a brand new clothing company from Bletchley, England producing handmade and individual hoodies for geeks.</v>
          </cell>
          <cell r="D2248">
            <v>2500</v>
          </cell>
          <cell r="E2248">
            <v>2503</v>
          </cell>
        </row>
        <row r="2249">
          <cell r="B2249" t="str">
            <v>Foragers</v>
          </cell>
          <cell r="C2249" t="str">
            <v>Take on the role of an ancient forager in this fun strategy game from the designer of Biblios.</v>
          </cell>
          <cell r="D2249">
            <v>18500</v>
          </cell>
          <cell r="E2249">
            <v>19324</v>
          </cell>
        </row>
        <row r="2250">
          <cell r="B2250" t="str">
            <v>The Roots of Magic Miniatures Game: Students of Sorcery</v>
          </cell>
          <cell r="C2250" t="str">
            <v>Select your Wizard, determine your rivals, and then duel to the death to demonstrate your superiority wielding the Roots of Magic!</v>
          </cell>
          <cell r="D2250">
            <v>7000</v>
          </cell>
          <cell r="E2250">
            <v>7505</v>
          </cell>
        </row>
        <row r="2251">
          <cell r="B2251" t="str">
            <v>Centurion: Legionaries of Rome</v>
          </cell>
          <cell r="C2251" t="str">
            <v>March with the legions against the enemies of Rome in this role-playing game of military adventures.</v>
          </cell>
          <cell r="D2251">
            <v>3500</v>
          </cell>
          <cell r="E2251">
            <v>5907</v>
          </cell>
        </row>
        <row r="2252">
          <cell r="B2252" t="str">
            <v>The Game Anywhere Table</v>
          </cell>
          <cell r="C2252" t="str">
            <v>A customizable gaming table, for the best gaming experience, portable, storable and lightweight, that can be taken anywhere</v>
          </cell>
          <cell r="D2252">
            <v>25000</v>
          </cell>
          <cell r="E2252">
            <v>243778</v>
          </cell>
        </row>
        <row r="2253">
          <cell r="B2253" t="str">
            <v>Werewolf: Full Moon Expansion</v>
          </cell>
          <cell r="C2253" t="str">
            <v>A great game full of lying, scheming, and werewolves.  Now with additional characters to add even more mayhem!</v>
          </cell>
          <cell r="D2253">
            <v>8500</v>
          </cell>
          <cell r="E2253">
            <v>11428.19</v>
          </cell>
        </row>
        <row r="2254">
          <cell r="B2254" t="str">
            <v>Punkapocalyptic - Black Blood Children Band</v>
          </cell>
          <cell r="C2254" t="str">
            <v>A new faction for the 30 mm scale wargame, featuring skirmishes between gangs in a pimp and lethal post-apocalyptic world.</v>
          </cell>
          <cell r="D2254">
            <v>9000</v>
          </cell>
          <cell r="E2254">
            <v>24505</v>
          </cell>
        </row>
        <row r="2255">
          <cell r="B2255" t="str">
            <v>ZoMbushed! - A Zombie Co-Op Survival Card Game</v>
          </cell>
          <cell r="C2255" t="str">
            <v>ZoMbushed! - a solo/co-op action zombie survival card game where players must fight to survive by overcoming obstacles and monsters.</v>
          </cell>
          <cell r="D2255">
            <v>8000</v>
          </cell>
          <cell r="E2255">
            <v>9015</v>
          </cell>
        </row>
        <row r="2256">
          <cell r="B2256" t="str">
            <v>Green Couch Games Limited: FrogFlip!</v>
          </cell>
          <cell r="C2256" t="str">
            <v>A dexterity microgame by father/daughter team, Jason and Claire Kotarski. Make 100 project.</v>
          </cell>
          <cell r="D2256">
            <v>500</v>
          </cell>
          <cell r="E2256">
            <v>2299</v>
          </cell>
        </row>
        <row r="2257">
          <cell r="B2257" t="str">
            <v>Jumbo Jets - Jet Set Expansion Set #2</v>
          </cell>
          <cell r="C2257" t="str">
            <v>This is the second set of 5 expansions for our route-building game, Jet Set!</v>
          </cell>
          <cell r="D2257">
            <v>3950</v>
          </cell>
          <cell r="E2257">
            <v>11323</v>
          </cell>
        </row>
        <row r="2258">
          <cell r="B2258" t="str">
            <v>Bitcoin Empire</v>
          </cell>
          <cell r="C2258" t="str">
            <v>Build your crypto-currency empire and sabotage your opponents. A deck building, card game. 2-4 players. 15 minutes.</v>
          </cell>
          <cell r="D2258">
            <v>480</v>
          </cell>
          <cell r="E2258">
            <v>1069</v>
          </cell>
        </row>
        <row r="2259">
          <cell r="B2259" t="str">
            <v>"The Hab Block" multi build 28mm gaming terrain building</v>
          </cell>
          <cell r="C2259" t="str">
            <v>Our Wargame Hab Block is a very versatile &amp; modular product, an ideal piece of terrain for most 28mm Sc-fi gaming system you would play</v>
          </cell>
          <cell r="D2259">
            <v>2500</v>
          </cell>
          <cell r="E2259">
            <v>15903.5</v>
          </cell>
        </row>
        <row r="2260">
          <cell r="B2260" t="str">
            <v>A Sundered World</v>
          </cell>
          <cell r="C2260" t="str">
            <v>A Dungeon World campaign setting that takes place after the end of the worlds.</v>
          </cell>
          <cell r="D2260">
            <v>2200</v>
          </cell>
          <cell r="E2260">
            <v>3223</v>
          </cell>
        </row>
        <row r="2261">
          <cell r="B2261" t="str">
            <v>The Second Breakfast</v>
          </cell>
          <cell r="C2261" t="str">
            <v>More Halfmen, more goats, more guns, and most of all some neat buildings and structures for the little fellas to hang out in!</v>
          </cell>
          <cell r="D2261">
            <v>1000</v>
          </cell>
          <cell r="E2261">
            <v>18671</v>
          </cell>
        </row>
        <row r="2262">
          <cell r="B2262" t="str">
            <v>Cryptex Dice Vault</v>
          </cell>
          <cell r="C2262" t="str">
            <v>A fine wood cryptex dice vault to store your favorite dice. Designed to hold a standard set of 7 polyhedrals for your favorite RPG.</v>
          </cell>
          <cell r="D2262">
            <v>2500</v>
          </cell>
          <cell r="E2262">
            <v>8173</v>
          </cell>
        </row>
        <row r="2263">
          <cell r="B2263" t="str">
            <v>Hero: Aluminum dice inspired by super heroes :)</v>
          </cell>
          <cell r="C2263" t="str">
            <v>When you think about super heroes, you think of their stunning colorful outfits. Hero dice is great for super hero or anyother games :)</v>
          </cell>
          <cell r="D2263">
            <v>1000</v>
          </cell>
          <cell r="E2263">
            <v>7795</v>
          </cell>
        </row>
        <row r="2264">
          <cell r="B2264" t="str">
            <v>Riders: A Game About Cheating Doomsday</v>
          </cell>
          <cell r="C2264" t="str">
            <v>An RPG about mortal servants of the Horsemen of the Apocalypse deciding to not end the world.</v>
          </cell>
          <cell r="D2264">
            <v>3300</v>
          </cell>
          <cell r="E2264">
            <v>5087</v>
          </cell>
        </row>
        <row r="2265">
          <cell r="B2265" t="str">
            <v>Corvus Corax Miniatures - Outcasts</v>
          </cell>
          <cell r="C2265" t="str">
            <v>These are degenerated men who have, since birth, suffered the effect of mutation and turned into something wicked!</v>
          </cell>
          <cell r="D2265">
            <v>7500</v>
          </cell>
          <cell r="E2265">
            <v>8666</v>
          </cell>
        </row>
        <row r="2266">
          <cell r="B2266" t="str">
            <v>Thunder Alley : Crew Chief by Richard Launius - Final Lap!</v>
          </cell>
          <cell r="C2266" t="str">
            <v>Thunder Alley Crew Chief Expansion from Nothing Now Games. Add Strategy and Control to your racing team. Get Your Crew Chief Today!</v>
          </cell>
          <cell r="D2266">
            <v>6000</v>
          </cell>
          <cell r="E2266">
            <v>10802</v>
          </cell>
        </row>
        <row r="2267">
          <cell r="B2267" t="str">
            <v>Blind Beggar Miniatures presents Second Chance Specials!</v>
          </cell>
          <cell r="C2267" t="str">
            <v>A second chance to get the deals from earlier campaigns just in time for the Holiday season. Pulp, Cthulhu, Sci-Fi, Old West and more!</v>
          </cell>
          <cell r="D2267">
            <v>200</v>
          </cell>
          <cell r="E2267">
            <v>597</v>
          </cell>
        </row>
        <row r="2268">
          <cell r="B2268" t="str">
            <v>GOAT LORDS.</v>
          </cell>
          <cell r="C2268" t="str">
            <v>Want to be LORD OF THE GOATS? Start building your herd using thievery, magic, bombs and mostly goats.</v>
          </cell>
          <cell r="D2268">
            <v>1500</v>
          </cell>
          <cell r="E2268">
            <v>4804</v>
          </cell>
        </row>
        <row r="2269">
          <cell r="B2269" t="str">
            <v>Stones Dungeon Tiles</v>
          </cell>
          <cell r="C2269" t="str">
            <v>Highly-detailed 2x2" dungeon tiles made of a durable polymer-plastic &amp; VERY affordable cost. Perfect for tabletop &amp; role-playing games.</v>
          </cell>
          <cell r="D2269">
            <v>20000</v>
          </cell>
          <cell r="E2269">
            <v>76105</v>
          </cell>
        </row>
        <row r="2270">
          <cell r="B2270" t="str">
            <v>Chardonnay Go</v>
          </cell>
          <cell r="C2270" t="str">
            <v>Chardonnay Go, the viral video with 23 million views, is now a hilarious board game for wine lovers, moms and other shameless people.</v>
          </cell>
          <cell r="D2270">
            <v>28000</v>
          </cell>
          <cell r="E2270">
            <v>28728</v>
          </cell>
        </row>
        <row r="2271">
          <cell r="B2271" t="str">
            <v>Treasure Decks for 5th Edition - Only $12!</v>
          </cell>
          <cell r="C2271" t="str">
            <v>Add exciting loot drops to your CR 1-4, 5-8, 9-12, 13-16, and 17-20 encounters! Each deck has over 200 possible outcomes!</v>
          </cell>
          <cell r="D2271">
            <v>2500</v>
          </cell>
          <cell r="E2271">
            <v>45041</v>
          </cell>
        </row>
        <row r="2272">
          <cell r="B2272" t="str">
            <v>MCG Premium Sleeves &amp; Accessories</v>
          </cell>
          <cell r="C2272" t="str">
            <v>MCG Premium Sleeves offer excellent protection for your cards. This line is about to be expanded with new sleeves sizes!</v>
          </cell>
          <cell r="D2272">
            <v>25000</v>
          </cell>
          <cell r="E2272">
            <v>180062</v>
          </cell>
        </row>
        <row r="2273">
          <cell r="B2273" t="str">
            <v>Man vs Meeple Season One Kickstarter</v>
          </cell>
          <cell r="C2273" t="str">
            <v>Man vs Meeple is the show where we talk about all things board game related. Help us make the very most of our channel for you.</v>
          </cell>
          <cell r="D2273">
            <v>20000</v>
          </cell>
          <cell r="E2273">
            <v>56618</v>
          </cell>
        </row>
        <row r="2274">
          <cell r="B2274" t="str">
            <v>Pick the Lock</v>
          </cell>
          <cell r="C2274" t="str">
            <v>Pick the Lock is a game of chance and strategy. Attempt to obtain priceless treasures and outwit the other players.</v>
          </cell>
          <cell r="D2274">
            <v>1000</v>
          </cell>
          <cell r="E2274">
            <v>13566</v>
          </cell>
        </row>
        <row r="2275">
          <cell r="B2275" t="str">
            <v>Get Adler! Premium Edition</v>
          </cell>
          <cell r="C2275" t="str">
            <v>London, 1937. Top-Secret docs are missing. So, too, is Agent Adler! Intelligence has 7 hrs to find him. Deduction, Deception &amp; Action!</v>
          </cell>
          <cell r="D2275">
            <v>2500</v>
          </cell>
          <cell r="E2275">
            <v>5509</v>
          </cell>
        </row>
        <row r="2276">
          <cell r="B2276" t="str">
            <v>Ryubix Manor--Madness, Betrayal, Murder, Vengeance... Family</v>
          </cell>
          <cell r="C2276" t="str">
            <v>Ryubix Manor-A system agnostic (OSR/OGL compatible) haunted house module for 4-8 players, scalable to 20th level. 325 area descriptions</v>
          </cell>
          <cell r="D2276">
            <v>2500</v>
          </cell>
          <cell r="E2276">
            <v>2990</v>
          </cell>
        </row>
        <row r="2277">
          <cell r="B2277" t="str">
            <v>Samurai Dwarves (Korobokuru)</v>
          </cell>
          <cell r="C2277" t="str">
            <v>The aim of this project is to extend our existing Samurai Dwarf range from 6 to 9. The new sculpts will be done by Bob Olley.</v>
          </cell>
          <cell r="D2277">
            <v>650</v>
          </cell>
          <cell r="E2277">
            <v>2650.5</v>
          </cell>
        </row>
        <row r="2278">
          <cell r="B2278" t="str">
            <v>Giggle Chips:  ABC Computer Science Game Cards</v>
          </cell>
          <cell r="C2278" t="str">
            <v>ABC cards include definitions, shapes recognition, robot tangram, a binary concentration and color memory games! Made in the U.S.</v>
          </cell>
          <cell r="D2278">
            <v>4589</v>
          </cell>
          <cell r="E2278">
            <v>4856</v>
          </cell>
        </row>
        <row r="2279">
          <cell r="B2279" t="str">
            <v>Police Precinct</v>
          </cell>
          <cell r="C2279" t="str">
            <v>Police Precinct is a cooperative game where the players take on the roles as police officers, with different areas of expertise.</v>
          </cell>
          <cell r="D2279">
            <v>8500</v>
          </cell>
          <cell r="E2279">
            <v>11992</v>
          </cell>
        </row>
        <row r="2280">
          <cell r="B2280" t="str">
            <v>Eternity Dice - Regular and D6 Charms Edition</v>
          </cell>
          <cell r="C2280" t="str">
            <v>Dice forged from stone one by one entirely by hand for demanding Gamers and Collectors.</v>
          </cell>
          <cell r="D2280">
            <v>2000</v>
          </cell>
          <cell r="E2280">
            <v>5414</v>
          </cell>
        </row>
        <row r="2281">
          <cell r="B2281" t="str">
            <v>Zombie Apocalypse Geocaching</v>
          </cell>
          <cell r="C2281" t="str">
            <v>The Zombie Apocalypse has begun! Fortunately, YOU have your priorities straight. What could be more important than Geocaching?</v>
          </cell>
          <cell r="D2281">
            <v>1000</v>
          </cell>
          <cell r="E2281">
            <v>1538</v>
          </cell>
        </row>
        <row r="2282">
          <cell r="B2282" t="str">
            <v>Song of Blades: Hammer and Forge</v>
          </cell>
          <cell r="C2282" t="str">
            <v>A range of highly detailed 28mm fantasy miniatures and supporting gaming rules by Andrea Sfiligoi, creator of Song of Blades and Heroes</v>
          </cell>
          <cell r="D2282">
            <v>9800</v>
          </cell>
          <cell r="E2282">
            <v>39550.5</v>
          </cell>
        </row>
        <row r="2283">
          <cell r="B2283" t="str">
            <v>Lewis Robertson Band EP!</v>
          </cell>
          <cell r="C2283" t="str">
            <v>I am trying to get a new band off the ground, and in order to be taken seriously and get gigs, we need some killer recordings!</v>
          </cell>
          <cell r="D2283">
            <v>300</v>
          </cell>
          <cell r="E2283">
            <v>555</v>
          </cell>
        </row>
        <row r="2284">
          <cell r="B2284" t="str">
            <v>Sage King's Debut Album</v>
          </cell>
          <cell r="C2284" t="str">
            <v>Sage King is recording his debut album and wants YOU to be a part of the creation process</v>
          </cell>
          <cell r="D2284">
            <v>750</v>
          </cell>
          <cell r="E2284">
            <v>1390</v>
          </cell>
        </row>
        <row r="2285">
          <cell r="B2285" t="str">
            <v>KEEP THE HEART BEATING! HELP US FUND OUR FULL LENGTH RECORD!</v>
          </cell>
          <cell r="C2285" t="str">
            <v>Help California's own Heart to Heart fund their debut full length record! Forever be apart of the the &lt;3 T &lt;3 family! We need you!</v>
          </cell>
          <cell r="D2285">
            <v>3000</v>
          </cell>
          <cell r="E2285">
            <v>3025.66</v>
          </cell>
        </row>
        <row r="2286">
          <cell r="B2286" t="str">
            <v xml:space="preserve">Make a record, write a song, take the Vinyl Skyway. </v>
          </cell>
          <cell r="C2286" t="str">
            <v xml:space="preserve">The Vinyl Skyway reunite to make a third album. </v>
          </cell>
          <cell r="D2286">
            <v>6000</v>
          </cell>
          <cell r="E2286">
            <v>6373.27</v>
          </cell>
        </row>
        <row r="2287">
          <cell r="B2287" t="str">
            <v>Blue Sky Alert &amp; The Retro Rock Machine of Fun</v>
          </cell>
          <cell r="C2287" t="str">
            <v>BSA is headed to Nashville, TN USA to record our first album at the historic Welcome to 1979 Studio. Come re-write history with us...</v>
          </cell>
          <cell r="D2287">
            <v>3000</v>
          </cell>
          <cell r="E2287">
            <v>3641</v>
          </cell>
        </row>
        <row r="2288">
          <cell r="B2288" t="str">
            <v>Arson In The Suburbs</v>
          </cell>
          <cell r="C2288" t="str">
            <v>Arson In The Suburbs is ready to release its FIRST three song E.P. and looking to raise funds to get back in the studio! RnFnR!</v>
          </cell>
          <cell r="D2288">
            <v>1500</v>
          </cell>
          <cell r="E2288">
            <v>1501</v>
          </cell>
        </row>
        <row r="2289">
          <cell r="B2289" t="str">
            <v>Crushed Out - TEETH - album pre-order / 12" vinyl LP debut</v>
          </cell>
          <cell r="C2289" t="str">
            <v>Pre-order Crushed Out's new album TEETH &amp; support the pressing of 12" vinyl records. Release date; Sept. 16, 2014.</v>
          </cell>
          <cell r="D2289">
            <v>4500</v>
          </cell>
          <cell r="E2289">
            <v>5398.99</v>
          </cell>
        </row>
        <row r="2290">
          <cell r="B2290" t="str">
            <v>Press Michael Zucker's 2012 album Technocracy on VINYL!</v>
          </cell>
          <cell r="C2290" t="str">
            <v>Technocracy will be released on digital media on June 26th, but we all know analog is king!  Help us press this album on vinyl!</v>
          </cell>
          <cell r="D2290">
            <v>1000</v>
          </cell>
          <cell r="E2290">
            <v>1001</v>
          </cell>
        </row>
        <row r="2291">
          <cell r="B2291" t="str">
            <v>Blind Man Deaf Boy Tour!</v>
          </cell>
          <cell r="C2291" t="str">
            <v>Blind Man Deaf Boy is a Folk Punk band from Denver, we need money to get ourselves a van and take it on tour around the west coast.</v>
          </cell>
          <cell r="D2291">
            <v>1500</v>
          </cell>
          <cell r="E2291">
            <v>1611</v>
          </cell>
        </row>
        <row r="2292">
          <cell r="B2292" t="str">
            <v>American Standard Needs to Release Their Debut EP</v>
          </cell>
          <cell r="C2292" t="str">
            <v>American Standard needs your help pressing their debut EP. Be involved in the artistic process and receive swag in return!</v>
          </cell>
          <cell r="D2292">
            <v>1500</v>
          </cell>
          <cell r="E2292">
            <v>1561</v>
          </cell>
        </row>
        <row r="2293">
          <cell r="B2293" t="str">
            <v>Create thatwasthen's new album with them!</v>
          </cell>
          <cell r="C2293" t="str">
            <v>So we've recorded a 5-song EP with a 2-time Grammy winner, but we need to raise the  $$$ to mix, master and press it to CD and vinyl!</v>
          </cell>
          <cell r="D2293">
            <v>2500</v>
          </cell>
          <cell r="E2293">
            <v>4320</v>
          </cell>
        </row>
        <row r="2294">
          <cell r="B2294" t="str">
            <v>BE A PART OF HISTORY!</v>
          </cell>
          <cell r="C2294" t="str">
            <v>Aiding Contra in the telling of the "Blue Planet Chronicles", a concept about the history of our beautiful home; Planet Earth!</v>
          </cell>
          <cell r="D2294">
            <v>2000</v>
          </cell>
          <cell r="E2294">
            <v>2145.0100000000002</v>
          </cell>
        </row>
        <row r="2295">
          <cell r="B2295" t="str">
            <v>"Hurt N' Wrong" New Album Fundraiser!</v>
          </cell>
          <cell r="C2295" t="str">
            <v>Donate here to be a part of the upcoming album. Every little bit helps!</v>
          </cell>
          <cell r="D2295">
            <v>850</v>
          </cell>
          <cell r="E2295">
            <v>920</v>
          </cell>
        </row>
        <row r="2296">
          <cell r="B2296" t="str">
            <v>Monte Pittman's new album "M.P.3: The Power Of Three, Pt. 2"</v>
          </cell>
          <cell r="C2296" t="str">
            <v>This is the Kickstarter project for my new upcoming album. It's heavy &amp; you can be a part of it! MONTSTER WORLD DOMINATION 2013!</v>
          </cell>
          <cell r="D2296">
            <v>5000</v>
          </cell>
          <cell r="E2296">
            <v>7304.04</v>
          </cell>
        </row>
        <row r="2297">
          <cell r="B2297" t="str">
            <v>SHADOWRAPTR: The Second Coming. (Sophomore LP)</v>
          </cell>
          <cell r="C2297" t="str">
            <v>The second full length album by SHADOWRAPTR is nearly complete. We just need a little boost to get us there. Think of the children.</v>
          </cell>
          <cell r="D2297">
            <v>1200</v>
          </cell>
          <cell r="E2297">
            <v>1503</v>
          </cell>
        </row>
        <row r="2298">
          <cell r="B2298" t="str">
            <v>HAMELL ON TRIAL IS RECORDING AN ALBUM</v>
          </cell>
          <cell r="C2298" t="str">
            <v>Ed Hamell AKA Hamell on Trial is recording an album titled The Happiest Man in the World. He needs your help.</v>
          </cell>
          <cell r="D2298">
            <v>7000</v>
          </cell>
          <cell r="E2298">
            <v>10435</v>
          </cell>
        </row>
        <row r="2299">
          <cell r="B2299" t="str">
            <v>Company Company: Debut EP</v>
          </cell>
          <cell r="C2299" t="str">
            <v>New Jersey Alternative Rock band COCO needs YOUR help self-releasing debut EP!</v>
          </cell>
          <cell r="D2299">
            <v>1000</v>
          </cell>
          <cell r="E2299">
            <v>1006</v>
          </cell>
        </row>
        <row r="2300">
          <cell r="B2300" t="str">
            <v>Jonny Gray: First Full Length Album</v>
          </cell>
          <cell r="C2300" t="str">
            <v>My name is Jonny Gray, and my friends and I are working together to raise funds for my debut album</v>
          </cell>
          <cell r="D2300">
            <v>30000</v>
          </cell>
          <cell r="E2300">
            <v>31522</v>
          </cell>
        </row>
        <row r="2301">
          <cell r="B2301" t="str">
            <v>HELP FLY RADIO FINISH THEIR FULL LENGTH ALBUM!</v>
          </cell>
          <cell r="C2301" t="str">
            <v>Fly Radio has finished tracking their album now all that is left is the mixing/mastering and duplication!</v>
          </cell>
          <cell r="D2301">
            <v>300</v>
          </cell>
          <cell r="E2301">
            <v>1050.5</v>
          </cell>
        </row>
        <row r="2302">
          <cell r="B2302" t="str">
            <v>Keep The Prison Van Rolling</v>
          </cell>
          <cell r="C2302" t="str">
            <v>Big Fiction leaves for tour on 6/27 but the Prison Van needs some work!  New brakes, transmission repair, tires... it needs a bit.</v>
          </cell>
          <cell r="D2302">
            <v>800</v>
          </cell>
          <cell r="E2302">
            <v>810</v>
          </cell>
        </row>
        <row r="2303">
          <cell r="B2303" t="str">
            <v>Time Crash</v>
          </cell>
          <cell r="C2303" t="str">
            <v>We are America's first trock band, and we're ready to bring you our first album!</v>
          </cell>
          <cell r="D2303">
            <v>5000</v>
          </cell>
          <cell r="E2303">
            <v>6680.22</v>
          </cell>
        </row>
        <row r="2304">
          <cell r="B2304" t="str">
            <v>Wildcat Strike's 2nd album release - Digital Age</v>
          </cell>
          <cell r="C2304" t="str">
            <v>Wildcat Strike is looking to complete it's second full length album, titled "Digital Age", and we want you to be a part of it!</v>
          </cell>
          <cell r="D2304">
            <v>2300</v>
          </cell>
          <cell r="E2304">
            <v>3925</v>
          </cell>
        </row>
        <row r="2305">
          <cell r="B2305" t="str">
            <v>Abby Travis Vinyl Picture Disc/ Limited edition CD</v>
          </cell>
          <cell r="C2305" t="str">
            <v>Abby Travis (EODM, Bangles, Masters of Reality, KMFDM) wants to release her new album as a vinyl picture disc and limited edition CD.</v>
          </cell>
          <cell r="D2305">
            <v>6450</v>
          </cell>
          <cell r="E2305">
            <v>7053.61</v>
          </cell>
        </row>
        <row r="2306">
          <cell r="B2306" t="str">
            <v>Anna Ash â˜† Recording Project â˜† 2011         â™˜</v>
          </cell>
          <cell r="C2306" t="str">
            <v xml:space="preserve">This winter and springtime we will be recording a new full-length album with big voices, big fireworks and mega soul.  </v>
          </cell>
          <cell r="D2306">
            <v>6000</v>
          </cell>
          <cell r="E2306">
            <v>6042.02</v>
          </cell>
        </row>
        <row r="2307">
          <cell r="B2307" t="str">
            <v>HANK &amp; CUPCAKES 'CA$H 4 GOLD' MEGA TOUR!</v>
          </cell>
          <cell r="C2307" t="str">
            <v>If you're reading this, we want to say that every dollar counts in these final hours of our campaign. Thank you for all your support!</v>
          </cell>
          <cell r="D2307">
            <v>18000</v>
          </cell>
          <cell r="E2307">
            <v>18221</v>
          </cell>
        </row>
        <row r="2308">
          <cell r="B2308" t="str">
            <v>Cook Up a Record with Dewveall</v>
          </cell>
          <cell r="C2308" t="str">
            <v>Indie rockers, Dewveall, are recording new music. Take a seat at the table; let them cook you a meal and sing you some songs.</v>
          </cell>
          <cell r="D2308">
            <v>3500</v>
          </cell>
          <cell r="E2308">
            <v>3736.55</v>
          </cell>
        </row>
        <row r="2309">
          <cell r="B2309" t="str">
            <v>Bones - The New EP by Matt Phillips</v>
          </cell>
          <cell r="C2309" t="str">
            <v>Printing, copywriting, and album art for my first record. It's 100% ready to listen we just need some help to get it out there.</v>
          </cell>
          <cell r="D2309">
            <v>1964.47</v>
          </cell>
          <cell r="E2309">
            <v>2095.2600000000002</v>
          </cell>
        </row>
        <row r="2310">
          <cell r="B2310" t="str">
            <v>The Ember Days Audio/Visual Experience</v>
          </cell>
          <cell r="C2310" t="str">
            <v>For our next record we're combining amazing visuals with new and creative music to create an truly beautiful worship experience.</v>
          </cell>
          <cell r="D2310">
            <v>50000</v>
          </cell>
          <cell r="E2310">
            <v>50653.11</v>
          </cell>
        </row>
        <row r="2311">
          <cell r="B2311" t="str">
            <v>// Marny Lion Proudfit /\/\/\ Album Release \\</v>
          </cell>
          <cell r="C2311" t="str">
            <v>|| HELP MARNY LION PROUDFIT RECORD HER SECOND INDIE FOLK ALBUM THIS MARCH â€“ THE BARN IS WAITING ||</v>
          </cell>
          <cell r="D2311">
            <v>6000</v>
          </cell>
          <cell r="E2311">
            <v>6400.47</v>
          </cell>
        </row>
        <row r="2312">
          <cell r="B2312" t="str">
            <v>John Vanderslice's DAGGER BEACH: The New Album</v>
          </cell>
          <cell r="C2312" t="str">
            <v>Two records, a new LP and a full cover of Bowie's Diamond Dogs, to be self-released in Spring 2013 -with your involvement and support.</v>
          </cell>
          <cell r="D2312">
            <v>18500</v>
          </cell>
          <cell r="E2312">
            <v>79335.360000000001</v>
          </cell>
        </row>
        <row r="2313">
          <cell r="B2313" t="str">
            <v>Mary Fagan's CD Project!</v>
          </cell>
          <cell r="C2313" t="str">
            <v>I'm heading back into the studio!  I'm planning to record a CD of original songs and one with some jazz standards.</v>
          </cell>
          <cell r="D2313">
            <v>9000</v>
          </cell>
          <cell r="E2313">
            <v>9370</v>
          </cell>
        </row>
        <row r="2314">
          <cell r="B2314" t="str">
            <v>DINOWALRUS: 3RD RECORD ON VINYL</v>
          </cell>
          <cell r="C2314" t="str">
            <v>Help Brooklyn psychedelic synth rockers DINOWALRUS release their 3rd Record, COMPLEXION, on vinyl!</v>
          </cell>
          <cell r="D2314">
            <v>3000</v>
          </cell>
          <cell r="E2314">
            <v>3236</v>
          </cell>
        </row>
        <row r="2315">
          <cell r="B2315" t="str">
            <v>A SUNNY DAY IN GLASGOW</v>
          </cell>
          <cell r="C2315" t="str">
            <v>A Sunny Day in Glasgow are recording a new album and we need your help!</v>
          </cell>
          <cell r="D2315">
            <v>5000</v>
          </cell>
          <cell r="E2315">
            <v>8792.02</v>
          </cell>
        </row>
        <row r="2316">
          <cell r="B2316" t="str">
            <v>Eliot &amp; Ead's First Studio Album, "The Flyover States"</v>
          </cell>
          <cell r="C2316" t="str">
            <v>Eliot &amp; Eads, an Americana rock band of St. Louis natives, is recording an album about the heartland. Help them complete the record!</v>
          </cell>
          <cell r="D2316">
            <v>1200</v>
          </cell>
          <cell r="E2316">
            <v>1883.64</v>
          </cell>
        </row>
        <row r="2317">
          <cell r="B2317" t="str">
            <v>RICE Presses Their Debut Album 'Keep Warm' On Vinyl</v>
          </cell>
          <cell r="C2317" t="str">
            <v>Rice invites you to be a part of the creation of their first album and spread their message of love.</v>
          </cell>
          <cell r="D2317">
            <v>2500</v>
          </cell>
          <cell r="E2317">
            <v>2565</v>
          </cell>
        </row>
        <row r="2318">
          <cell r="B2318" t="str">
            <v>"The Universal Thump" - The New Album by Greta Gertler</v>
          </cell>
          <cell r="C2318" t="str">
            <v>"The Universal Thump" is the forthcoming orchestral pop album by acclaimed Brooklyn-based Australian singer-songwriter-pianist, Greta Gertler.</v>
          </cell>
          <cell r="D2318">
            <v>15000</v>
          </cell>
          <cell r="E2318">
            <v>15606.4</v>
          </cell>
        </row>
        <row r="2319">
          <cell r="B2319" t="str">
            <v>ibreatheFUR / He Can Jog split Cassette</v>
          </cell>
          <cell r="C2319" t="str">
            <v>Snag the first Wolf Interval release by droners ibreatheFUR and He Can Jog. One month to preorder and then they're gone!</v>
          </cell>
          <cell r="D2319">
            <v>400</v>
          </cell>
          <cell r="E2319">
            <v>416</v>
          </cell>
        </row>
        <row r="2320">
          <cell r="B2320" t="str">
            <v>Songs For Unusual Creatures</v>
          </cell>
          <cell r="C2320" t="str">
            <v>A book/CD by Michael Hearst featuring songs and factoids that celebrate some of the most bizarre (and under-appreciated) animals that roam the planet!</v>
          </cell>
          <cell r="D2320">
            <v>5000</v>
          </cell>
          <cell r="E2320">
            <v>6053</v>
          </cell>
        </row>
        <row r="2321">
          <cell r="B2321" t="str">
            <v>Nevada Color recording first full-length album "Adventures"</v>
          </cell>
          <cell r="C2321" t="str">
            <v>The upcoming debut full-length album from Nevada Color "Adventures" will be available Spring 2014 with your help!</v>
          </cell>
          <cell r="D2321">
            <v>3000</v>
          </cell>
          <cell r="E2321">
            <v>3231</v>
          </cell>
        </row>
        <row r="2322">
          <cell r="B2322" t="str">
            <v>Ocean Versus Daughter's New Album!</v>
          </cell>
          <cell r="C2322" t="str">
            <v>We've been hard at work crafting our next batch of songs, and we need your help to record it!  Have a look at our quick witchy video!</v>
          </cell>
          <cell r="D2322">
            <v>5000</v>
          </cell>
          <cell r="E2322">
            <v>5433</v>
          </cell>
        </row>
        <row r="2323">
          <cell r="B2323" t="str">
            <v>WienerWÃ¼rze</v>
          </cell>
          <cell r="C2323" t="str">
            <v>Universal organic liquid seasoning brewed all natural from lupine, oat, salt and water for soups, salads, stews and more</v>
          </cell>
          <cell r="D2323">
            <v>10557</v>
          </cell>
          <cell r="E2323">
            <v>4130</v>
          </cell>
        </row>
        <row r="2324">
          <cell r="B2324" t="str">
            <v>Jen bakes shortbread needs a commercial kitchen!</v>
          </cell>
          <cell r="C2324" t="str">
            <v>Jen bakes shortbread is a small batch, all natural shortbread cookie business looking for smart funding to grow!</v>
          </cell>
          <cell r="D2324">
            <v>2700</v>
          </cell>
          <cell r="E2324">
            <v>85</v>
          </cell>
        </row>
        <row r="2325">
          <cell r="B2325" t="str">
            <v>Beef Sticks, the Ultimate Protein Snack</v>
          </cell>
          <cell r="C2325" t="str">
            <v>You can never go wrong with a Beef Stick, great taste with no fillers and can easily goes with you everywhere.</v>
          </cell>
          <cell r="D2325">
            <v>250</v>
          </cell>
          <cell r="E2325">
            <v>120</v>
          </cell>
        </row>
        <row r="2326">
          <cell r="B2326" t="str">
            <v>Pies not Lies</v>
          </cell>
          <cell r="C2326" t="str">
            <v>A city centre shop selling great locally made food with room to chat and learn about eachother.</v>
          </cell>
          <cell r="D2326">
            <v>7500</v>
          </cell>
          <cell r="E2326">
            <v>1555</v>
          </cell>
        </row>
        <row r="2327">
          <cell r="B2327" t="str">
            <v>MAGA Private Label Spicy Sauce</v>
          </cell>
          <cell r="C2327" t="str">
            <v>Do you like to Maga? Do you like hot sauce as spicy as your memes? Do you like sexy frogs? Of course you do were all adults here.</v>
          </cell>
          <cell r="D2327">
            <v>1000</v>
          </cell>
          <cell r="E2327">
            <v>80</v>
          </cell>
        </row>
        <row r="2328">
          <cell r="B2328" t="str">
            <v>Gourmet Steak Hot Dogs By The Savage Wienerâ„¢</v>
          </cell>
          <cell r="C2328" t="str">
            <v>The Savage Wienerâ„¢ launched last Summer.  Our Premium wieners are already a hit, our next project is The Ultimate Steak Hot Dog.</v>
          </cell>
          <cell r="D2328">
            <v>15000</v>
          </cell>
          <cell r="E2328">
            <v>108</v>
          </cell>
        </row>
        <row r="2329">
          <cell r="B2329" t="str">
            <v>Kraut Source - Fermentation Made Simple</v>
          </cell>
          <cell r="C2329" t="str">
            <v>Gourmet Fermentation in a Mason Jar. Create delicious, nutritious fermented foods at home.</v>
          </cell>
          <cell r="D2329">
            <v>35000</v>
          </cell>
          <cell r="E2329">
            <v>184133.01</v>
          </cell>
        </row>
        <row r="2330">
          <cell r="B2330" t="str">
            <v>Bravado Spice | Bigger &amp; Bolder</v>
          </cell>
          <cell r="C2330" t="str">
            <v>Our mission: To launch our Crimson Hot Sauce &amp; introduce our Chili &amp; Garlic Pickles. 
Let's change the game together!</v>
          </cell>
          <cell r="D2330">
            <v>10000</v>
          </cell>
          <cell r="E2330">
            <v>25445</v>
          </cell>
        </row>
        <row r="2331">
          <cell r="B2331" t="str">
            <v>Half Moon Bay Distillery</v>
          </cell>
          <cell r="C2331" t="str">
            <v>Vodka, whiskey and fruit brandy - coming soon! We are a coastal distillery located in historic Half Moon Bay, California.</v>
          </cell>
          <cell r="D2331">
            <v>25000</v>
          </cell>
          <cell r="E2331">
            <v>26480</v>
          </cell>
        </row>
        <row r="2332">
          <cell r="B2332" t="str">
            <v>Let's Launch Griffo Distillery's Whiskey Barrel Program!</v>
          </cell>
          <cell r="C2332" t="str">
            <v>Help us launch our whiskey program! With your support we'll barrel and age our first whiskeys: Bourbon, Rye and an American Whiskey.</v>
          </cell>
          <cell r="D2332">
            <v>35000</v>
          </cell>
          <cell r="E2332">
            <v>35848</v>
          </cell>
        </row>
        <row r="2333">
          <cell r="B2333" t="str">
            <v>Meadowlands Chocolate</v>
          </cell>
          <cell r="C2333" t="str">
            <v>Handcrafted, organic, single-origin, bean-to-bar, dark chocolate. Like fine wine, the secret is in the terroir.</v>
          </cell>
          <cell r="D2333">
            <v>8000</v>
          </cell>
          <cell r="E2333">
            <v>11545.1</v>
          </cell>
        </row>
        <row r="2334">
          <cell r="B2334" t="str">
            <v>Organic, Small Batch Dried Pastas Made in Los Angeles</v>
          </cell>
          <cell r="C2334" t="str">
            <v>Pre-order our delicious, organic, small batch dried pastas (and more) so we can buy a new pasta dryer and move to a commercial kitchen.</v>
          </cell>
          <cell r="D2334">
            <v>25000</v>
          </cell>
          <cell r="E2334">
            <v>26577</v>
          </cell>
        </row>
        <row r="2335">
          <cell r="B2335" t="str">
            <v>Two Hundred Chocolate Truffles</v>
          </cell>
          <cell r="C2335" t="str">
            <v>Homemade truffles for NYC chocolate fanatics. Truffle recipes for chocolate addicts from all over the world. Chocolate lovers unite.</v>
          </cell>
          <cell r="D2335">
            <v>600</v>
          </cell>
          <cell r="E2335">
            <v>1273</v>
          </cell>
        </row>
        <row r="2336">
          <cell r="B2336" t="str">
            <v>Picnic Pops in Your Grocery Store!</v>
          </cell>
          <cell r="C2336" t="str">
            <v>Help us get our delicious, organic, artisanal frozen pops on grocery store shelves in the Baltimore &amp; DC areas.</v>
          </cell>
          <cell r="D2336">
            <v>4000</v>
          </cell>
          <cell r="E2336">
            <v>4078</v>
          </cell>
        </row>
        <row r="2337">
          <cell r="B2337" t="str">
            <v>A Modern-Day Salt Works in Gloucester, Mass.!</v>
          </cell>
          <cell r="C2337" t="str">
            <v>We hand-harvest water to make flake finishing salt. We're opening a modern-day salt works in historic Gloucester, Massachusetts!</v>
          </cell>
          <cell r="D2337">
            <v>25000</v>
          </cell>
          <cell r="E2337">
            <v>25568</v>
          </cell>
        </row>
        <row r="2338">
          <cell r="B2338" t="str">
            <v>SOSU Barrel-Aged Sriracha</v>
          </cell>
          <cell r="C2338" t="str">
            <v>Aged in whiskey barrels for a unique fruity, spicy, and smoky flavor. Youâ€™ve never tasted sriracha quite like this before.</v>
          </cell>
          <cell r="D2338">
            <v>20000</v>
          </cell>
          <cell r="E2338">
            <v>104146.51</v>
          </cell>
        </row>
        <row r="2339">
          <cell r="B2339" t="str">
            <v>The Hudson Standard Bitters and Shrubs</v>
          </cell>
          <cell r="C2339" t="str">
            <v>We make small batch, locally sourced bitters and shrubs for cocktails and cooking.</v>
          </cell>
          <cell r="D2339">
            <v>12000</v>
          </cell>
          <cell r="E2339">
            <v>13279</v>
          </cell>
        </row>
        <row r="2340">
          <cell r="B2340" t="str">
            <v>Mountain Morsels: Nutritious, Tasty, Fruit &amp; Nut Treats!</v>
          </cell>
          <cell r="C2340" t="str">
            <v>Handcrafted treats made from dried fruits, nuts, spices &amp; dark chocolate. Gluten-free, dairy-free, soy-free, grain-free; flavor-full!</v>
          </cell>
          <cell r="D2340">
            <v>15000</v>
          </cell>
          <cell r="E2340">
            <v>15171.5</v>
          </cell>
        </row>
        <row r="2341">
          <cell r="B2341" t="str">
            <v>CACOCO - The Drinking Chocolate Revival</v>
          </cell>
          <cell r="C2341" t="str">
            <v>The 'food of the gods' has returned in molten glory! CACOCO revives drinking chocolate with a revolutionary sustainable model.</v>
          </cell>
          <cell r="D2341">
            <v>25000</v>
          </cell>
          <cell r="E2341">
            <v>73552</v>
          </cell>
        </row>
        <row r="2342">
          <cell r="B2342" t="str">
            <v>Doughnuts with love by Strange Matter Coffee</v>
          </cell>
          <cell r="C2342" t="str">
            <v>Strange Matter Coffee is opening a scratch bakery featuring craft doughnuts with vegan and gluten free options!</v>
          </cell>
          <cell r="D2342">
            <v>40000</v>
          </cell>
          <cell r="E2342">
            <v>42311</v>
          </cell>
        </row>
        <row r="2343">
          <cell r="B2343" t="str">
            <v>Cutting Edge Fitness Website (Canceled)</v>
          </cell>
          <cell r="C2343" t="str">
            <v>This website will serve as an interface to change lives and have a community routing for your success!</v>
          </cell>
          <cell r="D2343">
            <v>5000</v>
          </cell>
          <cell r="E2343">
            <v>0</v>
          </cell>
        </row>
        <row r="2344">
          <cell r="B2344" t="str">
            <v>The Future Mind of Business Project (Canceled)</v>
          </cell>
          <cell r="C2344" t="str">
            <v>A series of informational and interactive online tutorials enabling businesses to proactively ensure mental and corporate vitality.</v>
          </cell>
          <cell r="D2344">
            <v>5500</v>
          </cell>
          <cell r="E2344">
            <v>0</v>
          </cell>
        </row>
        <row r="2345">
          <cell r="B2345" t="str">
            <v>Mobile Excellence Awards (Canceled)</v>
          </cell>
          <cell r="C2345" t="str">
            <v>The most influential and prestigious awards program that honors innovation and leadership in mobile technology and entertainment</v>
          </cell>
          <cell r="D2345">
            <v>10000</v>
          </cell>
          <cell r="E2345">
            <v>300</v>
          </cell>
        </row>
        <row r="2346">
          <cell r="B2346" t="str">
            <v>Tired of Corporation Negotiation? THINK MIDDLE MEDIATION!</v>
          </cell>
          <cell r="C2346" t="str">
            <v>SAVE MONEY! Stop worrying about account disputes, supervising installs, and corporation bull-****. We actively negotiate on your behalf</v>
          </cell>
          <cell r="D2346">
            <v>1000</v>
          </cell>
          <cell r="E2346">
            <v>1</v>
          </cell>
        </row>
        <row r="2347">
          <cell r="B2347" t="str">
            <v>Social Media Website (Canceled)</v>
          </cell>
          <cell r="C2347" t="str">
            <v>My team and I are creating a social media website for pet lovers across the world! Fashion, animal shows, adoptions, and more.</v>
          </cell>
          <cell r="D2347">
            <v>3000</v>
          </cell>
          <cell r="E2347">
            <v>0</v>
          </cell>
        </row>
        <row r="2348">
          <cell r="B2348" t="str">
            <v>Ez 2c 3D Viewers (Canceled)</v>
          </cell>
          <cell r="C2348" t="str">
            <v>Watch and Make FREE 3D Videos &amp; Pics - No Viewer needed. To Help Learn we have Training and Instant 3D viewers.</v>
          </cell>
          <cell r="D2348">
            <v>60000</v>
          </cell>
          <cell r="E2348">
            <v>39</v>
          </cell>
        </row>
        <row r="2349">
          <cell r="B2349" t="str">
            <v>Course: Create Complete Web Apps without Coding (Canceled)</v>
          </cell>
          <cell r="C2349" t="str">
            <v>Back this project and get access to a course about building COMPLETE web applications without coding.</v>
          </cell>
          <cell r="D2349">
            <v>1000</v>
          </cell>
          <cell r="E2349">
            <v>15</v>
          </cell>
        </row>
        <row r="2350">
          <cell r="B2350" t="str">
            <v>Business &amp; Entertainment In 3D World! (Canceled)</v>
          </cell>
          <cell r="C2350" t="str">
            <v>Own, Buy, Sell 3D property! 3D games, 3D traveling and earn in one virtual 3D NEASPACE, Best for Oculus Rift environment.</v>
          </cell>
          <cell r="D2350">
            <v>70000</v>
          </cell>
          <cell r="E2350">
            <v>270</v>
          </cell>
        </row>
        <row r="2351">
          <cell r="B2351" t="str">
            <v>POLIWORD - an internet project that could change the world</v>
          </cell>
          <cell r="C2351" t="str">
            <v>Poliword tries to provide the people of the world an opportunity to make real changes in their government through the internet.</v>
          </cell>
          <cell r="D2351">
            <v>474900</v>
          </cell>
          <cell r="E2351">
            <v>0</v>
          </cell>
        </row>
        <row r="2352">
          <cell r="B2352" t="str">
            <v>HoxWi - Simple and reliable online customer services (Canceled)</v>
          </cell>
          <cell r="C2352" t="str">
            <v>HoxWi are the future for real time interaction with on-line customers via chat or video conference.</v>
          </cell>
          <cell r="D2352">
            <v>50000</v>
          </cell>
          <cell r="E2352">
            <v>0</v>
          </cell>
        </row>
        <row r="2353">
          <cell r="B2353" t="str">
            <v>NZ Auction site.  No listing or success fees. Only $2 p/m</v>
          </cell>
          <cell r="C2353" t="str">
            <v>Donate $30 or more and receive a free selfie stick.</v>
          </cell>
          <cell r="D2353">
            <v>18900</v>
          </cell>
          <cell r="E2353">
            <v>108</v>
          </cell>
        </row>
        <row r="2354">
          <cell r="B2354" t="str">
            <v>The Seeker's School of Thought and Philosophy (Canceled)</v>
          </cell>
          <cell r="C2354" t="str">
            <v>It is the mission of the Seekerâ€™s School of Thought and Philosophy to provide a safe and nurturing environment for all.</v>
          </cell>
          <cell r="D2354">
            <v>2000</v>
          </cell>
          <cell r="E2354">
            <v>0</v>
          </cell>
        </row>
        <row r="2355">
          <cell r="B2355" t="str">
            <v>A Brony and Pegasister dating website (Canceled)</v>
          </cell>
          <cell r="C2355" t="str">
            <v>The best dating website for bronys and pegasisters. The reason I'm trying to get the funds for this project is that I need a laptop.</v>
          </cell>
          <cell r="D2355">
            <v>1000</v>
          </cell>
          <cell r="E2355">
            <v>0</v>
          </cell>
        </row>
        <row r="2356">
          <cell r="B2356" t="str">
            <v>Dissertation (Canceled)</v>
          </cell>
          <cell r="C2356" t="str">
            <v>Almost done with doctorate degree but need funding of $35,000 to complete research of project.</v>
          </cell>
          <cell r="D2356">
            <v>35000</v>
          </cell>
          <cell r="E2356">
            <v>25</v>
          </cell>
        </row>
        <row r="2357">
          <cell r="B2357" t="str">
            <v>PriceItUpPlease (Canceled)</v>
          </cell>
          <cell r="C2357" t="str">
            <v>PriceItUpPlease will be an easy to use website that estimates the amount of your startup costs for that great idea you have!</v>
          </cell>
          <cell r="D2357">
            <v>8000</v>
          </cell>
          <cell r="E2357">
            <v>55</v>
          </cell>
        </row>
        <row r="2358">
          <cell r="B2358" t="str">
            <v>HardstyleUnited.com (Canceled)</v>
          </cell>
          <cell r="C2358" t="str">
            <v>HardstyleUnited.com The Global Hardstyle community. Your Hardstyle community.</v>
          </cell>
          <cell r="D2358">
            <v>10000</v>
          </cell>
          <cell r="E2358">
            <v>0</v>
          </cell>
        </row>
        <row r="2359">
          <cell r="B2359" t="str">
            <v>Online therapist directory - Click For Therapy (Canceled)</v>
          </cell>
          <cell r="C2359" t="str">
            <v>Click For Therapy is a website that was created to connect consumers and therapists across the UK.</v>
          </cell>
          <cell r="D2359">
            <v>27000</v>
          </cell>
          <cell r="E2359">
            <v>0</v>
          </cell>
        </row>
        <row r="2360">
          <cell r="B2360" t="str">
            <v>Auction, Sell Swap without excessive fees, the next ebay.</v>
          </cell>
          <cell r="C2360" t="str">
            <v>A website to auction, sell and swap items in the uk without a charge, without excess fees, the next ebay.</v>
          </cell>
          <cell r="D2360">
            <v>1500</v>
          </cell>
          <cell r="E2360">
            <v>0</v>
          </cell>
        </row>
        <row r="2361">
          <cell r="B2361" t="str">
            <v>crowd-funded public genome sequencing (Canceled)</v>
          </cell>
          <cell r="C2361" t="str">
            <v>I want to crowdfund the sequencing of my own genome to make it publicly available with crowd-sourced interpretation.</v>
          </cell>
          <cell r="D2361">
            <v>7500</v>
          </cell>
          <cell r="E2361">
            <v>1101</v>
          </cell>
        </row>
        <row r="2362">
          <cell r="B2362" t="str">
            <v>Bee Bay Microjobs (Canceled)</v>
          </cell>
          <cell r="C2362" t="str">
            <v>Welcome to Bee Bay Canada, your commission free microjobs website.  Sell at any price and keep 100% of what you earn!</v>
          </cell>
          <cell r="D2362">
            <v>5000</v>
          </cell>
          <cell r="E2362">
            <v>2</v>
          </cell>
        </row>
        <row r="2363">
          <cell r="B2363" t="str">
            <v>Lemme Grab it (Canceled)</v>
          </cell>
          <cell r="C2363" t="str">
            <v>A website for email/sms alerts of your personal selection, comparison of prices,consolidated database, best deals around for clothing.</v>
          </cell>
          <cell r="D2363">
            <v>200</v>
          </cell>
          <cell r="E2363">
            <v>0</v>
          </cell>
        </row>
        <row r="2364">
          <cell r="B2364" t="str">
            <v>Help CRB obtain 501(c)(3) status! (Canceled)</v>
          </cell>
          <cell r="C2364" t="str">
            <v>The Columbus Ruby Brigade has brought monthly ruby goodness and camaraderie to all participants.</v>
          </cell>
          <cell r="D2364">
            <v>420</v>
          </cell>
          <cell r="E2364">
            <v>120</v>
          </cell>
        </row>
        <row r="2365">
          <cell r="B2365" t="str">
            <v>Top~Notch - Helping Every Day People Change Their Future</v>
          </cell>
          <cell r="C2365" t="str">
            <v>This is an affordable social lead based web-site to help anyone who wants extra work or start their own business. We find your customer</v>
          </cell>
          <cell r="D2365">
            <v>175000</v>
          </cell>
          <cell r="E2365">
            <v>0</v>
          </cell>
        </row>
        <row r="2366">
          <cell r="B2366" t="str">
            <v>Minecraft Server and Website Help (Name: Forge Realms)</v>
          </cell>
          <cell r="C2366" t="str">
            <v>Making a Minecraft server and Website and I need your help to fund it. Thanks in Advance!</v>
          </cell>
          <cell r="D2366">
            <v>128</v>
          </cell>
          <cell r="E2366">
            <v>0</v>
          </cell>
        </row>
        <row r="2367">
          <cell r="B2367" t="str">
            <v>IMI - It's My Identity (Canceled)</v>
          </cell>
          <cell r="C2367" t="str">
            <v>A website that could group all your social 'identities' and online property together and find new followers or creators to follow</v>
          </cell>
          <cell r="D2367">
            <v>1000</v>
          </cell>
          <cell r="E2367">
            <v>0</v>
          </cell>
        </row>
        <row r="2368">
          <cell r="B2368" t="str">
            <v>iDEA On Demand Virtual Activities. Get Active! (Canceled)</v>
          </cell>
          <cell r="C2368" t="str">
            <v>iDEA virtual activities, the perfect way to encourage children and families to get active - physically, socially and mentally.</v>
          </cell>
          <cell r="D2368">
            <v>25000</v>
          </cell>
          <cell r="E2368">
            <v>2630</v>
          </cell>
        </row>
        <row r="2369">
          <cell r="B2369" t="str">
            <v>Help us Make a Website Like Chegg but Free and wayyy Better!</v>
          </cell>
          <cell r="C2369" t="str">
            <v>Our goal is to create a completely free website similar to Chegg.com for students to benefit from without raping their wallet!</v>
          </cell>
          <cell r="D2369">
            <v>50000</v>
          </cell>
          <cell r="E2369">
            <v>670</v>
          </cell>
        </row>
        <row r="2370">
          <cell r="B2370" t="str">
            <v>Lavvoro - A new LinkedIn and Facebook for the job market</v>
          </cell>
          <cell r="C2370" t="str">
            <v>A professional and social media environment created to effectively match job seekers to jobs based on an algorithms-matching system</v>
          </cell>
          <cell r="D2370">
            <v>40000</v>
          </cell>
          <cell r="E2370">
            <v>100</v>
          </cell>
        </row>
        <row r="2371">
          <cell r="B2371" t="str">
            <v>Site so businesses can offer deals to community - Let's Go!</v>
          </cell>
          <cell r="C2371" t="str">
            <v>A website that lets local businesses offer deals to customers and be found online. They pay a small yearly fee and keep %100 of profit.</v>
          </cell>
          <cell r="D2371">
            <v>25000</v>
          </cell>
          <cell r="E2371">
            <v>0</v>
          </cell>
        </row>
        <row r="2372">
          <cell r="B2372" t="str">
            <v>TaxSaver USA Affordable Tax App Development and Launch</v>
          </cell>
          <cell r="C2372" t="str">
            <v>Let's go get it back! Most people can get $5,000 to $6,000 more a year in tax deductions. Stop the abuse and get back your share!</v>
          </cell>
          <cell r="D2372">
            <v>25000</v>
          </cell>
          <cell r="E2372">
            <v>82</v>
          </cell>
        </row>
        <row r="2373">
          <cell r="B2373" t="str">
            <v>ProjectPetal.com (Canceled)</v>
          </cell>
          <cell r="C2373" t="str">
            <v>ProjectPetal.com is an all in one website for all Makers to share projects and ideas. A Facebook(R) Twitter(R) &amp; Github(R) all in one.</v>
          </cell>
          <cell r="D2373">
            <v>2000</v>
          </cell>
          <cell r="E2373">
            <v>0</v>
          </cell>
        </row>
        <row r="2374">
          <cell r="B2374" t="str">
            <v>Finding Pets - Bringing Lost Pets Home (Canceled)</v>
          </cell>
          <cell r="C2374" t="str">
            <v>An online platform that will notify every listed individual, vet, council, pound and so on in a geographical area when a pet is lost!</v>
          </cell>
          <cell r="D2374">
            <v>5500</v>
          </cell>
          <cell r="E2374">
            <v>180</v>
          </cell>
        </row>
        <row r="2375">
          <cell r="B2375" t="str">
            <v>Cykelauktion.com (Canceled)</v>
          </cell>
          <cell r="C2375" t="str">
            <v>We want to create a safe marketplace for buying and selling bicycles.</v>
          </cell>
          <cell r="D2375">
            <v>850000</v>
          </cell>
          <cell r="E2375">
            <v>50</v>
          </cell>
        </row>
        <row r="2376">
          <cell r="B2376" t="str">
            <v>Alcohol On Call (Canceled)</v>
          </cell>
          <cell r="C2376" t="str">
            <v>Next time you want a beer, put down your keys and pick up your phone. We prevent drunk driving by delivering alcohol to you at home.</v>
          </cell>
          <cell r="D2376">
            <v>22000</v>
          </cell>
          <cell r="E2376">
            <v>10</v>
          </cell>
        </row>
        <row r="2377">
          <cell r="B2377" t="str">
            <v>Slice Trade- Phone Trade-In, Made Simple (Canceled)</v>
          </cell>
          <cell r="C2377" t="str">
            <v>Slice Trade is a new way to trade in your old phones. We buy back phones in any condition and pay you cash or give you a new one free!</v>
          </cell>
          <cell r="D2377">
            <v>10000</v>
          </cell>
          <cell r="E2377">
            <v>0</v>
          </cell>
        </row>
        <row r="2378">
          <cell r="B2378" t="str">
            <v>Phone Tags: lost and found stickers (Canceled)</v>
          </cell>
          <cell r="C2378" t="str">
            <v>Tough, pre-manufactured lost and found stickers that forward messages to the owners email and cellphone.</v>
          </cell>
          <cell r="D2378">
            <v>3000</v>
          </cell>
          <cell r="E2378">
            <v>326.33</v>
          </cell>
        </row>
        <row r="2379">
          <cell r="B2379" t="str">
            <v>Fluttify - New Canadian Tech Start Up (Canceled)</v>
          </cell>
          <cell r="C2379" t="str">
            <v>Fluttify is an Online Video Sharing Platform allowing friends to share their favorite Trending Content with each other.</v>
          </cell>
          <cell r="D2379">
            <v>2500</v>
          </cell>
          <cell r="E2379">
            <v>0</v>
          </cell>
        </row>
        <row r="2380">
          <cell r="B2380" t="str">
            <v>KEEPUP INC (Canceled)</v>
          </cell>
          <cell r="C2380" t="str">
            <v>KEEPUP allows you to extend your social circle by introducing you to new people via your friends.</v>
          </cell>
          <cell r="D2380">
            <v>110000</v>
          </cell>
          <cell r="E2380">
            <v>0</v>
          </cell>
        </row>
        <row r="2381">
          <cell r="B2381" t="str">
            <v>SelectCooks.com (Canceled)</v>
          </cell>
          <cell r="C2381" t="str">
            <v>Selectcooks.com is a community marketplace for people to list, find and hire chefs.</v>
          </cell>
          <cell r="D2381">
            <v>30000</v>
          </cell>
          <cell r="E2381">
            <v>0</v>
          </cell>
        </row>
        <row r="2382">
          <cell r="B2382" t="str">
            <v>Finit - Hashtag Chatting (Canceled)</v>
          </cell>
          <cell r="C2382" t="str">
            <v>Tired of waiting for likes? Here is a brand new social network centered on real-time hashtag chatting. Just chat and enjoy!</v>
          </cell>
          <cell r="D2382">
            <v>15000</v>
          </cell>
          <cell r="E2382">
            <v>55</v>
          </cell>
        </row>
        <row r="2383">
          <cell r="B2383" t="str">
            <v>Cannabis Connection (Canceled)</v>
          </cell>
          <cell r="C2383" t="str">
            <v>Social Media Platform for the Marijuana Industry to create professionalism and a stable lasting market.</v>
          </cell>
          <cell r="D2383">
            <v>86350</v>
          </cell>
          <cell r="E2383">
            <v>1571</v>
          </cell>
        </row>
        <row r="2384">
          <cell r="B2384" t="str">
            <v>These Easy Days (Canceled)</v>
          </cell>
          <cell r="C2384" t="str">
            <v>Netiquette classes to teach our youth how make proper use of computer-mediated communications for personal and educational success.</v>
          </cell>
          <cell r="D2384">
            <v>3000</v>
          </cell>
          <cell r="E2384">
            <v>75</v>
          </cell>
        </row>
        <row r="2385">
          <cell r="B2385" t="str">
            <v>KindaQuirky (Canceled)</v>
          </cell>
          <cell r="C2385" t="str">
            <v>A quirky online shop where you can buy, sell and discover stuff that's "a little bit different". We think "it's right up your alley!"</v>
          </cell>
          <cell r="D2385">
            <v>10000</v>
          </cell>
          <cell r="E2385">
            <v>435</v>
          </cell>
        </row>
        <row r="2386">
          <cell r="B2386" t="str">
            <v>Social Rewards - A new twist on social media (Canceled)</v>
          </cell>
          <cell r="C2386" t="str">
            <v>We're seeking to reward our members for their social behavior. The members win on two levels- compensation and increased viral sharing!</v>
          </cell>
          <cell r="D2386">
            <v>1000</v>
          </cell>
          <cell r="E2386">
            <v>8</v>
          </cell>
        </row>
        <row r="2387">
          <cell r="B2387" t="str">
            <v>Search every sneaker site and local store at once (Canceled)</v>
          </cell>
          <cell r="C2387" t="str">
            <v>Lyka will allow you to search for shoes in every sneaker store and website and then buy for in-store pickup or same-day delivery.</v>
          </cell>
          <cell r="D2387">
            <v>65000</v>
          </cell>
          <cell r="E2387">
            <v>788</v>
          </cell>
        </row>
        <row r="2388">
          <cell r="B2388" t="str">
            <v>Realjobmatch.com (Canceled)</v>
          </cell>
          <cell r="C2388" t="str">
            <v>Realjobmatch is not just a job search site but a matching site , matching the right jobseekers with the best jobs.</v>
          </cell>
          <cell r="D2388">
            <v>30000</v>
          </cell>
          <cell r="E2388">
            <v>0</v>
          </cell>
        </row>
        <row r="2389">
          <cell r="B2389" t="str">
            <v>Building an interactive web-based health community.</v>
          </cell>
          <cell r="C2389" t="str">
            <v>Learning should be fun! Effective health education includes the person's learning strengths, preferences and cultural perspective.</v>
          </cell>
          <cell r="D2389">
            <v>150000</v>
          </cell>
          <cell r="E2389">
            <v>1026</v>
          </cell>
        </row>
        <row r="2390">
          <cell r="B2390" t="str">
            <v>Virtual Restart - Stock Market For You and Your Loved Ones</v>
          </cell>
          <cell r="C2390" t="str">
            <v>The first ever trend-powered stock-market where you can buy and sell shares of you and your loved ones. Let's explore life together.</v>
          </cell>
          <cell r="D2390">
            <v>37000</v>
          </cell>
          <cell r="E2390">
            <v>463</v>
          </cell>
        </row>
        <row r="2391">
          <cell r="B2391" t="str">
            <v>Et si Kiwwi vous trouvait un job ? (Canceled)</v>
          </cell>
          <cell r="C2391" t="str">
            <v>Kiwwi va dÃ©poussiÃ©rer le marchÃ© de l'emploi, avec peu de moyens mais de trÃ¨s bonnes idÃ©es, cependant, nous avons besoin de vous !</v>
          </cell>
          <cell r="D2391">
            <v>16000</v>
          </cell>
          <cell r="E2391">
            <v>30</v>
          </cell>
        </row>
        <row r="2392">
          <cell r="B2392" t="str">
            <v>iHorizon Pty Ltd (Enterprise Planning &amp; Forecasting)</v>
          </cell>
          <cell r="C2392" t="str">
            <v>A SaaS solution for Businesses to align their strategies with customer value, using realtime strategic roadmaps &amp; visualisations.</v>
          </cell>
          <cell r="D2392">
            <v>510000</v>
          </cell>
          <cell r="E2392">
            <v>0</v>
          </cell>
        </row>
        <row r="2393">
          <cell r="B2393" t="str">
            <v>oToBOTS.com - Freedom from high cost auto repairs (Canceled)</v>
          </cell>
          <cell r="C2393" t="str">
            <v>Using the power of internet to help people save hundreds in car repair.</v>
          </cell>
          <cell r="D2393">
            <v>20000</v>
          </cell>
          <cell r="E2393">
            <v>25</v>
          </cell>
        </row>
        <row r="2394">
          <cell r="B2394" t="str">
            <v>WILLAMETTE EXTRA BOARD (Canceled)</v>
          </cell>
          <cell r="C2394" t="str">
            <v>I am asking for $4,200 to launch a unique website serving professionals in any and all industries seeking additional income in Oregon.</v>
          </cell>
          <cell r="D2394">
            <v>4200</v>
          </cell>
          <cell r="E2394">
            <v>0</v>
          </cell>
        </row>
        <row r="2395">
          <cell r="B2395" t="str">
            <v>Game Swapper (Canceled)</v>
          </cell>
          <cell r="C2395" t="str">
            <v>Imagine a world where you can swap a video game you're tired of playing for a video game you actually want to play for just $1.50!</v>
          </cell>
          <cell r="D2395">
            <v>100000</v>
          </cell>
          <cell r="E2395">
            <v>50</v>
          </cell>
        </row>
        <row r="2396">
          <cell r="B2396" t="str">
            <v>Wriyon - WRIte Your Own (Canceled)</v>
          </cell>
          <cell r="C2396" t="str">
            <v>We want to create the "Facebook" for Writers. We are working on a new world for people who like to write. Check out more wriyon.com</v>
          </cell>
          <cell r="D2396">
            <v>5000</v>
          </cell>
          <cell r="E2396">
            <v>3</v>
          </cell>
        </row>
        <row r="2397">
          <cell r="B2397" t="str">
            <v>VENT it out (Canceled)</v>
          </cell>
          <cell r="C2397" t="str">
            <v>I am making a social website where people can anonymously or openly vent, All walks of life all over the world</v>
          </cell>
          <cell r="D2397">
            <v>33000</v>
          </cell>
          <cell r="E2397">
            <v>0</v>
          </cell>
        </row>
        <row r="2398">
          <cell r="B2398" t="str">
            <v>Projektwebseite (Canceled)</v>
          </cell>
          <cell r="C2398" t="str">
            <v>I'm creating a website with projects which I'll create later / Ich erstelle eine Webseite mit Projekten, welche ich spÃ¤ter erstelle.</v>
          </cell>
          <cell r="D2398">
            <v>5000</v>
          </cell>
          <cell r="E2398">
            <v>10</v>
          </cell>
        </row>
        <row r="2399">
          <cell r="B2399" t="str">
            <v>#ADOPTROHINGYA PROJECT (Canceled)</v>
          </cell>
          <cell r="C2399" t="str">
            <v>Matching refugees with sponsors in the US for 5 years. Our goal is to assist 300 Rohingya refugee families with supportive communities.</v>
          </cell>
          <cell r="D2399">
            <v>124000</v>
          </cell>
          <cell r="E2399">
            <v>0</v>
          </cell>
        </row>
        <row r="2400">
          <cell r="B2400" t="str">
            <v>Roekee.com (Canceled)</v>
          </cell>
          <cell r="C2400" t="str">
            <v>The internets new search engine. Looking for funding to develop our backend web indexing software with an emphasis on automation.</v>
          </cell>
          <cell r="D2400">
            <v>4000</v>
          </cell>
          <cell r="E2400">
            <v>0</v>
          </cell>
        </row>
        <row r="2401">
          <cell r="B2401" t="str">
            <v>SheLifts - the #1 Female Bodybuilding HUB (Canceled)</v>
          </cell>
          <cell r="C2401" t="str">
            <v>SheLifts is going to be the number One international social HUB &amp; information resource for women into weight lifting</v>
          </cell>
          <cell r="D2401">
            <v>13000</v>
          </cell>
          <cell r="E2401">
            <v>0</v>
          </cell>
        </row>
        <row r="2402">
          <cell r="B2402" t="str">
            <v>NEW 2016 Social Media Litesbook (Canceled)</v>
          </cell>
          <cell r="C2402" t="str">
            <v>New Innovation of Social Media with New Technology created to bring users even closer togethor - Tabs &amp; Features never seen before!</v>
          </cell>
          <cell r="D2402">
            <v>50000</v>
          </cell>
          <cell r="E2402">
            <v>0</v>
          </cell>
        </row>
        <row r="2403">
          <cell r="B2403" t="str">
            <v>The Dancing Elephant, Traditional Dosa and Indian Cuisine</v>
          </cell>
          <cell r="C2403" t="str">
            <v>A "Hypo-allergenic" food cart that specializes in making traditional Indian Meals with a delicious American flavor combination.</v>
          </cell>
          <cell r="D2403">
            <v>28000</v>
          </cell>
          <cell r="E2403">
            <v>201</v>
          </cell>
        </row>
        <row r="2404">
          <cell r="B2404" t="str">
            <v>Cupcake Truck Unite</v>
          </cell>
          <cell r="C2404" t="str">
            <v>Small town, delicious treats, and a mobile truck</v>
          </cell>
          <cell r="D2404">
            <v>12000</v>
          </cell>
          <cell r="E2404">
            <v>52</v>
          </cell>
        </row>
        <row r="2405">
          <cell r="B2405" t="str">
            <v>Think Green, Think Tea Trike! - A mobile cafe &amp; online shop.</v>
          </cell>
          <cell r="C2405" t="str">
            <v>The aim is to start a business/service serving the finest green tea to my local area by trike as well as selling tea online.</v>
          </cell>
          <cell r="D2405">
            <v>1200</v>
          </cell>
          <cell r="E2405">
            <v>202</v>
          </cell>
        </row>
        <row r="2406">
          <cell r="B2406" t="str">
            <v>Square Donuts Truck</v>
          </cell>
          <cell r="C2406" t="str">
            <v>We would love another Donut Food Truck for your famous Square Donuts.  We have one successful truck and retail store open already!</v>
          </cell>
          <cell r="D2406">
            <v>15000</v>
          </cell>
          <cell r="E2406">
            <v>0</v>
          </cell>
        </row>
        <row r="2407">
          <cell r="B2407" t="str">
            <v>JoyShtick Food Truck</v>
          </cell>
          <cell r="C2407" t="str">
            <v>We are the first gaming-themed food truck, bringing gourmet pub fare to the Jacksonville area.</v>
          </cell>
          <cell r="D2407">
            <v>5000</v>
          </cell>
          <cell r="E2407">
            <v>1126</v>
          </cell>
        </row>
        <row r="2408">
          <cell r="B2408" t="str">
            <v>Arnold's Happy Days Food Truck</v>
          </cell>
          <cell r="C2408" t="str">
            <v>Be a part of something BIG, support us in opening the best burger truck in Tacoma! ~ "So I donâ€™t have to dream alone!"</v>
          </cell>
          <cell r="D2408">
            <v>3250</v>
          </cell>
          <cell r="E2408">
            <v>1345</v>
          </cell>
        </row>
        <row r="2409">
          <cell r="B2409" t="str">
            <v>"PASHUT"-(Means â€˜simpleâ€™ in Hebrew)</v>
          </cell>
          <cell r="C2409" t="str">
            <v>Hummus-mediterranean diet, real food, organic, vegan, kosher.
An original great health oriented street food in Santa Fe NM.</v>
          </cell>
          <cell r="D2409">
            <v>22000</v>
          </cell>
          <cell r="E2409">
            <v>5557</v>
          </cell>
        </row>
        <row r="2410">
          <cell r="B2410" t="str">
            <v>Sabroso On Wheels</v>
          </cell>
          <cell r="C2410" t="str">
            <v>A US Army Vet trying to get a Peruvian food truck going! Really good Peruvian food now mobile!</v>
          </cell>
          <cell r="D2410">
            <v>15000</v>
          </cell>
          <cell r="E2410">
            <v>30</v>
          </cell>
        </row>
        <row r="2411">
          <cell r="B2411" t="str">
            <v>Johnny's Food Truck a Puerto Rican and BBQ infusion</v>
          </cell>
          <cell r="C2411" t="str">
            <v>I am looking to start a food truck with an infusion of my Puerto Rican heritage and my love for BBQ.</v>
          </cell>
          <cell r="D2411">
            <v>25000</v>
          </cell>
          <cell r="E2411">
            <v>460</v>
          </cell>
        </row>
        <row r="2412">
          <cell r="B2412" t="str">
            <v>Websters grill truck       slow cooked meats</v>
          </cell>
          <cell r="C2412" t="str">
            <v>Websters grill truck the best slow cooked meats on hot coals
Beef bisket, roast Lamb, roast chicken, Ribs, burgers, sliders,</v>
          </cell>
          <cell r="D2412">
            <v>15000</v>
          </cell>
          <cell r="E2412">
            <v>0</v>
          </cell>
        </row>
        <row r="2413">
          <cell r="B2413" t="str">
            <v>Was ist das</v>
          </cell>
          <cell r="C2413" t="str">
            <v>I want to create an authentic German food truck to travel all over the US. Spreading amazing German Food to Summer Time Music Festivals</v>
          </cell>
          <cell r="D2413">
            <v>25000</v>
          </cell>
          <cell r="E2413">
            <v>151</v>
          </cell>
        </row>
        <row r="2414">
          <cell r="B2414" t="str">
            <v>Food-truck 100 % carnivore : "Le camion qui grille"</v>
          </cell>
          <cell r="C2414" t="str">
            <v>Fini les burgers ou les sandwichs : Ã  votre pause dÃ©jeuner, repartez avec votre barquette de grillade de bÅ“uf, canard ou poulet !</v>
          </cell>
          <cell r="D2414">
            <v>8000</v>
          </cell>
          <cell r="E2414">
            <v>0</v>
          </cell>
        </row>
        <row r="2415">
          <cell r="B2415" t="str">
            <v>Lone Pine Coffee Brewery</v>
          </cell>
          <cell r="C2415" t="str">
            <v>Lone Pine Coffee Brewery will be a portable third-wave coffee shop available for wedding receptions and other events!</v>
          </cell>
          <cell r="D2415">
            <v>3000</v>
          </cell>
          <cell r="E2415">
            <v>25</v>
          </cell>
        </row>
        <row r="2416">
          <cell r="B2416" t="str">
            <v>Help 95th St.Tacos get a food truck in Atlanta</v>
          </cell>
          <cell r="C2416" t="str">
            <v>95th St. Tacos needs your help in purchasing a food truck so that we can deliver the flavors of LA Tacos right to your neighborhood</v>
          </cell>
          <cell r="D2416">
            <v>15000</v>
          </cell>
          <cell r="E2416">
            <v>460</v>
          </cell>
        </row>
        <row r="2417">
          <cell r="B2417" t="str">
            <v>Local Food Truck is Off the Hoof!</v>
          </cell>
          <cell r="C2417" t="str">
            <v>It will be ridiculously easy to become addicted to the full, rich flavor of locally raised beef, pork, and more...</v>
          </cell>
          <cell r="D2417">
            <v>60000</v>
          </cell>
          <cell r="E2417">
            <v>335</v>
          </cell>
        </row>
        <row r="2418">
          <cell r="B2418" t="str">
            <v>Smokin' J's BBQ. food truck</v>
          </cell>
          <cell r="C2418" t="str">
            <v>ex school bus redesigned into pickup truck complete with giant meat smoker in "bed" of truck and kitchen in the "cab" of the truck.</v>
          </cell>
          <cell r="D2418">
            <v>20000</v>
          </cell>
          <cell r="E2418">
            <v>5</v>
          </cell>
        </row>
        <row r="2419">
          <cell r="B2419" t="str">
            <v>I want to make the best fried chicken!!</v>
          </cell>
          <cell r="C2419" t="str">
            <v>I have been working on a recipe for 20 years now and need to perfect it!  Also want to do a gluten free version, then open a food truck</v>
          </cell>
          <cell r="D2419">
            <v>1000</v>
          </cell>
          <cell r="E2419">
            <v>0</v>
          </cell>
        </row>
        <row r="2420">
          <cell r="B2420" t="str">
            <v>Mexican food truck</v>
          </cell>
          <cell r="C2420" t="str">
            <v>I want to start my food truck business.</v>
          </cell>
          <cell r="D2420">
            <v>25000</v>
          </cell>
          <cell r="E2420">
            <v>5</v>
          </cell>
        </row>
        <row r="2421">
          <cell r="B2421" t="str">
            <v>Grateful Gourmet Grub! farm to table: food truck &amp; hot dog !</v>
          </cell>
          <cell r="C2421" t="str">
            <v>Farm to table, gourmet hippy hot dogs made from scratch with free range meats and organic produce: mind expanding recipes: TasteBudTrip</v>
          </cell>
          <cell r="D2421">
            <v>3000</v>
          </cell>
          <cell r="E2421">
            <v>0</v>
          </cell>
        </row>
        <row r="2422">
          <cell r="B2422" t="str">
            <v>Pangea Cuisines "Continental Drift" A Paleo food Truck!</v>
          </cell>
          <cell r="C2422" t="str">
            <v>Pangea Cuisines offers authentic hand crafted dishes, utilizing fresh ingredients selected that very morning.</v>
          </cell>
          <cell r="D2422">
            <v>16870</v>
          </cell>
          <cell r="E2422">
            <v>2501</v>
          </cell>
        </row>
        <row r="2423">
          <cell r="B2423" t="str">
            <v>hot dog cart</v>
          </cell>
          <cell r="C2423" t="str">
            <v>help me start Merrill's first hot dog cart in this empty lot</v>
          </cell>
          <cell r="D2423">
            <v>6000</v>
          </cell>
          <cell r="E2423">
            <v>1</v>
          </cell>
        </row>
        <row r="2424">
          <cell r="B2424" t="str">
            <v>Help starting a family owned food truck</v>
          </cell>
          <cell r="C2424" t="str">
            <v>Family owned business serving BBQ and seafood to the public</v>
          </cell>
          <cell r="D2424">
            <v>500</v>
          </cell>
          <cell r="E2424">
            <v>1</v>
          </cell>
        </row>
        <row r="2425">
          <cell r="B2425" t="str">
            <v>FBTR BBQ</v>
          </cell>
          <cell r="C2425" t="str">
            <v>FBTR is a Texas-style, North Carolina based, homemade BBQ company looking to bring good meat to the masses.</v>
          </cell>
          <cell r="D2425">
            <v>60000</v>
          </cell>
          <cell r="E2425">
            <v>8</v>
          </cell>
        </row>
        <row r="2426">
          <cell r="B2426" t="str">
            <v>Lily and Memphs</v>
          </cell>
          <cell r="C2426" t="str">
            <v>Great and creative food from the heart in the form of a sweet food truck!</v>
          </cell>
          <cell r="D2426">
            <v>25000</v>
          </cell>
          <cell r="E2426">
            <v>310</v>
          </cell>
        </row>
        <row r="2427">
          <cell r="B2427" t="str">
            <v>Food Cart Tour With Raz Simone and Macklemore</v>
          </cell>
          <cell r="C2427" t="str">
            <v>I have the chance to take my Food Cart Business on the road. This is a major opportunity for a lot of people to learn and prosper.</v>
          </cell>
          <cell r="D2427">
            <v>3500</v>
          </cell>
          <cell r="E2427">
            <v>1</v>
          </cell>
        </row>
        <row r="2428">
          <cell r="B2428" t="str">
            <v>The Low-Calorie Food Truck</v>
          </cell>
          <cell r="C2428" t="str">
            <v>Aspiring to create a food truck with many delicious low calorie meals to encourage healthy eating while enjoying every bite.</v>
          </cell>
          <cell r="D2428">
            <v>20000</v>
          </cell>
          <cell r="E2428">
            <v>0</v>
          </cell>
        </row>
        <row r="2429">
          <cell r="B2429" t="str">
            <v>Wraps in a snap. Fast lunch with a gourmet punch!</v>
          </cell>
          <cell r="C2429" t="str">
            <v>Fast and simple lunches for those on the go.  All (lunch) deals $10 or less.</v>
          </cell>
          <cell r="D2429">
            <v>50000</v>
          </cell>
          <cell r="E2429">
            <v>1</v>
          </cell>
        </row>
        <row r="2430">
          <cell r="B2430" t="str">
            <v>Premium Burgers</v>
          </cell>
          <cell r="C2430" t="str">
            <v>From Moo 2 You! We want to offer premium burgers to a taco flooded environment.</v>
          </cell>
          <cell r="D2430">
            <v>35000</v>
          </cell>
          <cell r="E2430">
            <v>1</v>
          </cell>
        </row>
        <row r="2431">
          <cell r="B2431" t="str">
            <v>MEATloko, ekte BBQ fra spesialbygd vedfyrt rÃ¸ykovn i foodbus</v>
          </cell>
          <cell r="C2431" t="str">
            <v>Den tÃ¸ffeste foodtrucken i gata, bbq, ribs, briskets, pulled pork, frites, pickle, alt laget i en spesialbygd rÃ¸ykovn i bussen, av meg.</v>
          </cell>
          <cell r="D2431">
            <v>140000</v>
          </cell>
          <cell r="E2431">
            <v>2005</v>
          </cell>
        </row>
        <row r="2432">
          <cell r="B2432" t="str">
            <v>It's so cute! - Great food!</v>
          </cell>
          <cell r="C2432" t="str">
            <v>This little guy will be circling the streets of Brickell &amp; Wynwood in Miami serving Venezuelan dishes. It needs TLC and some equipment</v>
          </cell>
          <cell r="D2432">
            <v>3000</v>
          </cell>
          <cell r="E2432">
            <v>21</v>
          </cell>
        </row>
        <row r="2433">
          <cell r="B2433" t="str">
            <v>Murphy's good eatin'</v>
          </cell>
          <cell r="C2433" t="str">
            <v>Go to Colorado and run a food truck with homemade food of all kinds.</v>
          </cell>
          <cell r="D2433">
            <v>100000</v>
          </cell>
          <cell r="E2433">
            <v>2</v>
          </cell>
        </row>
        <row r="2434">
          <cell r="B2434" t="str">
            <v>funding for bbq trailer</v>
          </cell>
          <cell r="C2434" t="str">
            <v>Looking to start competition cooking and need start-up help.  Offering brisket tasting to all contributors.</v>
          </cell>
          <cell r="D2434">
            <v>14000</v>
          </cell>
          <cell r="E2434">
            <v>2</v>
          </cell>
        </row>
        <row r="2435">
          <cell r="B2435" t="str">
            <v>TWIZTID CREATIONS</v>
          </cell>
          <cell r="C2435" t="str">
            <v>I want to create an amazing menu that no one eals has.I have great ideas like a non-traditional pb&amp;j thats wraped in an eggroll &amp; fried</v>
          </cell>
          <cell r="D2435">
            <v>10000</v>
          </cell>
          <cell r="E2435">
            <v>0</v>
          </cell>
        </row>
        <row r="2436">
          <cell r="B2436" t="str">
            <v>Fresh fruit and veggies for the hood!</v>
          </cell>
          <cell r="C2436" t="str">
            <v>Mobile food truck loaded with locally grown fresh fruits and veggies. Caters to the inner-city and zip codes known as food deserts.</v>
          </cell>
          <cell r="D2436">
            <v>20000</v>
          </cell>
          <cell r="E2436">
            <v>26</v>
          </cell>
        </row>
        <row r="2437">
          <cell r="B2437" t="str">
            <v>Paleo food as a Take Away-food, order and pay in the app</v>
          </cell>
          <cell r="C2437" t="str">
            <v>Healthy, paleo food nearby gym and office areas. You pic your order and pay in the app and pic your time for just pic up the food.</v>
          </cell>
          <cell r="D2437">
            <v>250000</v>
          </cell>
          <cell r="E2437">
            <v>1224</v>
          </cell>
        </row>
        <row r="2438">
          <cell r="B2438" t="str">
            <v>Waistband: Solar Powered Vegan Quality of Life Truck</v>
          </cell>
          <cell r="C2438" t="str">
            <v>A sustainable vegan food truck. Locally and solar powered. Mission: hydroponic farms &amp; non profit eateries in impoverished lands by'30.</v>
          </cell>
          <cell r="D2438">
            <v>117000</v>
          </cell>
          <cell r="E2438">
            <v>45</v>
          </cell>
        </row>
        <row r="2439">
          <cell r="B2439" t="str">
            <v>Cuppa Gumbos</v>
          </cell>
          <cell r="C2439" t="str">
            <v>Homemade Gumbo, Stews and Curry to be served hot and fresh everyday at any festival or concert we can attend.</v>
          </cell>
          <cell r="D2439">
            <v>8000</v>
          </cell>
          <cell r="E2439">
            <v>0</v>
          </cell>
        </row>
        <row r="2440">
          <cell r="B2440" t="str">
            <v>FOOD|Art</v>
          </cell>
          <cell r="C2440" t="str">
            <v>I'm starting a catering and food truck business of southern comfort food. My FOOD is my Art!  
Thanks for you help!</v>
          </cell>
          <cell r="D2440">
            <v>15000</v>
          </cell>
          <cell r="E2440">
            <v>50</v>
          </cell>
        </row>
        <row r="2441">
          <cell r="B2441" t="str">
            <v>Pillow Puffs Concessions</v>
          </cell>
          <cell r="C2441" t="str">
            <v>Expand cotton candy concession to include other foods and purchase a trailer to haul.
Purchase unstuffed pets to fill with cotton candy</v>
          </cell>
          <cell r="D2441">
            <v>10000</v>
          </cell>
          <cell r="E2441">
            <v>0</v>
          </cell>
        </row>
        <row r="2442">
          <cell r="B2442" t="str">
            <v>The first green Food Truck in Phnom Penh</v>
          </cell>
          <cell r="C2442" t="str">
            <v>Starting a entire clean energy food truck and set a new standard for Cambodia</v>
          </cell>
          <cell r="D2442">
            <v>5000</v>
          </cell>
          <cell r="E2442">
            <v>10</v>
          </cell>
        </row>
        <row r="2443">
          <cell r="B2443" t="str">
            <v>Bring Alchemy Pops to the People!</v>
          </cell>
          <cell r="C2443" t="str">
            <v>YOU can help Alchemy Pops POP up on a street near you!</v>
          </cell>
          <cell r="D2443">
            <v>7500</v>
          </cell>
          <cell r="E2443">
            <v>8091</v>
          </cell>
        </row>
        <row r="2444">
          <cell r="B2444" t="str">
            <v>Young Mountain Tea: A New White Tea from India's Himalayas</v>
          </cell>
          <cell r="C2444" t="str">
            <v>The first tea from a new sustainable tea region in India's young, rising Himalayas.</v>
          </cell>
          <cell r="D2444">
            <v>24000</v>
          </cell>
          <cell r="E2444">
            <v>30226</v>
          </cell>
        </row>
        <row r="2445">
          <cell r="B2445" t="str">
            <v>VEGA: One-of-A-Kind Coffee that Changes Lives</v>
          </cell>
          <cell r="C2445" t="str">
            <v>We empower coffee farmers to process their own premium beans, and connect them directly with coffee lovers on our online marketplace.</v>
          </cell>
          <cell r="D2445">
            <v>20000</v>
          </cell>
          <cell r="E2445">
            <v>40502.99</v>
          </cell>
        </row>
        <row r="2446">
          <cell r="B2446" t="str">
            <v>Trish's Truffles &amp; Sweet Treats.</v>
          </cell>
          <cell r="C2446" t="str">
            <v>Chocolate Truffles &amp; Sweet Treats handcrafted the European traditional way.  One bite and you will always want to eat dessert first!</v>
          </cell>
          <cell r="D2446">
            <v>3000</v>
          </cell>
          <cell r="E2446">
            <v>3258</v>
          </cell>
        </row>
        <row r="2447">
          <cell r="B2447" t="str">
            <v>Joe's Cellar Phase 1 - Sit down, shut up &amp; EAT!</v>
          </cell>
          <cell r="C2447" t="str">
            <v>Joe's Cellar is locally prepared old world Italian "cellar food". 
This is the stuff that makes non-Italians wish they were Italian!</v>
          </cell>
          <cell r="D2447">
            <v>5000</v>
          </cell>
          <cell r="E2447">
            <v>8640</v>
          </cell>
        </row>
        <row r="2448">
          <cell r="B2448" t="str">
            <v>Brooklyn Cookie Company is growing!</v>
          </cell>
          <cell r="C2448" t="str">
            <v>The Brooklyn Cookie Company plans to bring our signature "Mushroom" Meringue Cookies and Just Meringues! to stores around the country!</v>
          </cell>
          <cell r="D2448">
            <v>5000</v>
          </cell>
          <cell r="E2448">
            <v>8399</v>
          </cell>
        </row>
        <row r="2449">
          <cell r="B2449" t="str">
            <v>The Workingman's Cake by Delectabites</v>
          </cell>
          <cell r="C2449" t="str">
            <v>Some days you just need cake! Homemade cake, wild (and classic) flavors, icing on the inside and shipped fresh to your home or office!</v>
          </cell>
          <cell r="D2449">
            <v>2500</v>
          </cell>
          <cell r="E2449">
            <v>10680</v>
          </cell>
        </row>
        <row r="2450">
          <cell r="B2450" t="str">
            <v>Ninja Narwhal Coffee Company 13oz. Campfire Coffee Mug</v>
          </cell>
          <cell r="C2450" t="str">
            <v>New ninja-cool campfire coffee mug from Ninja Narwhal Coffee Company. Perfect for holding 13oz of the best coffee in the universe!</v>
          </cell>
          <cell r="D2450">
            <v>400</v>
          </cell>
          <cell r="E2450">
            <v>430</v>
          </cell>
        </row>
        <row r="2451">
          <cell r="B2451" t="str">
            <v>Born to Crunch - Jackson Holesome Granola</v>
          </cell>
          <cell r="C2451" t="str">
            <v>Wholesome, gluten-free, crunchy granola hand-baked in Jackson, WY. Rich in protein, omega 3's, and fiber. Help me get it to you!</v>
          </cell>
          <cell r="D2451">
            <v>10000</v>
          </cell>
          <cell r="E2451">
            <v>10800</v>
          </cell>
        </row>
        <row r="2452">
          <cell r="B2452" t="str">
            <v>Old Coast Ales: Brewery and Taproom</v>
          </cell>
          <cell r="C2452" t="str">
            <v>Old Coast Ales will be St. Augustine's very own micro brewery where our focus will be on creating unique and traditional beer styles.</v>
          </cell>
          <cell r="D2452">
            <v>15000</v>
          </cell>
          <cell r="E2452">
            <v>15230.03</v>
          </cell>
        </row>
        <row r="2453">
          <cell r="B2453" t="str">
            <v>Boss Balls Protein Balls</v>
          </cell>
          <cell r="C2453" t="str">
            <v>Meet the best tasting high protein, low sugar protein snack on the planet. Guaranteed to turn you into a stone cold fox.</v>
          </cell>
          <cell r="D2453">
            <v>10000</v>
          </cell>
          <cell r="E2453">
            <v>11545</v>
          </cell>
        </row>
        <row r="2454">
          <cell r="B2454" t="str">
            <v>Kickstart for a Startup Nebraska Food Business</v>
          </cell>
          <cell r="C2454" t="str">
            <v>Italian inspired sauce with a spice and heat that make this simple Red Sauce unique! This company name still remains a secret, for now!</v>
          </cell>
          <cell r="D2454">
            <v>600</v>
          </cell>
          <cell r="E2454">
            <v>801</v>
          </cell>
        </row>
        <row r="2455">
          <cell r="B2455" t="str">
            <v>Bounce Jerky - Natural - Hand-Crafted - Quality</v>
          </cell>
          <cell r="C2455" t="str">
            <v>Creating naturally smoked Jerky without the use of artificial ingredients or preservatives. A healthier snack that taste great!</v>
          </cell>
          <cell r="D2455">
            <v>3000</v>
          </cell>
          <cell r="E2455">
            <v>4641</v>
          </cell>
        </row>
        <row r="2456">
          <cell r="B2456" t="str">
            <v>Bine Brewing - Brewed Within Reach</v>
          </cell>
          <cell r="C2456" t="str">
            <v>Beer. Delicious, Salem made beer. Only the freshest, small batch beer straight from the source. Our beer is brewed within reach.</v>
          </cell>
          <cell r="D2456">
            <v>35000</v>
          </cell>
          <cell r="E2456">
            <v>35296</v>
          </cell>
        </row>
        <row r="2457">
          <cell r="B2457" t="str">
            <v>Yo Mama's Sauces &amp; Rubs</v>
          </cell>
          <cell r="C2457" t="str">
            <v>Mama wants everyone to try her secret recipes for sauces and rubs. She uses only the freshest ingredients for them.</v>
          </cell>
          <cell r="D2457">
            <v>300</v>
          </cell>
          <cell r="E2457">
            <v>546</v>
          </cell>
        </row>
        <row r="2458">
          <cell r="B2458" t="str">
            <v>Beef Sticks to Chomp On!!</v>
          </cell>
          <cell r="C2458" t="str">
            <v>These beef sticks will make your taste buds dance with happiness. Plus they are healthier than most available today!</v>
          </cell>
          <cell r="D2458">
            <v>1500</v>
          </cell>
          <cell r="E2458">
            <v>2713</v>
          </cell>
        </row>
        <row r="2459">
          <cell r="B2459" t="str">
            <v>NDWK The North Dakota Wine Kitchen</v>
          </cell>
          <cell r="C2459" t="str">
            <v>If you love wine, and have ever dreamed of crafting your own. You can in 3 easy steps.  Sample~Sprinkle~Savor.</v>
          </cell>
          <cell r="D2459">
            <v>23000</v>
          </cell>
          <cell r="E2459">
            <v>23530</v>
          </cell>
        </row>
        <row r="2460">
          <cell r="B2460" t="str">
            <v>Smoke, Loaf &amp; Saucer</v>
          </cell>
          <cell r="C2460" t="str">
            <v>Three ladies starting a small bakery/toast bar concept @SmorgasburgLA.  House made pastries and bread using local and fun ingredients.</v>
          </cell>
          <cell r="D2460">
            <v>5000</v>
          </cell>
          <cell r="E2460">
            <v>5509</v>
          </cell>
        </row>
        <row r="2461">
          <cell r="B2461" t="str">
            <v>Amy's Cupcake Shoppe, Bringing sweet treats to Hopkins</v>
          </cell>
          <cell r="C2461" t="str">
            <v>Bringing delicious, scratch-made, baked goods to mainstreet Hopkins, MN. Specializing in cupcakes, cakes, cookies, and French macarons.</v>
          </cell>
          <cell r="D2461">
            <v>30000</v>
          </cell>
          <cell r="E2461">
            <v>30675</v>
          </cell>
        </row>
        <row r="2462">
          <cell r="B2462" t="str">
            <v>Grano: The Good Place to Get Great Bread</v>
          </cell>
          <cell r="C2462" t="str">
            <v>A humble and homey bakery passionately obsessed with good bread. Grano will fast become your favorite neighborhood food hub.</v>
          </cell>
          <cell r="D2462">
            <v>8500</v>
          </cell>
          <cell r="E2462">
            <v>8567</v>
          </cell>
        </row>
        <row r="2463">
          <cell r="B2463" t="str">
            <v>Christian &amp; The Sinners</v>
          </cell>
          <cell r="C2463" t="str">
            <v>Songs of faith and worship that are so deeply spiritual you could sing them in church, so down to earth you could play them in a bar.</v>
          </cell>
          <cell r="D2463">
            <v>7500</v>
          </cell>
          <cell r="E2463">
            <v>7785</v>
          </cell>
        </row>
        <row r="2464">
          <cell r="B2464" t="str">
            <v>Help CHURCHES turn this song into an LGBT anthem!</v>
          </cell>
          <cell r="C2464" t="str">
            <v>CHURCHES, an indie rock band from Oakland, CA, is recording a new single about marriage equality and pressing it to 7" vinyl.</v>
          </cell>
          <cell r="D2464">
            <v>3000</v>
          </cell>
          <cell r="E2464">
            <v>3321.25</v>
          </cell>
        </row>
        <row r="2465">
          <cell r="B2465" t="str">
            <v>Emma Ate the Lion "Songs Two Count Too"</v>
          </cell>
          <cell r="C2465" t="str">
            <v>Emma Ate The Lion's debut full length album</v>
          </cell>
          <cell r="D2465">
            <v>2000</v>
          </cell>
          <cell r="E2465">
            <v>2325</v>
          </cell>
        </row>
        <row r="2466">
          <cell r="B2466" t="str">
            <v>The Enemy Feathers NEW EP</v>
          </cell>
          <cell r="C2466" t="str">
            <v>The Enemy Feathers are passing the proverbial hat to see if we can raise enough money to complete Our NEW EP</v>
          </cell>
          <cell r="D2466">
            <v>2000</v>
          </cell>
          <cell r="E2466">
            <v>2222</v>
          </cell>
        </row>
        <row r="2467">
          <cell r="B2467" t="str">
            <v>The Lion Oh My - Our first full length release</v>
          </cell>
          <cell r="C2467" t="str">
            <v>An indie band from Spokane, WA looking to master and package their first full length album.</v>
          </cell>
          <cell r="D2467">
            <v>700</v>
          </cell>
          <cell r="E2467">
            <v>1261</v>
          </cell>
        </row>
        <row r="2468">
          <cell r="B2468" t="str">
            <v>Jesse Alexander's Independent Debut Album</v>
          </cell>
          <cell r="C2468" t="str">
            <v>With big dreams and big sounds, Jesse Alexander's Debut album titled "For Once" brings Indie Rock to a whole new level.</v>
          </cell>
          <cell r="D2468">
            <v>2500</v>
          </cell>
          <cell r="E2468">
            <v>2500</v>
          </cell>
        </row>
        <row r="2469">
          <cell r="B2469" t="str">
            <v>Nature Boy Explorer EP</v>
          </cell>
          <cell r="C2469" t="str">
            <v>We've finished our first EP and we're taking it on the road in three weeks! Help us fund manufacturing?</v>
          </cell>
          <cell r="D2469">
            <v>1000</v>
          </cell>
          <cell r="E2469">
            <v>1185</v>
          </cell>
        </row>
        <row r="2470">
          <cell r="B2470" t="str">
            <v>New "Jesse Denaro" Album!</v>
          </cell>
          <cell r="C2470" t="str">
            <v>Please donate, support &amp; share this project so that I may be able to record my new EP this fall!</v>
          </cell>
          <cell r="D2470">
            <v>2000</v>
          </cell>
          <cell r="E2470">
            <v>2144.34</v>
          </cell>
        </row>
        <row r="2471">
          <cell r="B2471" t="str">
            <v>Some Dark, Beautiful Morning - Greg Byers' EP</v>
          </cell>
          <cell r="C2471" t="str">
            <v>All the music for my EP of cello-fusion originals is complete. All I need now is your help to get it mastered &amp; pressed to CD &amp; vinyl!</v>
          </cell>
          <cell r="D2471">
            <v>1200</v>
          </cell>
          <cell r="E2471">
            <v>1364</v>
          </cell>
        </row>
        <row r="2472">
          <cell r="B2472" t="str">
            <v>Geoff Zimmerman's Urban-Folk/ Indie-Rock Album</v>
          </cell>
          <cell r="C2472" t="str">
            <v>Music is my passion.  I've been recording this album for 2 years now, and I just want the world to finally hear it!</v>
          </cell>
          <cell r="D2472">
            <v>1000</v>
          </cell>
          <cell r="E2472">
            <v>1031.6400000000001</v>
          </cell>
        </row>
        <row r="2473">
          <cell r="B2473" t="str">
            <v>Confused Disciples - "Sleepamation"</v>
          </cell>
          <cell r="C2473" t="str">
            <v>Confused Disciples' debut album "Sleepamation" is (finally) all recorded and mixed, now all that's left is mastering and duplication.</v>
          </cell>
          <cell r="D2473">
            <v>500</v>
          </cell>
          <cell r="E2473">
            <v>640</v>
          </cell>
        </row>
        <row r="2474">
          <cell r="B2474" t="str">
            <v>Help Ben Hardt Release 3 Albums In 9 Months!</v>
          </cell>
          <cell r="C2474" t="str">
            <v>Help Ben Hardt release 3 albums in a 9 month span, telling the story of two lovers in London during WWII. All with strings, a rock band and more...</v>
          </cell>
          <cell r="D2474">
            <v>7500</v>
          </cell>
          <cell r="E2474">
            <v>10182.02</v>
          </cell>
        </row>
        <row r="2475">
          <cell r="B2475" t="str">
            <v>Mike Midwestern "Oh My Soul" Album</v>
          </cell>
          <cell r="C2475" t="str">
            <v>Wrote some new songs and it turned into an album. I even have a title already, "Oh My Soul". Would love your support!</v>
          </cell>
          <cell r="D2475">
            <v>2000</v>
          </cell>
          <cell r="E2475">
            <v>2000</v>
          </cell>
        </row>
        <row r="2476">
          <cell r="B2476" t="str">
            <v>Suggestion's Upcoming Album!</v>
          </cell>
          <cell r="C2476" t="str">
            <v xml:space="preserve">Even though were still recording our first album, were taking pre orders to help with manufacturing costs. We have a lot to cover with this CD/ DVD. </v>
          </cell>
          <cell r="D2476">
            <v>5000</v>
          </cell>
          <cell r="E2476">
            <v>5000.18</v>
          </cell>
        </row>
        <row r="2477">
          <cell r="B2477" t="str">
            <v>BRANDTSON - "Send Us A Signal" Vinyl LP</v>
          </cell>
          <cell r="C2477" t="str">
            <v>Help BRANDTSON and DREAMOVERrecords press their 2004 record, "Send Us A Signal".</v>
          </cell>
          <cell r="D2477">
            <v>2500</v>
          </cell>
          <cell r="E2477">
            <v>2618</v>
          </cell>
        </row>
        <row r="2478">
          <cell r="B2478" t="str">
            <v>Arts &amp; Crafts</v>
          </cell>
          <cell r="C2478" t="str">
            <v>Eleven songs, the accumulation of several memorable occurrences in a sleepy town; stories of fiction &amp; fact.</v>
          </cell>
          <cell r="D2478">
            <v>3200</v>
          </cell>
          <cell r="E2478">
            <v>3360.72</v>
          </cell>
        </row>
        <row r="2479">
          <cell r="B2479" t="str">
            <v>Debut Album</v>
          </cell>
          <cell r="C2479" t="str">
            <v>Releasing my first album in August, and I need your help in order to get it done!</v>
          </cell>
          <cell r="D2479">
            <v>750</v>
          </cell>
          <cell r="E2479">
            <v>1285</v>
          </cell>
        </row>
        <row r="2480">
          <cell r="B2480" t="str">
            <v>"Safer in the Sky": Should We Run's debut album launch.</v>
          </cell>
          <cell r="C2480" t="str">
            <v>San Francisco Indie band, Should We Run, gets set to launch their debut EP capped with a tour to South by Southwest Music Conference.</v>
          </cell>
          <cell r="D2480">
            <v>8000</v>
          </cell>
          <cell r="E2480">
            <v>10200</v>
          </cell>
        </row>
        <row r="2481">
          <cell r="B2481" t="str">
            <v>FUEL FAKE NATIVES</v>
          </cell>
          <cell r="C2481" t="str">
            <v>Fake Natives is headed on tour this summer. Help them fill their tank with fossil fuels.</v>
          </cell>
          <cell r="D2481">
            <v>300</v>
          </cell>
          <cell r="E2481">
            <v>400.33</v>
          </cell>
        </row>
        <row r="2482">
          <cell r="B2482" t="str">
            <v>Either, Either EP</v>
          </cell>
          <cell r="C2482" t="str">
            <v>We are a band from Long Beach, Ca looking to record our first EP. Any little bit counts and your support would mean the world to us!</v>
          </cell>
          <cell r="D2482">
            <v>2000</v>
          </cell>
          <cell r="E2482">
            <v>2000</v>
          </cell>
        </row>
        <row r="2483">
          <cell r="B2483" t="str">
            <v>The Chrome Cranks launch PR campaign for new album!</v>
          </cell>
          <cell r="C2483" t="str">
            <v>To support the media blitz for their brand-new album, the band is offering a Kickstarter-only EP and other amazing premiums.</v>
          </cell>
          <cell r="D2483">
            <v>4000</v>
          </cell>
          <cell r="E2483">
            <v>4516.4399999999996</v>
          </cell>
        </row>
        <row r="2484">
          <cell r="B2484" t="str">
            <v>Journey to Japan</v>
          </cell>
          <cell r="C2484" t="str">
            <v>Singer Jude Roberts has been asked to perform his song "The Flood"  in Hiroshima.  You can assist in making this opportunity a reality.</v>
          </cell>
          <cell r="D2484">
            <v>1000</v>
          </cell>
          <cell r="E2484">
            <v>1001</v>
          </cell>
        </row>
        <row r="2485">
          <cell r="B2485" t="str">
            <v>Intangible Animal's "Oh The Humanity" Tour</v>
          </cell>
          <cell r="C2485" t="str">
            <v>Send Intangible Animal on our first West Coast Tour!!! The fate of the world rests in your hands.</v>
          </cell>
          <cell r="D2485">
            <v>1100</v>
          </cell>
          <cell r="E2485">
            <v>1251</v>
          </cell>
        </row>
        <row r="2486">
          <cell r="B2486" t="str">
            <v>Kickstart Kiya Heartwood's "Bold Swimmer" solo CD.</v>
          </cell>
          <cell r="C2486" t="str">
            <v>A solo roots/rock CD written by award winning singer-songwriter Kiya Heartwood and produced by Grammy nominated producer Mark Hallman.</v>
          </cell>
          <cell r="D2486">
            <v>3500</v>
          </cell>
          <cell r="E2486">
            <v>4176.1099999999997</v>
          </cell>
        </row>
        <row r="2487">
          <cell r="B2487" t="str">
            <v>Calli Dollinger and The Dusters Fall Tour Fund</v>
          </cell>
          <cell r="C2487" t="str">
            <v>We're trying to fund a fall tour to Dallas,  where we will record our debut album with Grammy award-winning producer, Stuart Sikes.</v>
          </cell>
          <cell r="D2487">
            <v>2000</v>
          </cell>
          <cell r="E2487">
            <v>2065</v>
          </cell>
        </row>
        <row r="2488">
          <cell r="B2488" t="str">
            <v>Help Michael Trieb make CD's for his new EP!</v>
          </cell>
          <cell r="C2488" t="str">
            <v>I'm just about finished recording my new EP "Gypsy Wind," but I need help w/making CD's for you to hold in your hands!  And listen to!</v>
          </cell>
          <cell r="D2488">
            <v>300</v>
          </cell>
          <cell r="E2488">
            <v>797</v>
          </cell>
        </row>
        <row r="2489">
          <cell r="B2489" t="str">
            <v>Copyrighting 1978 Champs Finished Album</v>
          </cell>
          <cell r="C2489" t="str">
            <v>Raise enough money to fund the copyright cost for the full length indie rock record we spent the year recording.</v>
          </cell>
          <cell r="D2489">
            <v>1500</v>
          </cell>
          <cell r="E2489">
            <v>1500.76</v>
          </cell>
        </row>
        <row r="2490">
          <cell r="B2490" t="str">
            <v>Pull Some Strings For Jameson Elder</v>
          </cell>
          <cell r="C2490" t="str">
            <v>Nashville independent singer/songwriter Jameson Elder making a new album! Check out the video to preview the single "Take Me Back"!</v>
          </cell>
          <cell r="D2490">
            <v>3000</v>
          </cell>
          <cell r="E2490">
            <v>3201</v>
          </cell>
        </row>
        <row r="2491">
          <cell r="B2491" t="str">
            <v>"Death Anxiety", a new album by Pocket Vinyl</v>
          </cell>
          <cell r="C2491" t="str">
            <v>A new Pocket Vinyl album focusing on all things about death: what it is, feels like, leads to, and how the idea of God fits into it.</v>
          </cell>
          <cell r="D2491">
            <v>3500</v>
          </cell>
          <cell r="E2491">
            <v>4678.5</v>
          </cell>
        </row>
        <row r="2492">
          <cell r="B2492" t="str">
            <v>The Offbeats Summer Tour 2012</v>
          </cell>
          <cell r="C2492" t="str">
            <v>We are trying to fund our first multi-state tour this summer in an effort to get our music out to as many people as possible.</v>
          </cell>
          <cell r="D2492">
            <v>500</v>
          </cell>
          <cell r="E2492">
            <v>607</v>
          </cell>
        </row>
        <row r="2493">
          <cell r="B2493" t="str">
            <v xml:space="preserve">Nathan Evans - Remove The Illusion EP </v>
          </cell>
          <cell r="C2493" t="str">
            <v>Nathan Evans, instrumental rock guitarist and official V3fights.com artist, is releasing his first solo EP entitled Remove The Illusion</v>
          </cell>
          <cell r="D2493">
            <v>500</v>
          </cell>
          <cell r="E2493">
            <v>516</v>
          </cell>
        </row>
        <row r="2494">
          <cell r="B2494" t="str">
            <v>SUPER NICE EP 2012</v>
          </cell>
          <cell r="C2494" t="str">
            <v>We're a band from Hawaii trying to produce our first EP and we need help!</v>
          </cell>
          <cell r="D2494">
            <v>600</v>
          </cell>
          <cell r="E2494">
            <v>750</v>
          </cell>
        </row>
        <row r="2495">
          <cell r="B2495" t="str">
            <v>Lets Make A Record Together!</v>
          </cell>
          <cell r="C2495" t="str">
            <v>Making the record I've always dreamed of, and I want you to be part of the journey. Join me and let's make a great album together!</v>
          </cell>
          <cell r="D2495">
            <v>20000</v>
          </cell>
          <cell r="E2495">
            <v>25740</v>
          </cell>
        </row>
        <row r="2496">
          <cell r="B2496" t="str">
            <v>Motive Makes a Man - Heavy Boots Album Production</v>
          </cell>
          <cell r="C2496" t="str">
            <v>Multi-Instrumentalist Ace Waters' new double album with 2+hours of music needs to be professionally made and replicated.</v>
          </cell>
          <cell r="D2496">
            <v>1500</v>
          </cell>
          <cell r="E2496">
            <v>1515.08</v>
          </cell>
        </row>
        <row r="2497">
          <cell r="B2497" t="str">
            <v>Vinyl Pressing for "Nine Different Kinds of Gone"</v>
          </cell>
          <cell r="C2497" t="str">
            <v>World-class musicians pay tribute to Kenny Childers, one of Indiana's best songwriters. MFT is pressing the album on double vinyl.</v>
          </cell>
          <cell r="D2497">
            <v>1500</v>
          </cell>
          <cell r="E2497">
            <v>1913.05</v>
          </cell>
        </row>
        <row r="2498">
          <cell r="B2498" t="str">
            <v>Lynn Haven - The First Album, "Fair Weather Friends"</v>
          </cell>
          <cell r="C2498" t="str">
            <v>Be a part of making the first Lynn Haven album, "Fair Weather Friends."</v>
          </cell>
          <cell r="D2498">
            <v>6000</v>
          </cell>
          <cell r="E2498">
            <v>6000</v>
          </cell>
        </row>
        <row r="2499">
          <cell r="B2499" t="str">
            <v>New Joe Rut Album: Live From the Great American Music Hall</v>
          </cell>
          <cell r="C2499" t="str">
            <v>Joe Rut captures his eccentrically funny and moving songs live with an 8-piece band + special guests.  Help him release it!!!</v>
          </cell>
          <cell r="D2499">
            <v>4000</v>
          </cell>
          <cell r="E2499">
            <v>4510.8599999999997</v>
          </cell>
        </row>
        <row r="2500">
          <cell r="B2500" t="str">
            <v>Race Bandit's Debut EP Validated</v>
          </cell>
          <cell r="C2500" t="str">
            <v>We've been working hard on getting our music out and we are taking the final steps to releasing our EP, but we need your help.</v>
          </cell>
          <cell r="D2500">
            <v>1000</v>
          </cell>
          <cell r="E2500">
            <v>1056</v>
          </cell>
        </row>
        <row r="2501">
          <cell r="B2501" t="str">
            <v>Ryan Hamilton : UK House Party Tour 2013</v>
          </cell>
          <cell r="C2501" t="str">
            <v>Ryan is headed to the UK for a series of Private House Parties! He needs your help. Don't miss your chance to be a part of the fun!</v>
          </cell>
          <cell r="D2501">
            <v>4000</v>
          </cell>
          <cell r="E2501">
            <v>8105</v>
          </cell>
        </row>
        <row r="2502">
          <cell r="B2502" t="str">
            <v>Completing "God's Justice"</v>
          </cell>
          <cell r="C2502" t="str">
            <v>ST's 4th LP has been tracked and mixed, but before he can set it free upon the world, it needs proper mastering and pressing!</v>
          </cell>
          <cell r="D2502">
            <v>600</v>
          </cell>
          <cell r="E2502">
            <v>680</v>
          </cell>
        </row>
        <row r="2503">
          <cell r="B2503" t="str">
            <v>The Bent King board game cafÃ© and wine lounge</v>
          </cell>
          <cell r="C2503" t="str">
            <v>Locally owned board game cafÃ© focused on keeping it local with fresh food, craft beer, wine, and, of course, all your favourite games!</v>
          </cell>
          <cell r="D2503">
            <v>11000</v>
          </cell>
          <cell r="E2503">
            <v>281</v>
          </cell>
        </row>
        <row r="2504">
          <cell r="B2504" t="str">
            <v>Cupcake Chaos</v>
          </cell>
          <cell r="C2504" t="str">
            <v>A small sweet shop featuring the cupcake variety offered by Cupcake Chaos, candy, cotton candy, shakes and malts, located in Dalhart,TX</v>
          </cell>
          <cell r="D2504">
            <v>110000</v>
          </cell>
          <cell r="E2504">
            <v>86</v>
          </cell>
        </row>
        <row r="2505">
          <cell r="B2505" t="str">
            <v>Cardinal Bistro BYOB Start Up</v>
          </cell>
          <cell r="C2505" t="str">
            <v>Cardinal Bistro will be Contemporary American dinning establishment based in Ventnor, NJ featuring local, seasonal ingredients.</v>
          </cell>
          <cell r="D2505">
            <v>10000</v>
          </cell>
          <cell r="E2505">
            <v>0</v>
          </cell>
        </row>
        <row r="2506">
          <cell r="B2506" t="str">
            <v>Halal Restaurant and Internet Cafe</v>
          </cell>
          <cell r="C2506" t="str">
            <v>Halal Restaurant and Internet Cafe 20 percent of profits will go to building masjids.</v>
          </cell>
          <cell r="D2506">
            <v>35000</v>
          </cell>
          <cell r="E2506">
            <v>0</v>
          </cell>
        </row>
        <row r="2507">
          <cell r="B2507" t="str">
            <v>PASTATUTION</v>
          </cell>
          <cell r="C2507" t="str">
            <v>PASTATUTION- The act or practice of engaging in Pasta Making for money.  
Help us get the Arcobaleno Pasta Extruder!</v>
          </cell>
          <cell r="D2507">
            <v>7000</v>
          </cell>
          <cell r="E2507">
            <v>0</v>
          </cell>
        </row>
        <row r="2508">
          <cell r="B2508" t="str">
            <v>Bowlz Cafe, Hull</v>
          </cell>
          <cell r="C2508" t="str">
            <v>Love cereal as much as we do? Then we need your help! We are opening a worldwide cereal cafe, serving the best in imported cereals!</v>
          </cell>
          <cell r="D2508">
            <v>5000</v>
          </cell>
          <cell r="E2508">
            <v>30</v>
          </cell>
        </row>
        <row r="2509">
          <cell r="B2509" t="str">
            <v>Help Cafe Talavera get a New Kitchen!</v>
          </cell>
          <cell r="C2509" t="str">
            <v>Unique dishes for a unique city!.</v>
          </cell>
          <cell r="D2509">
            <v>42850</v>
          </cell>
          <cell r="E2509">
            <v>0</v>
          </cell>
        </row>
        <row r="2510">
          <cell r="B2510" t="str">
            <v>Silver Linning Gourmet Fudge</v>
          </cell>
          <cell r="C2510" t="str">
            <v>I make Amazing homemade fudge available in 18 flavors. I want to open my own business to be able to let my area eat my incredible fudge</v>
          </cell>
          <cell r="D2510">
            <v>20000</v>
          </cell>
          <cell r="E2510">
            <v>0</v>
          </cell>
        </row>
        <row r="2511">
          <cell r="B2511" t="str">
            <v>"Chuck J. Brubecker"</v>
          </cell>
          <cell r="C2511" t="str">
            <v>Relax in a new Cheesecake Lounge in London, serving freshly made cheesecakes, all day and all night, along with great coffees and teas.</v>
          </cell>
          <cell r="D2511">
            <v>95000</v>
          </cell>
          <cell r="E2511">
            <v>1000</v>
          </cell>
        </row>
        <row r="2512">
          <cell r="B2512" t="str">
            <v>Dugout Dogs, Americas love of hot dogs and baseball!</v>
          </cell>
          <cell r="C2512" t="str">
            <v>Dugout Dogs will be specializing in the many hot dog and sausage styles sold at baseball parks around Major League Baseball (MLB).</v>
          </cell>
          <cell r="D2512">
            <v>50000</v>
          </cell>
          <cell r="E2512">
            <v>75</v>
          </cell>
        </row>
        <row r="2513">
          <cell r="B2513" t="str">
            <v>loluli's</v>
          </cell>
          <cell r="C2513" t="str">
            <v>Fresh Fast Food. A bbq ramen bar thats healthy, tasty and made to order right in front of your eyes....... From flame to bowl</v>
          </cell>
          <cell r="D2513">
            <v>100000</v>
          </cell>
          <cell r="E2513">
            <v>0</v>
          </cell>
        </row>
        <row r="2514">
          <cell r="B2514" t="str">
            <v>Somethin' Tasty</v>
          </cell>
          <cell r="C2514" t="str">
            <v>Somethin' Tasty is a unique coffee, pastry &amp; retail store. We consign from all local sources: pottery, glass &amp; art.</v>
          </cell>
          <cell r="D2514">
            <v>1150</v>
          </cell>
          <cell r="E2514">
            <v>0</v>
          </cell>
        </row>
        <row r="2515">
          <cell r="B2515" t="str">
            <v>Yahu Restaurants</v>
          </cell>
          <cell r="C2515" t="str">
            <v>Wir wollen einen Ort erschaffen an dem man sich wohlfÃ¼hlen kann, ein Ort an dem die Gedanken frei sind und man das Essen genieÃŸen kann.</v>
          </cell>
          <cell r="D2515">
            <v>180000</v>
          </cell>
          <cell r="E2515">
            <v>0</v>
          </cell>
        </row>
        <row r="2516">
          <cell r="B2516" t="str">
            <v>Lunch For Tots</v>
          </cell>
          <cell r="C2516" t="str">
            <v>My little cafe has been challenged to provide healthy, fun lunches to kids at a Montessori School. Local/organic as much as possible.</v>
          </cell>
          <cell r="D2516">
            <v>12000</v>
          </cell>
          <cell r="E2516">
            <v>210</v>
          </cell>
        </row>
        <row r="2517">
          <cell r="B2517" t="str">
            <v>The Barrel Room Restaurant &amp; Tavern</v>
          </cell>
          <cell r="C2517" t="str">
            <v>The Barrel Room SF is moving to a new location in San Francisco with a 60-seat restaurant &amp; full liquor. Help us make our move amazing!</v>
          </cell>
          <cell r="D2517">
            <v>5000</v>
          </cell>
          <cell r="E2517">
            <v>930</v>
          </cell>
        </row>
        <row r="2518">
          <cell r="B2518" t="str">
            <v>Morning Glory</v>
          </cell>
          <cell r="C2518" t="str">
            <v>Hi, everyone my name is Alex, and i want to create not just a cafe spot, but a place that gives everyone a nice warm homey feeling.</v>
          </cell>
          <cell r="D2518">
            <v>22000</v>
          </cell>
          <cell r="E2518">
            <v>0</v>
          </cell>
        </row>
        <row r="2519">
          <cell r="B2519" t="str">
            <v>The Canteen</v>
          </cell>
          <cell r="C2519" t="str">
            <v>KICK START US! Chef-driven dining experience offering a multi-course tasteful and playful menu that hems in familiar seasonal comfort.</v>
          </cell>
          <cell r="D2519">
            <v>18000</v>
          </cell>
          <cell r="E2519">
            <v>1767</v>
          </cell>
        </row>
        <row r="2520">
          <cell r="B2520" t="str">
            <v>Southern California's Backroad Eateries</v>
          </cell>
          <cell r="C2520" t="str">
            <v>I am traveling the backroads of Southern California, to discover the best out-of-the-way eateries the area has to offer</v>
          </cell>
          <cell r="D2520">
            <v>5000</v>
          </cell>
          <cell r="E2520">
            <v>0</v>
          </cell>
        </row>
        <row r="2521">
          <cell r="B2521" t="str">
            <v>Kelli's Kitchen</v>
          </cell>
          <cell r="C2521" t="str">
            <v>Better than your mom's, better than Cracker Barrel, only at Kelli's Kitchen (all from scratch).</v>
          </cell>
          <cell r="D2521">
            <v>150000</v>
          </cell>
          <cell r="E2521">
            <v>65</v>
          </cell>
        </row>
        <row r="2522">
          <cell r="B2522" t="str">
            <v>The Aurora Outpost Restaurant/NightClub</v>
          </cell>
          <cell r="C2522" t="str">
            <v>Aurora restaurant/night club, a Star Wars/Star Trek Science fiction community gathering place and club in the Tulsa/Oklahoma city area.</v>
          </cell>
          <cell r="D2522">
            <v>100000</v>
          </cell>
          <cell r="E2522">
            <v>0</v>
          </cell>
        </row>
        <row r="2523">
          <cell r="B2523" t="str">
            <v>Filmharmonic Brass: The Music of John Williams (Recording)</v>
          </cell>
          <cell r="C2523" t="str">
            <v>Filmharmonic Brass plays John Williams! Featuring new arrangements of classic movie themes from "Star Wars", "Indiana Jones" &amp; more!</v>
          </cell>
          <cell r="D2523">
            <v>12500</v>
          </cell>
          <cell r="E2523">
            <v>13685.99</v>
          </cell>
        </row>
        <row r="2524">
          <cell r="B2524" t="str">
            <v>FALLING MAN @ Center for Contemporary Opera</v>
          </cell>
          <cell r="C2524" t="str">
            <v>Based on Don DeLilloâ€™s powerful post-9/11 novel, Falling Man captures the first moments of the terrorist attacks that changed the world</v>
          </cell>
          <cell r="D2524">
            <v>5000</v>
          </cell>
          <cell r="E2524">
            <v>5000</v>
          </cell>
        </row>
        <row r="2525">
          <cell r="B2525" t="str">
            <v>Pater Noster Project</v>
          </cell>
          <cell r="C2525" t="str">
            <v>PATER NOSTER (2003) by Thomas Oboe Lee, scored for baritone solo and string quartet.  Hauntingly beautiful, yet never performed.</v>
          </cell>
          <cell r="D2525">
            <v>900</v>
          </cell>
          <cell r="E2525">
            <v>1408</v>
          </cell>
        </row>
        <row r="2526">
          <cell r="B2526" t="str">
            <v>Les Bostonades' First CD</v>
          </cell>
          <cell r="C2526" t="str">
            <v>We're bringing some of our favorite music from the past 10 years to disc for the first time ever.</v>
          </cell>
          <cell r="D2526">
            <v>7500</v>
          </cell>
          <cell r="E2526">
            <v>7620</v>
          </cell>
        </row>
        <row r="2527">
          <cell r="B2527" t="str">
            <v>Jenny &amp; Rossâ”‚To Sing in Germany</v>
          </cell>
          <cell r="C2527" t="str">
            <v>Husband and wife operatic team specializing in German opera. Fundraising for an audition tour of Germany.</v>
          </cell>
          <cell r="D2527">
            <v>8000</v>
          </cell>
          <cell r="E2527">
            <v>8026</v>
          </cell>
        </row>
        <row r="2528">
          <cell r="B2528" t="str">
            <v>10 Years and Counting...a new album by Valor Brass!</v>
          </cell>
          <cell r="C2528" t="str">
            <v>New music and arrangements, amazing sound, brass chamber music at the highest level!  Be a part of our community!</v>
          </cell>
          <cell r="D2528">
            <v>4000</v>
          </cell>
          <cell r="E2528">
            <v>4518</v>
          </cell>
        </row>
        <row r="2529">
          <cell r="B2529" t="str">
            <v>Britten in Song: A Centennial Celebration</v>
          </cell>
          <cell r="C2529" t="str">
            <v>Five Programs of Benjamin Britten's vocal works featuring over 20 extraordinary vocalists and pianists.</v>
          </cell>
          <cell r="D2529">
            <v>4000</v>
          </cell>
          <cell r="E2529">
            <v>4085</v>
          </cell>
        </row>
        <row r="2530">
          <cell r="B2530" t="str">
            <v>Three Voices</v>
          </cell>
          <cell r="C2530" t="str">
            <v>I've been offered a contract with HatHut to record Feldman's 'Three Voices', which would be my first solo disc. I need your help!</v>
          </cell>
          <cell r="D2530">
            <v>4000</v>
          </cell>
          <cell r="E2530">
            <v>4289.99</v>
          </cell>
        </row>
        <row r="2531">
          <cell r="B2531" t="str">
            <v>UrbanArias is DC's Contemporary Opera Company</v>
          </cell>
          <cell r="C2531" t="str">
            <v>Opera. Short. New.</v>
          </cell>
          <cell r="D2531">
            <v>6000</v>
          </cell>
          <cell r="E2531">
            <v>6257</v>
          </cell>
        </row>
        <row r="2532">
          <cell r="B2532" t="str">
            <v>OK Mozart Festival premiere by The Tulsa Youth Symphony</v>
          </cell>
          <cell r="C2532" t="str">
            <v>With your help the Tulsa Youth Symphony will have its premiere appearance at the opening of the OK Mozart Festival, June 6th</v>
          </cell>
          <cell r="D2532">
            <v>6500</v>
          </cell>
          <cell r="E2532">
            <v>6500</v>
          </cell>
        </row>
        <row r="2533">
          <cell r="B2533" t="str">
            <v>Modern Chamber Music</v>
          </cell>
          <cell r="C2533" t="str">
            <v>The first CD of chamber music composed by John Leupold to be released on PARMA records. The album features solo, duets, and a quartet.</v>
          </cell>
          <cell r="D2533">
            <v>4500</v>
          </cell>
          <cell r="E2533">
            <v>4518</v>
          </cell>
        </row>
        <row r="2534">
          <cell r="B2534" t="str">
            <v>The Pacific Guitar Ensemble's Debut Recording!</v>
          </cell>
          <cell r="C2534" t="str">
            <v>Please help us record our first album, which will contain an exciting collection of works, old and new, for large guitar ensemble!</v>
          </cell>
          <cell r="D2534">
            <v>4000</v>
          </cell>
          <cell r="E2534">
            <v>5045</v>
          </cell>
        </row>
        <row r="2535">
          <cell r="B2535" t="str">
            <v>HOLOGRAPHIC - 2013 Concert and Commission Campaign</v>
          </cell>
          <cell r="C2535" t="str">
            <v>HOLOGRAPHIC is raising money for our 2013 live, four-concert new music project and to commission composer Jonathan Sokol!</v>
          </cell>
          <cell r="D2535">
            <v>7500</v>
          </cell>
          <cell r="E2535">
            <v>8300</v>
          </cell>
        </row>
        <row r="2536">
          <cell r="B2536" t="str">
            <v>Performance of Lawrence Axelrod's "Songs of Yes" in Chicago by new music group CUBE</v>
          </cell>
          <cell r="C2536" t="str">
            <v>A premiere performance of my composition "Songs of Yes" by CUBE Contemporary Chamber Ensemble, June 11, 2010 at the Merit School of Music in Chicago.</v>
          </cell>
          <cell r="D2536">
            <v>2000</v>
          </cell>
          <cell r="E2536">
            <v>2100</v>
          </cell>
        </row>
        <row r="2537">
          <cell r="B2537" t="str">
            <v>Mark Hayes Requiem Recording</v>
          </cell>
          <cell r="C2537" t="str">
            <v>Mark Hayes: Requiem Recording</v>
          </cell>
          <cell r="D2537">
            <v>20000</v>
          </cell>
          <cell r="E2537">
            <v>20755</v>
          </cell>
        </row>
        <row r="2538">
          <cell r="B2538" t="str">
            <v>Become the subject of my next composition!</v>
          </cell>
          <cell r="C2538" t="str">
            <v>I create my solo piano Vignettes by encrypting someone's name in the melody. Next up is the fourth Vignette, and I need a subject!</v>
          </cell>
          <cell r="D2538">
            <v>25</v>
          </cell>
          <cell r="E2538">
            <v>29</v>
          </cell>
        </row>
        <row r="2539">
          <cell r="B2539" t="str">
            <v>The Philadelphia Opera Collective presents Susannah</v>
          </cell>
          <cell r="C2539" t="str">
            <v>When an innocent girl is seen bathing by local church elders, she becomes the target of travelling, revivalist preacher Olin Blitch.</v>
          </cell>
          <cell r="D2539">
            <v>1000</v>
          </cell>
          <cell r="E2539">
            <v>1100</v>
          </cell>
        </row>
        <row r="2540">
          <cell r="B2540" t="str">
            <v>Me, Myself and Albinoni</v>
          </cell>
          <cell r="C2540" t="str">
            <v>I will record 2 of Tomaso Albinoni's concertos for 2 oboes playing both parts myself.</v>
          </cell>
          <cell r="D2540">
            <v>18000</v>
          </cell>
          <cell r="E2540">
            <v>20343.169999999998</v>
          </cell>
        </row>
        <row r="2541">
          <cell r="B2541" t="str">
            <v>The Flying Gambas</v>
          </cell>
          <cell r="C2541" t="str">
            <v>Help ABS Academy musicians get their cellos, gambas, &amp; contrabasses to San Francisco by supporting their instruments' travel.</v>
          </cell>
          <cell r="D2541">
            <v>10000</v>
          </cell>
          <cell r="E2541">
            <v>10025</v>
          </cell>
        </row>
        <row r="2542">
          <cell r="B2542" t="str">
            <v>Vladimir in Butterfly Country</v>
          </cell>
          <cell r="C2542" t="str">
            <v>â€œVladimir in Butterfly Countryâ€ is a chamber opera by composer Ann Callaway and Jaime Robles, which will premiere October 30, 2011.</v>
          </cell>
          <cell r="D2542">
            <v>2500</v>
          </cell>
          <cell r="E2542">
            <v>2585</v>
          </cell>
        </row>
        <row r="2543">
          <cell r="B2543" t="str">
            <v>Completion of Unique Recording of British and Finnish Music</v>
          </cell>
          <cell r="C2543" t="str">
            <v>A debut CD of romantic Fantasies by young composers Bridge, Ireland, Sibelius and a premiere recording of Bergman Trio Op. 2 from 1939</v>
          </cell>
          <cell r="D2543">
            <v>3500</v>
          </cell>
          <cell r="E2543">
            <v>3746</v>
          </cell>
        </row>
        <row r="2544">
          <cell r="B2544" t="str">
            <v>Classical Music by Marquita</v>
          </cell>
          <cell r="C2544" t="str">
            <v>Marquita Renee Ntim records her first Classical Album, complete with her playing the viola, cello and singing opera.</v>
          </cell>
          <cell r="D2544">
            <v>700</v>
          </cell>
          <cell r="E2544">
            <v>725</v>
          </cell>
        </row>
        <row r="2545">
          <cell r="B2545" t="str">
            <v>AM 1610 :: The Station &gt;&gt; Live Studio Project &gt; Phase 1</v>
          </cell>
          <cell r="C2545" t="str">
            <v xml:space="preserve">The Station in Hamtramck is supplementing our studio to accommodate live in-studio performances and recordings.   You can help. </v>
          </cell>
          <cell r="D2545">
            <v>250</v>
          </cell>
          <cell r="E2545">
            <v>391</v>
          </cell>
        </row>
        <row r="2546">
          <cell r="B2546" t="str">
            <v>Singing City Children's Choir</v>
          </cell>
          <cell r="C2546" t="str">
            <v>Bringing choral music and performance opportunities to under-served youth in West Philadelphia</v>
          </cell>
          <cell r="D2546">
            <v>5000</v>
          </cell>
          <cell r="E2546">
            <v>5041</v>
          </cell>
        </row>
        <row r="2547">
          <cell r="B2547" t="str">
            <v>Larchmere String Quartet Debut Album: Music by Stephan Krehl</v>
          </cell>
          <cell r="C2547" t="str">
            <v>We're recording our debut album: a CD of the string quartet and clarinet quintet by Stephan Krehl for the Naxos label</v>
          </cell>
          <cell r="D2547">
            <v>2000</v>
          </cell>
          <cell r="E2547">
            <v>3906</v>
          </cell>
        </row>
        <row r="2548">
          <cell r="B2548" t="str">
            <v>Cor Cantiamo's First Commercially Released Recording</v>
          </cell>
          <cell r="C2548" t="str">
            <v>We want to release an album of choral music by acclaimed Finnish composer Jaakko MÃ¤ntyjÃ¤rvi in 2014</v>
          </cell>
          <cell r="D2548">
            <v>3500</v>
          </cell>
          <cell r="E2548">
            <v>3910</v>
          </cell>
        </row>
        <row r="2549">
          <cell r="B2549" t="str">
            <v>Classical Guitar Music of Hawaii</v>
          </cell>
          <cell r="C2549" t="str">
            <v>A compilation of Guitar Music by composers Darin Au, Jeff Peterson, Byron Yasui, Bailey Matsuda, Ian O'Sullivan, and Michael Foumai.</v>
          </cell>
          <cell r="D2549">
            <v>5500</v>
          </cell>
          <cell r="E2549">
            <v>6592</v>
          </cell>
        </row>
        <row r="2550">
          <cell r="B2550" t="str">
            <v>IYSO Orchestra Academy &amp; Symphonic Concert 2016</v>
          </cell>
          <cell r="C2550" t="str">
            <v>This is the embryo of the change for future ecosystem of musical art  in Indonesia. Please support us to realize our program on Oct 9!</v>
          </cell>
          <cell r="D2550">
            <v>6000</v>
          </cell>
          <cell r="E2550">
            <v>6111</v>
          </cell>
        </row>
        <row r="2551">
          <cell r="B2551" t="str">
            <v>The Miller's Wife, a new opera</v>
          </cell>
          <cell r="C2551" t="str">
            <v>A new opera in English by Mike Christie to be premiÃ¨red at the Arcola Theatre, London UK from 14th-17th August 2013.</v>
          </cell>
          <cell r="D2551">
            <v>1570</v>
          </cell>
          <cell r="E2551">
            <v>1614</v>
          </cell>
        </row>
        <row r="2552">
          <cell r="B2552" t="str">
            <v>RESTLESS: Ashley Bathgate and Karl Larson Record Ken Thomson</v>
          </cell>
          <cell r="C2552" t="str">
            <v>Ashley Bathgate and Karl Larson are raising funds to make the premiere recording of Ken Thomson's brilliant, dramatic new chamber works</v>
          </cell>
          <cell r="D2552">
            <v>6500</v>
          </cell>
          <cell r="E2552">
            <v>6555</v>
          </cell>
        </row>
        <row r="2553">
          <cell r="B2553" t="str">
            <v>Mozart Requiem with Bach Cantata 106 &amp; Brahms NÃ¤nie</v>
          </cell>
          <cell r="C2553" t="str">
            <v>KCS seeks your support to off-set the cost of assembling a professional 25 piece orchestra for two choral performances.</v>
          </cell>
          <cell r="D2553">
            <v>3675</v>
          </cell>
          <cell r="E2553">
            <v>3775.5</v>
          </cell>
        </row>
        <row r="2554">
          <cell r="B2554" t="str">
            <v>DAVID, The Oratorio</v>
          </cell>
          <cell r="C2554" t="str">
            <v>World Premiere of a new oratorio with chorus, soloists, and orchestra, based on the Old Testament king and prophet, DAVID</v>
          </cell>
          <cell r="D2554">
            <v>3000</v>
          </cell>
          <cell r="E2554">
            <v>3195</v>
          </cell>
        </row>
        <row r="2555">
          <cell r="B2555" t="str">
            <v>Help Fund Tara's Album of Rare 18-19th Century Italian Songs</v>
          </cell>
          <cell r="C2555" t="str">
            <v>Help me be one of the first to record these beautiful songs and arrangements by 18-19th century masters of the classical guitar.</v>
          </cell>
          <cell r="D2555">
            <v>1500</v>
          </cell>
          <cell r="E2555">
            <v>2333</v>
          </cell>
        </row>
        <row r="2556">
          <cell r="B2556" t="str">
            <v>Patagonia Winds: Wind Quintet Commission Project</v>
          </cell>
          <cell r="C2556" t="str">
            <v>Join forces with the Patagonia Winds to commission a new wind quintet to premiere at the 2015 National Flute Association Convention!</v>
          </cell>
          <cell r="D2556">
            <v>3000</v>
          </cell>
          <cell r="E2556">
            <v>3684</v>
          </cell>
        </row>
        <row r="2557">
          <cell r="B2557" t="str">
            <v>Send Brandon Rumsey to Brevard Music Center</v>
          </cell>
          <cell r="C2557" t="str">
            <v>At Brevard Music Center, a foremost summer music study program, I will compose a new work for large chamber ensemble for performance.</v>
          </cell>
          <cell r="D2557">
            <v>2000</v>
          </cell>
          <cell r="E2557">
            <v>2147</v>
          </cell>
        </row>
        <row r="2558">
          <cell r="B2558" t="str">
            <v>Grind Violin: Analog DIYalog: Composers Vinyl Compilation</v>
          </cell>
          <cell r="C2558" t="str">
            <v>This is a "call for scores" for unaccompanied violin, recordings of the works, and a prize of at least 20 records for each composer.</v>
          </cell>
          <cell r="D2558">
            <v>745</v>
          </cell>
          <cell r="E2558">
            <v>786</v>
          </cell>
        </row>
        <row r="2559">
          <cell r="B2559" t="str">
            <v>European Tour</v>
          </cell>
          <cell r="C2559" t="str">
            <v>Raising money for our concert tour of Switzerland and Germany in June/July 2014</v>
          </cell>
          <cell r="D2559">
            <v>900</v>
          </cell>
          <cell r="E2559">
            <v>1066</v>
          </cell>
        </row>
        <row r="2560">
          <cell r="B2560" t="str">
            <v>Hopkins Sinfonia 2015 Season</v>
          </cell>
          <cell r="C2560" t="str">
            <v>The Hopkins Sinfonia is looking for your support to run our 2015 Season made up of five concerts.</v>
          </cell>
          <cell r="D2560">
            <v>1250</v>
          </cell>
          <cell r="E2560">
            <v>1361</v>
          </cell>
        </row>
        <row r="2561">
          <cell r="B2561" t="str">
            <v>India Meets String Quartet</v>
          </cell>
          <cell r="C2561" t="str">
            <v>A concert of new music by four composers who have lived in India and been inspired by its music, with the Momenta String Quartet</v>
          </cell>
          <cell r="D2561">
            <v>800</v>
          </cell>
          <cell r="E2561">
            <v>890</v>
          </cell>
        </row>
        <row r="2562">
          <cell r="B2562" t="str">
            <v>Courting Rites of Cranes CD recording</v>
          </cell>
          <cell r="C2562" t="str">
            <v>New CD of favourite chamber music by Welsh composer Michael Parkin featuring debut recordings by outstanding young musicians.</v>
          </cell>
          <cell r="D2562">
            <v>3000</v>
          </cell>
          <cell r="E2562">
            <v>3003</v>
          </cell>
        </row>
        <row r="2563">
          <cell r="B2563" t="str">
            <v>Project Bearnaise Trucks (Canceled)</v>
          </cell>
          <cell r="C2563" t="str">
            <v>Ever had chicken fingers smothered in bearnaise sauce, resting on a bed of your favorite rice? We need these meals on wheels.</v>
          </cell>
          <cell r="D2563">
            <v>100000</v>
          </cell>
          <cell r="E2563">
            <v>0</v>
          </cell>
        </row>
        <row r="2564">
          <cell r="B2564" t="str">
            <v>Jamaican food truck in Munich in the making! (Canceled)</v>
          </cell>
          <cell r="C2564" t="str">
            <v>Hail up - Wah gwaan ?
We are creating a foodtruck that will serve typical, traditional Jamaican jerk chicken/pork and more!</v>
          </cell>
          <cell r="D2564">
            <v>10000</v>
          </cell>
          <cell r="E2564">
            <v>75</v>
          </cell>
        </row>
        <row r="2565">
          <cell r="B2565" t="str">
            <v>Phoenix Pearl Boba Tea Truck (Canceled)</v>
          </cell>
          <cell r="C2565" t="str">
            <v>Michigan based bubble tea and specialty ice cream food truck</v>
          </cell>
          <cell r="D2565">
            <v>20000</v>
          </cell>
          <cell r="E2565">
            <v>0</v>
          </cell>
        </row>
        <row r="2566">
          <cell r="B2566" t="str">
            <v>Seaside Eddy's - Wheels on the Ground! (Canceled)</v>
          </cell>
          <cell r="C2566" t="str">
            <v>We want to bring the wonderful flavors of the Jersey Shore, my home, to my new home in Winnipeg, the center of Canada.</v>
          </cell>
          <cell r="D2566">
            <v>40000</v>
          </cell>
          <cell r="E2566">
            <v>0</v>
          </cell>
        </row>
        <row r="2567">
          <cell r="B2567" t="str">
            <v>The Sketchy Pelican (Canceled)</v>
          </cell>
          <cell r="C2567" t="str">
            <v>The Sketchy Pelican. Is my vision to bring raw, honest, soulful, creative, thoght provoking cuisine to food truck form</v>
          </cell>
          <cell r="D2567">
            <v>10000</v>
          </cell>
          <cell r="E2567">
            <v>100</v>
          </cell>
        </row>
        <row r="2568">
          <cell r="B2568" t="str">
            <v>Mamma B's Pizza Get's Rolling (Canceled)</v>
          </cell>
          <cell r="C2568" t="str">
            <v>You can skip the hotdog cart and enjoy fresh, hot, delicious, handmade pizza when Mamma B's takes her show on the road!</v>
          </cell>
          <cell r="D2568">
            <v>35000</v>
          </cell>
          <cell r="E2568">
            <v>0</v>
          </cell>
        </row>
        <row r="2569">
          <cell r="B2569" t="str">
            <v>Burgers and Babes Food Truck (Canceled)</v>
          </cell>
          <cell r="C2569" t="str">
            <v>You're leaving a Bar/Nightclub what else would you want more than to have a Juicy Burger and to see Beautiful Girls making it.</v>
          </cell>
          <cell r="D2569">
            <v>45000</v>
          </cell>
          <cell r="E2569">
            <v>120</v>
          </cell>
        </row>
        <row r="2570">
          <cell r="B2570" t="str">
            <v>Barney's, deliciously New York - Vintage 1972 Chevy P10</v>
          </cell>
          <cell r="C2570" t="str">
            <v>Barney's is seriously delicious New York food. Cooking everything from scratch on our American food truck. London here we come...</v>
          </cell>
          <cell r="D2570">
            <v>10000</v>
          </cell>
          <cell r="E2570">
            <v>50</v>
          </cell>
        </row>
        <row r="2571">
          <cell r="B2571" t="str">
            <v>Rochester Needs a Dessert Food Truck (Canceled)</v>
          </cell>
          <cell r="C2571" t="str">
            <v>With your help, I would be able to get a truck and start the process of getting it ready for the 2016 season.</v>
          </cell>
          <cell r="D2571">
            <v>6500</v>
          </cell>
          <cell r="E2571">
            <v>145</v>
          </cell>
        </row>
        <row r="2572">
          <cell r="B2572" t="str">
            <v>Mathias Pizzeria - A Mobile Wood Fired Pizza Oven (Canceled)</v>
          </cell>
          <cell r="C2572" t="str">
            <v>A family run mobile wood fired pizza oven serving up unique artisan pizzas created by award winning Chef Brandon Mathias!</v>
          </cell>
          <cell r="D2572">
            <v>7000</v>
          </cell>
          <cell r="E2572">
            <v>59</v>
          </cell>
        </row>
        <row r="2573">
          <cell r="B2573" t="str">
            <v>Coco Bowls (Canceled)</v>
          </cell>
          <cell r="C2573" t="str">
            <v>Perth locals who dream of opening a health food van, and serving treats that not only taste amazing but also benefit your body.</v>
          </cell>
          <cell r="D2573">
            <v>100000</v>
          </cell>
          <cell r="E2573">
            <v>250</v>
          </cell>
        </row>
        <row r="2574">
          <cell r="B2574" t="str">
            <v>A Dream of Naughty Nachos (Canceled)</v>
          </cell>
          <cell r="C2574" t="str">
            <v>Mesquite smoked brisket nachos, food truck style, with homemade salsa to make your taste buds dance.</v>
          </cell>
          <cell r="D2574">
            <v>30000</v>
          </cell>
          <cell r="E2574">
            <v>0</v>
          </cell>
        </row>
        <row r="2575">
          <cell r="B2575" t="str">
            <v>Southern Flair Pork-Ka-Bobs (Canceled)</v>
          </cell>
          <cell r="C2575" t="str">
            <v>I have perfected my porkkabob recipe.I'm ready to start my own business!I need funds for the bbq pit and trailer and start up supplies.</v>
          </cell>
          <cell r="D2575">
            <v>8000</v>
          </cell>
          <cell r="E2575">
            <v>0</v>
          </cell>
        </row>
        <row r="2576">
          <cell r="B2576" t="str">
            <v>Da Pickney Dem Jamaican Jerk (Canceled)</v>
          </cell>
          <cell r="C2576" t="str">
            <v>The Best Jamaican Jerk outside of Kingston! The name means "for the children", my children, the reasons why I cook and why I live!</v>
          </cell>
          <cell r="D2576">
            <v>10000</v>
          </cell>
          <cell r="E2576">
            <v>0</v>
          </cell>
        </row>
        <row r="2577">
          <cell r="B2577" t="str">
            <v>Vdub dogs (Canceled)</v>
          </cell>
          <cell r="C2577" t="str">
            <v>Hello everyone, Iv'e decided to put my love for old Volkswagen buses and my love for cooking together! Support vdub dogs hot dog bus!</v>
          </cell>
          <cell r="D2577">
            <v>85000</v>
          </cell>
          <cell r="E2577">
            <v>0</v>
          </cell>
        </row>
        <row r="2578">
          <cell r="B2578" t="str">
            <v>2 Go Fast Food (Canceled)</v>
          </cell>
          <cell r="C2578" t="str">
            <v>A New Twist with an American and Philippine fast food Mobile Trailer.</v>
          </cell>
          <cell r="D2578">
            <v>10000</v>
          </cell>
          <cell r="E2578">
            <v>0</v>
          </cell>
        </row>
        <row r="2579">
          <cell r="B2579" t="str">
            <v>Fruity Cakes (Canceled)</v>
          </cell>
          <cell r="C2579" t="str">
            <v>This is not your average cake, it's fruit with yogurt fruit dip icing and fruit toppings! Great for events, parties, weddings and more!</v>
          </cell>
          <cell r="D2579">
            <v>15000</v>
          </cell>
          <cell r="E2579">
            <v>0</v>
          </cell>
        </row>
        <row r="2580">
          <cell r="B2580" t="str">
            <v>Madhuri Kitchen | Power Bowls &amp; Juices (Canceled)</v>
          </cell>
          <cell r="C2580" t="str">
            <v>Madhuri means "inner beauty, inner sweetness". At Madhuri Kitchen, we're bringing the spiritual practice of food to festivals &amp; events.</v>
          </cell>
          <cell r="D2580">
            <v>6000</v>
          </cell>
          <cell r="E2580">
            <v>0</v>
          </cell>
        </row>
        <row r="2581">
          <cell r="B2581" t="str">
            <v>Liz's Bakery &amp; Barista on the Go.. (Canceled)</v>
          </cell>
          <cell r="C2581" t="str">
            <v>For those who know me, I love to bake &amp; I'm pretty good at it. My dream is to own a food truck that is a bakery &amp; Coffee shop.</v>
          </cell>
          <cell r="D2581">
            <v>200000</v>
          </cell>
          <cell r="E2581">
            <v>277</v>
          </cell>
        </row>
        <row r="2582">
          <cell r="B2582" t="str">
            <v>Build Phatboyz Food Truck (Canceled)</v>
          </cell>
          <cell r="C2582" t="str">
            <v>Planning to build this truck into a full rolling fold out cook shack,providing clean cold drinking water to all festival goers</v>
          </cell>
          <cell r="D2582">
            <v>8500</v>
          </cell>
          <cell r="E2582">
            <v>51</v>
          </cell>
        </row>
        <row r="2583">
          <cell r="B2583" t="str">
            <v>A Flying Sausage Food Truck</v>
          </cell>
          <cell r="C2583" t="str">
            <v>Creating a Food Truck to bring gourmet sausage sliders to Jacksonville, FL for breakfast, lunch, and special events.</v>
          </cell>
          <cell r="D2583">
            <v>5000</v>
          </cell>
          <cell r="E2583">
            <v>530</v>
          </cell>
        </row>
        <row r="2584">
          <cell r="B2584" t="str">
            <v>Drunken Wings</v>
          </cell>
          <cell r="C2584" t="str">
            <v>The place where chicken meets liquor for the first time!</v>
          </cell>
          <cell r="D2584">
            <v>90000</v>
          </cell>
          <cell r="E2584">
            <v>1</v>
          </cell>
        </row>
        <row r="2585">
          <cell r="B2585" t="str">
            <v>Crazy Daisy Food Truck</v>
          </cell>
          <cell r="C2585" t="str">
            <v>Crazy Daisy will become the newest member of the food truck distributors in Kansas City, Missouri.</v>
          </cell>
          <cell r="D2585">
            <v>1000</v>
          </cell>
          <cell r="E2585">
            <v>5</v>
          </cell>
        </row>
        <row r="2586">
          <cell r="B2586" t="str">
            <v>Culinary Arts Food Truck Style</v>
          </cell>
          <cell r="C2586" t="str">
            <v>Bringing quality food to the masses using local premium ingredients, but at a food truck price!</v>
          </cell>
          <cell r="D2586">
            <v>10000</v>
          </cell>
          <cell r="E2586">
            <v>0</v>
          </cell>
        </row>
        <row r="2587">
          <cell r="B2587" t="str">
            <v>Evie's Eats and Natural Treats Food Truck</v>
          </cell>
          <cell r="C2587" t="str">
            <v>Evie's Eats uses local ingredients to create sweet treats, healthy snacks and on the go meals, all with the family budget in mind!</v>
          </cell>
          <cell r="D2587">
            <v>30000</v>
          </cell>
          <cell r="E2587">
            <v>50</v>
          </cell>
        </row>
        <row r="2588">
          <cell r="B2588" t="str">
            <v>Inspire Healthy Eating</v>
          </cell>
          <cell r="C2588" t="str">
            <v>I would like to bring fresh salad and food to the streets of London at a reasonable price.</v>
          </cell>
          <cell r="D2588">
            <v>3000</v>
          </cell>
          <cell r="E2588">
            <v>5</v>
          </cell>
        </row>
        <row r="2589">
          <cell r="B2589" t="str">
            <v>Yummy Hugs-The Original Co-op, Pop-up Food Truck</v>
          </cell>
          <cell r="C2589" t="str">
            <v>Providing creative, healthy signature dishes for active, conscientious lifestylers through a community of culinary artists.</v>
          </cell>
          <cell r="D2589">
            <v>50000</v>
          </cell>
          <cell r="E2589">
            <v>1217</v>
          </cell>
        </row>
        <row r="2590">
          <cell r="B2590" t="str">
            <v>Stacey's $5 Dollar Hollar Food Truck Home of the Freak</v>
          </cell>
          <cell r="C2590" t="str">
            <v>We are a Asian fusion inspired American Fare Food Truck Home of the Freak Sandwich So that means Come And Get Your Freak On! eat big.</v>
          </cell>
          <cell r="D2590">
            <v>6000</v>
          </cell>
          <cell r="E2590">
            <v>233</v>
          </cell>
        </row>
        <row r="2591">
          <cell r="B2591" t="str">
            <v>TapiÃ³ca - Brazilian Street Food Truck</v>
          </cell>
          <cell r="C2591" t="str">
            <v>A Brazilian-inspired food truck in one of the busiest spots in Copenhagen, delicious pancakes made by the healthy tapiÃ³ca flour</v>
          </cell>
          <cell r="D2591">
            <v>50000</v>
          </cell>
          <cell r="E2591">
            <v>5</v>
          </cell>
        </row>
        <row r="2592">
          <cell r="B2592" t="str">
            <v>Magic Kick Coffee - coffee that makes your day</v>
          </cell>
          <cell r="C2592" t="str">
            <v>First in Perth self-contained eco-friendly coffee car based on Ford Fiesta. In the end of the projrct I need your help to make it real!</v>
          </cell>
          <cell r="D2592">
            <v>3000</v>
          </cell>
          <cell r="E2592">
            <v>0</v>
          </cell>
        </row>
        <row r="2593">
          <cell r="B2593" t="str">
            <v>patent pending</v>
          </cell>
          <cell r="C2593" t="str">
            <v>Hi everyone I am a 26 year old single mom trying to start her own food business! I need to first afford the patent to reveal more!</v>
          </cell>
          <cell r="D2593">
            <v>1500</v>
          </cell>
          <cell r="E2593">
            <v>26</v>
          </cell>
        </row>
        <row r="2594">
          <cell r="B2594" t="str">
            <v>El Carte 303</v>
          </cell>
          <cell r="C2594" t="str">
            <v>El Carte is revolutionizing the food truck industry. Meet the new food trike. #oneandonly  we going to spread the awesomeness all over!</v>
          </cell>
          <cell r="D2594">
            <v>30000</v>
          </cell>
          <cell r="E2594">
            <v>50</v>
          </cell>
        </row>
        <row r="2595">
          <cell r="B2595" t="str">
            <v>L.J. Silvers' Ice Cream and Taco Van</v>
          </cell>
          <cell r="C2595" t="str">
            <v>What could be better than satisfying your hunger with ice cream or a taco (or both) from a 1970's mural van blastin disco music!</v>
          </cell>
          <cell r="D2595">
            <v>10000</v>
          </cell>
          <cell r="E2595">
            <v>0</v>
          </cell>
        </row>
        <row r="2596">
          <cell r="B2596" t="str">
            <v>The Shirley Delicious Treats Food Truck Project</v>
          </cell>
          <cell r="C2596" t="str">
            <v>New, small home business, looking to take some Granny's old recipes along with some of my own creations to the streets!</v>
          </cell>
          <cell r="D2596">
            <v>80000</v>
          </cell>
          <cell r="E2596">
            <v>1</v>
          </cell>
        </row>
        <row r="2597">
          <cell r="B2597" t="str">
            <v>Food Truck for Little Fox Bakery</v>
          </cell>
          <cell r="C2597" t="str">
            <v>Looking to put the best baked goods in Bowling Green on wheels</v>
          </cell>
          <cell r="D2597">
            <v>15000</v>
          </cell>
          <cell r="E2597">
            <v>1825</v>
          </cell>
        </row>
        <row r="2598">
          <cell r="B2598" t="str">
            <v>The Chef Express Food Truck</v>
          </cell>
          <cell r="C2598" t="str">
            <v>I'm bringing passion, talent, and most importantly some amazing gourmet food to the streets of Lethbridge and southern Alberta.</v>
          </cell>
          <cell r="D2598">
            <v>35000</v>
          </cell>
          <cell r="E2598">
            <v>8256</v>
          </cell>
        </row>
        <row r="2599">
          <cell r="B2599" t="str">
            <v>Cafe Nomad back on the road! Coffee van's poorly.</v>
          </cell>
          <cell r="C2599" t="str">
            <v>We have a great little coffee business but the van is currently limping! We don't have the capital to replace it. Please help us!</v>
          </cell>
          <cell r="D2599">
            <v>1500</v>
          </cell>
          <cell r="E2599">
            <v>85</v>
          </cell>
        </row>
        <row r="2600">
          <cell r="B2600" t="str">
            <v>Rovin' Okie's Fried Pies gourmet southern fried pies.</v>
          </cell>
          <cell r="C2600" t="str">
            <v>I'm ready to make Tulsa happy and aware that love and kindness go hand in hand with good food!</v>
          </cell>
          <cell r="D2600">
            <v>3000</v>
          </cell>
          <cell r="E2600">
            <v>1170</v>
          </cell>
        </row>
        <row r="2601">
          <cell r="B2601" t="str">
            <v>Empty Ramekins Catering Group</v>
          </cell>
          <cell r="C2601" t="str">
            <v>The Empty Ramekins Catering Group is looking for your help to start up in Miami Florida!!!!</v>
          </cell>
          <cell r="D2601">
            <v>9041</v>
          </cell>
          <cell r="E2601">
            <v>90</v>
          </cell>
        </row>
        <row r="2602">
          <cell r="B2602" t="str">
            <v>Help Buttz Return From the Ashes</v>
          </cell>
          <cell r="C2602" t="str">
            <v>On Sunday November 8, 2015 our food truck burned to the ground. Please help us get rebuilt.</v>
          </cell>
          <cell r="D2602">
            <v>50000</v>
          </cell>
          <cell r="E2602">
            <v>3466</v>
          </cell>
        </row>
        <row r="2603">
          <cell r="B2603" t="str">
            <v>Launch a TARDIS into SPACE!</v>
          </cell>
          <cell r="C2603" t="str">
            <v>I'll be launching a small model TARDIS into (near) SPACE and filming the ascension and descension as a mini-documentary for YouTube.</v>
          </cell>
          <cell r="D2603">
            <v>500</v>
          </cell>
          <cell r="E2603">
            <v>3307</v>
          </cell>
        </row>
        <row r="2604">
          <cell r="B2604" t="str">
            <v>Historic Robotic Spacecraft Poster Series</v>
          </cell>
          <cell r="C2604" t="str">
            <v>Three screen-printed posters celebrating the most popular and most notable interplanetary robotic space missions.</v>
          </cell>
          <cell r="D2604">
            <v>12000</v>
          </cell>
          <cell r="E2604">
            <v>39131</v>
          </cell>
        </row>
        <row r="2605">
          <cell r="B2605" t="str">
            <v>Manned Mock Mars Mission</v>
          </cell>
          <cell r="C2605" t="str">
            <v>I will be building a mock space station and simulate living on Mars for two weeks.</v>
          </cell>
          <cell r="D2605">
            <v>1750</v>
          </cell>
          <cell r="E2605">
            <v>1776</v>
          </cell>
        </row>
        <row r="2606">
          <cell r="B2606" t="str">
            <v>Hermes Spacecraft</v>
          </cell>
          <cell r="C2606" t="str">
            <v>We're building a full size rocket motor for our Hermes Spacecraft.  Help us Kickstart the next generation of space travel!</v>
          </cell>
          <cell r="D2606">
            <v>20000</v>
          </cell>
          <cell r="E2606">
            <v>20843.599999999999</v>
          </cell>
        </row>
        <row r="2607">
          <cell r="B2607" t="str">
            <v>The most mysterious star in the Galaxy</v>
          </cell>
          <cell r="C2607" t="str">
            <v>Help astronomers get the data they need to unravel one of the biggest mysteries of all time, KIC 8462852 --- Whereâ€™s the Flux?</v>
          </cell>
          <cell r="D2607">
            <v>100000</v>
          </cell>
          <cell r="E2607">
            <v>107421.57</v>
          </cell>
        </row>
        <row r="2608">
          <cell r="B2608" t="str">
            <v>2000 Student Projects to the Edge of Space</v>
          </cell>
          <cell r="C2608" t="str">
            <v>PongSat 2 !!!!!
On September 27, 2014 we are going to send 2000 student projects to the edge of space.</v>
          </cell>
          <cell r="D2608">
            <v>11000</v>
          </cell>
          <cell r="E2608">
            <v>12106</v>
          </cell>
        </row>
        <row r="2609">
          <cell r="B2609" t="str">
            <v>Historic Robotic Spacecraft Poster Series Two</v>
          </cell>
          <cell r="C2609" t="str">
            <v>Chop Shopâ€™s second series of posters celebrating the most popular and most notable robotic space exploration missions.</v>
          </cell>
          <cell r="D2609">
            <v>8000</v>
          </cell>
          <cell r="E2609">
            <v>32616</v>
          </cell>
        </row>
        <row r="2610">
          <cell r="B2610" t="str">
            <v>Giant Leaps in Space Poster Series</v>
          </cell>
          <cell r="C2610" t="str">
            <v>Giant Leaps featuring the historic missions of human spaceflight is the third in our series of space exploration prints</v>
          </cell>
          <cell r="D2610">
            <v>8000</v>
          </cell>
          <cell r="E2610">
            <v>17914</v>
          </cell>
        </row>
        <row r="2611">
          <cell r="B2611" t="str">
            <v>ArduSat - Your Arduino Experiment in Space</v>
          </cell>
          <cell r="C2611" t="str">
            <v>We love Arduino and we love space exploration. So we decided to combine them and let people run their own space experiments!</v>
          </cell>
          <cell r="D2611">
            <v>35000</v>
          </cell>
          <cell r="E2611">
            <v>106330.39</v>
          </cell>
        </row>
        <row r="2612">
          <cell r="B2612" t="str">
            <v>Restore the Pluto Discovery Telescope</v>
          </cell>
          <cell r="C2612" t="str">
            <v>Preserve the telescope that Clyde Tombaugh used to discover Pluto for generations to come!</v>
          </cell>
          <cell r="D2612">
            <v>22765</v>
          </cell>
          <cell r="E2612">
            <v>32172.66</v>
          </cell>
        </row>
        <row r="2613">
          <cell r="B2613" t="str">
            <v>The Universe in a Sphere (Relaunch)</v>
          </cell>
          <cell r="C2613" t="str">
            <v>Laniakea is the name of the supercluster of galaxies we are part of.This tremendous structure of 380,000 Galaxies can now be yours! 39â‚¬</v>
          </cell>
          <cell r="D2613">
            <v>11000</v>
          </cell>
          <cell r="E2613">
            <v>306970</v>
          </cell>
        </row>
        <row r="2614">
          <cell r="B2614" t="str">
            <v>Starscraper: The Next Generation of Suborbital Rockets</v>
          </cell>
          <cell r="C2614" t="str">
            <v>What if we built a rocket that is better than a NASA or commercially available rocket? What if we did it with students?</v>
          </cell>
          <cell r="D2614">
            <v>10000</v>
          </cell>
          <cell r="E2614">
            <v>17176.13</v>
          </cell>
        </row>
        <row r="2615">
          <cell r="B2615" t="str">
            <v>Earth 360</v>
          </cell>
          <cell r="C2615" t="str">
            <v>Re-inventing the way we look at our planet by sending 5 cameras to near space to create the first 360 panoramic view of the earth.</v>
          </cell>
          <cell r="D2615">
            <v>7500</v>
          </cell>
          <cell r="E2615">
            <v>7576</v>
          </cell>
        </row>
        <row r="2616">
          <cell r="B2616" t="str">
            <v>Kansas City SSEP Mission 5 Rocket . . .3,2,1 . . Blast Off!</v>
          </cell>
          <cell r="C2616" t="str">
            <v>Middle-schoolers designed a microgravity experiment that's going to the ISS! Help us send them to the launch in Wallops Island, VA.</v>
          </cell>
          <cell r="D2616">
            <v>10500</v>
          </cell>
          <cell r="E2616">
            <v>10710</v>
          </cell>
        </row>
        <row r="2617">
          <cell r="B2617" t="str">
            <v>Action Man (GI Joe) Mission Mercury 10</v>
          </cell>
          <cell r="C2617" t="str">
            <v>Mission to launch a vintage Action Man and Space Capsule into space and film from his birthplace in UK to mark his 50th Anniversary.</v>
          </cell>
          <cell r="D2617">
            <v>2001</v>
          </cell>
          <cell r="E2617">
            <v>3397</v>
          </cell>
        </row>
        <row r="2618">
          <cell r="B2618" t="str">
            <v>James Webb Deployable Model</v>
          </cell>
          <cell r="C2618" t="str">
            <v>Production of variously-sized deployable models of NASA's James Webb Space Telescope to promote hands-on learning.</v>
          </cell>
          <cell r="D2618">
            <v>25000</v>
          </cell>
          <cell r="E2618">
            <v>28633.5</v>
          </cell>
        </row>
        <row r="2619">
          <cell r="B2619" t="str">
            <v>Equatorial Sundial - Learn about planetary motion!</v>
          </cell>
          <cell r="C2619" t="str">
            <v>A simple way to learn and teach complex astronomical concepts. Awesome educational experiment, class demo or desktop display.</v>
          </cell>
          <cell r="D2619">
            <v>500</v>
          </cell>
          <cell r="E2619">
            <v>4388</v>
          </cell>
        </row>
        <row r="2620">
          <cell r="B2620" t="str">
            <v>SPACE ART FEATURING ASTRONAUTS #WeBelieveInAstronauts</v>
          </cell>
          <cell r="C2620" t="str">
            <v>LTD ED COLLECTIBLE SPACE ART FEAT. ASTRONAUTS</v>
          </cell>
          <cell r="D2620">
            <v>15000</v>
          </cell>
          <cell r="E2620">
            <v>15808</v>
          </cell>
        </row>
        <row r="2621">
          <cell r="B2621" t="str">
            <v>Mars on Earth: An Art Residency</v>
          </cell>
          <cell r="C2621" t="str">
            <v>Help a fine art photographer continue her project about space exploration, Mars, and the scientists who are going to make it possible!</v>
          </cell>
          <cell r="D2621">
            <v>1000</v>
          </cell>
          <cell r="E2621">
            <v>1884</v>
          </cell>
        </row>
        <row r="2622">
          <cell r="B2622" t="str">
            <v>#TeamMopra - Save the Mopra Telescope &amp; Map the Milky Way</v>
          </cell>
          <cell r="C2622" t="str">
            <v>Come and join us on a voyage of interstellar exploration as we chart the least known part of the Milky Way â€“ its Delta Quadrant.</v>
          </cell>
          <cell r="D2622">
            <v>65000</v>
          </cell>
          <cell r="E2622">
            <v>93374</v>
          </cell>
        </row>
        <row r="2623">
          <cell r="B2623" t="str">
            <v>Vulcan I: Rocket Powered by 3D Printed Engine</v>
          </cell>
          <cell r="C2623" t="str">
            <v>Team of undergraduates racing to be the first student organization to successfully launch a rocket powered by a 3D-printed engine.</v>
          </cell>
          <cell r="D2623">
            <v>15000</v>
          </cell>
          <cell r="E2623">
            <v>21882</v>
          </cell>
        </row>
        <row r="2624">
          <cell r="B2624" t="str">
            <v>U-PHOS: Upgraded Pulsating Heatpipe Only for Space</v>
          </cell>
          <cell r="C2624" t="str">
            <v>University team from Pisa in collaboration with ESA, creating an innovative heat transfer device that will be tested into space.</v>
          </cell>
          <cell r="D2624">
            <v>1500</v>
          </cell>
          <cell r="E2624">
            <v>1967.76</v>
          </cell>
        </row>
        <row r="2625">
          <cell r="B2625" t="str">
            <v>Antimatter Fuel Production</v>
          </cell>
          <cell r="C2625" t="str">
            <v>We have designed an antimatter thruster capable of reaching the nearest star.  A plan for antimatter fuel production is now needed.</v>
          </cell>
          <cell r="D2625">
            <v>2000</v>
          </cell>
          <cell r="E2625">
            <v>2280</v>
          </cell>
        </row>
        <row r="2626">
          <cell r="B2626" t="str">
            <v>Space Elevator Science - Climb to the Sky - A Tethered Tower</v>
          </cell>
          <cell r="C2626" t="str">
            <v>Itâ€™s Space Elevator research! Smart robots climbing 2 km straight up. The Ribbon is held aloft by large helium balloons.</v>
          </cell>
          <cell r="D2626">
            <v>8000</v>
          </cell>
          <cell r="E2626">
            <v>110353.65</v>
          </cell>
        </row>
        <row r="2627">
          <cell r="B2627" t="str">
            <v>Caelum - Photos from stratosphere</v>
          </cell>
          <cell r="C2627" t="str">
            <v>We are two upper sixth-form students specialized in physics who wanna take some majestic pictures from stratosphere - about 35km high</v>
          </cell>
          <cell r="D2627">
            <v>150</v>
          </cell>
          <cell r="E2627">
            <v>1434</v>
          </cell>
        </row>
        <row r="2628">
          <cell r="B2628" t="str">
            <v>SAGANet STEM Mentoring Lab Accreditation</v>
          </cell>
          <cell r="C2628" t="str">
            <v>Support the accreditation of our online STEM Mentoring Program with the International Mentoring Association</v>
          </cell>
          <cell r="D2628">
            <v>2500</v>
          </cell>
          <cell r="E2628">
            <v>2800</v>
          </cell>
        </row>
        <row r="2629">
          <cell r="B2629" t="str">
            <v>Students building a near-space balloon with live video</v>
          </cell>
          <cell r="C2629" t="str">
            <v>A group of high school students are building a near-space balloon, that will capture stunning HD video of the earth from near-space.</v>
          </cell>
          <cell r="D2629">
            <v>150</v>
          </cell>
          <cell r="E2629">
            <v>970</v>
          </cell>
        </row>
        <row r="2630">
          <cell r="B2630" t="str">
            <v>Pie In Space!</v>
          </cell>
          <cell r="C2630" t="str">
            <v>A high school freshman is sending pie into space and you can be a part of it.  GO SCIENCE!!!</v>
          </cell>
          <cell r="D2630">
            <v>839</v>
          </cell>
          <cell r="E2630">
            <v>926</v>
          </cell>
        </row>
        <row r="2631">
          <cell r="B2631" t="str">
            <v>Project Dragonfly - Sail to the Stars</v>
          </cell>
          <cell r="C2631" t="str">
            <v>The first international contest to let students shape the future of interstellar travel.</v>
          </cell>
          <cell r="D2631">
            <v>5000</v>
          </cell>
          <cell r="E2631">
            <v>6387</v>
          </cell>
        </row>
        <row r="2632">
          <cell r="B2632" t="str">
            <v>Asteroid What! - Very Near Earth Asteroids</v>
          </cell>
          <cell r="C2632" t="str">
            <v>Free and easy to use information when asteroids pass closer than the Moon. Stretch - take photos of all of these asteroids</v>
          </cell>
          <cell r="D2632">
            <v>2000</v>
          </cell>
          <cell r="E2632">
            <v>3158</v>
          </cell>
        </row>
        <row r="2633">
          <cell r="B2633" t="str">
            <v>Starship Congress 2015: Interstellar Hackathon</v>
          </cell>
          <cell r="C2633" t="str">
            <v>Starship Congress 2015 is a deep-space &amp; interstellar science summit staged by Icarus Interstellar.</v>
          </cell>
          <cell r="D2633">
            <v>20000</v>
          </cell>
          <cell r="E2633">
            <v>22933.05</v>
          </cell>
        </row>
        <row r="2634">
          <cell r="B2634" t="str">
            <v>University Rocket Science</v>
          </cell>
          <cell r="C2634" t="str">
            <v>Students from 3 universities are designing a dual stage rocket to test experimental rocket technology.</v>
          </cell>
          <cell r="D2634">
            <v>1070</v>
          </cell>
          <cell r="E2634">
            <v>1466</v>
          </cell>
        </row>
        <row r="2635">
          <cell r="B2635" t="str">
            <v>ISS-Above</v>
          </cell>
          <cell r="C2635" t="str">
            <v>A device that lights up whenever the International Space Station is nearby (that happens more often than you might expect)</v>
          </cell>
          <cell r="D2635">
            <v>5000</v>
          </cell>
          <cell r="E2635">
            <v>17731</v>
          </cell>
        </row>
        <row r="2636">
          <cell r="B2636" t="str">
            <v>Project Stardust Part 2</v>
          </cell>
          <cell r="C2636" t="str">
            <v>After a unsuccessful recovery last time we are trying again to successfully launch and recover a weather balloon from space.</v>
          </cell>
          <cell r="D2636">
            <v>930</v>
          </cell>
          <cell r="E2636">
            <v>986</v>
          </cell>
        </row>
        <row r="2637">
          <cell r="B2637" t="str">
            <v>Help UTS Students reach the International Space Station!</v>
          </cell>
          <cell r="C2637" t="str">
            <v>Help UTS Ontario students raise money to get their experiments on the ISS. Promote space science in Canada! We can't do it without you!</v>
          </cell>
          <cell r="D2637">
            <v>11500</v>
          </cell>
          <cell r="E2637">
            <v>11500</v>
          </cell>
        </row>
        <row r="2638">
          <cell r="B2638" t="str">
            <v>Starduster II - Photographing Earth from Near-Space</v>
          </cell>
          <cell r="C2638" t="str">
            <v>Real-time high-altitude weather balloon tracking using amateur radios - capturing stunning near-space visuals - now with more science!</v>
          </cell>
          <cell r="D2638">
            <v>1000</v>
          </cell>
          <cell r="E2638">
            <v>1873</v>
          </cell>
        </row>
        <row r="2639">
          <cell r="B2639" t="str">
            <v>SPEED OF LIGHT: Biggest Mystery of the Universe</v>
          </cell>
          <cell r="C2639" t="str">
            <v>Help us collect the data to solve the mystery of the century: Is light slowing down?</v>
          </cell>
          <cell r="D2639">
            <v>500</v>
          </cell>
          <cell r="E2639">
            <v>831</v>
          </cell>
        </row>
        <row r="2640">
          <cell r="B2640" t="str">
            <v>Pie In Space! (Round 2)</v>
          </cell>
          <cell r="C2640" t="str">
            <v>The second round of funding for the most amazing project ever where a high school freshman is sending pie into SPACE!!!</v>
          </cell>
          <cell r="D2640">
            <v>347</v>
          </cell>
          <cell r="E2640">
            <v>353</v>
          </cell>
        </row>
        <row r="2641">
          <cell r="B2641" t="str">
            <v>Mission Space</v>
          </cell>
          <cell r="C2641" t="str">
            <v>Mission Space is run by me, a teenager who has a passion for space! I will fly a weather balloon to the edge of space with your help.</v>
          </cell>
          <cell r="D2641">
            <v>300</v>
          </cell>
          <cell r="E2641">
            <v>492</v>
          </cell>
        </row>
        <row r="2642">
          <cell r="B2642" t="str">
            <v>Save the Astronomy Van</v>
          </cell>
          <cell r="C2642" t="str">
            <v>Hi,
My Name is David Frey and I Provide Free Public Astronomy programs in San Francisco, Mt. Tamalpias, Yosemite and Novato CA.</v>
          </cell>
          <cell r="D2642">
            <v>3000</v>
          </cell>
          <cell r="E2642">
            <v>3170</v>
          </cell>
        </row>
        <row r="2643">
          <cell r="B2643" t="str">
            <v>Build Flying Saucer Artificial Intelligent from sea shell</v>
          </cell>
          <cell r="C2643" t="str">
            <v>Building a Flying saucer that has Artificial Intelligent made from sea shell.</v>
          </cell>
          <cell r="D2643">
            <v>1500</v>
          </cell>
          <cell r="E2643">
            <v>15</v>
          </cell>
        </row>
        <row r="2644">
          <cell r="B2644" t="str">
            <v>Maschinenbau in ein neues Zeitalter</v>
          </cell>
          <cell r="C2644" t="str">
            <v>Innovatives MAschinenbau projekt mit verarbeitende Metalle vom Mars
Stehe mit Mars one einer hollÃ¤ndischen space company in cooperatio</v>
          </cell>
          <cell r="D2644">
            <v>500000</v>
          </cell>
          <cell r="E2644">
            <v>0</v>
          </cell>
        </row>
        <row r="2645">
          <cell r="B2645" t="str">
            <v>Project Blue: A Space Telescope to Find Another Earth (Canceled)</v>
          </cell>
          <cell r="C2645" t="str">
            <v>A mission to build and launch a telescope to observe and photograph Earth-like planets around our nearest star system, Alpha Centauri.</v>
          </cell>
          <cell r="D2645">
            <v>1000000</v>
          </cell>
          <cell r="E2645">
            <v>335597.31</v>
          </cell>
        </row>
        <row r="2646">
          <cell r="B2646" t="str">
            <v>Helios - Near Space Launch To Capture The 2017 Solar Eclipse (Canceled)</v>
          </cell>
          <cell r="C2646" t="str">
            <v>A historic manned launch into near space by 3 brave pilots to capture the 2017 total solar eclipse in virtual reality.</v>
          </cell>
          <cell r="D2646">
            <v>100000</v>
          </cell>
          <cell r="E2646">
            <v>2053</v>
          </cell>
        </row>
        <row r="2647">
          <cell r="B2647" t="str">
            <v>Project ThunderStruck - Testing a New Spacecraft Concept</v>
          </cell>
          <cell r="C2647" t="str">
            <v>Phase one of a small winged reentry craft. This phase will be testing the supersonic stability of a small craft traveling at 1,800kph</v>
          </cell>
          <cell r="D2647">
            <v>20000</v>
          </cell>
          <cell r="E2647">
            <v>2100</v>
          </cell>
        </row>
        <row r="2648">
          <cell r="B2648" t="str">
            <v>SpaceVR: Your Ticket to Space (Canceled)</v>
          </cell>
          <cell r="C2648" t="str">
            <v>We're a small group with a big mission: making it possible for everyone to explore space using the power of virtual reality.</v>
          </cell>
          <cell r="D2648">
            <v>500000</v>
          </cell>
          <cell r="E2648">
            <v>42086.42</v>
          </cell>
        </row>
        <row r="2649">
          <cell r="B2649" t="str">
            <v>18", 45.7cm Telescope. The universe is for everyone!</v>
          </cell>
          <cell r="C2649" t="str">
            <v>The telescope will serve as a path for the youth of Toronto to the skies, it will be 18" easily portable meant for schools in the GTA.</v>
          </cell>
          <cell r="D2649">
            <v>2500</v>
          </cell>
          <cell r="E2649">
            <v>36</v>
          </cell>
        </row>
        <row r="2650">
          <cell r="B2650" t="str">
            <v>Calvert HS Planetarium Restoration (Canceled)</v>
          </cell>
          <cell r="C2650" t="str">
            <v>Calvert Co 1977 planetarium acquired by Spaceflight America! Education science program star projector needs overhaul, upgrade, repairs!</v>
          </cell>
          <cell r="D2650">
            <v>12000</v>
          </cell>
          <cell r="E2650">
            <v>106</v>
          </cell>
        </row>
        <row r="2651">
          <cell r="B2651" t="str">
            <v>The Mission - Please Check Back Soon (Canceled)</v>
          </cell>
          <cell r="C2651" t="str">
            <v>They have launched a Kickstarter.</v>
          </cell>
          <cell r="D2651">
            <v>125000</v>
          </cell>
          <cell r="E2651">
            <v>124</v>
          </cell>
        </row>
        <row r="2652">
          <cell r="B2652" t="str">
            <v>The Observer Project 2016 (Canceled)</v>
          </cell>
          <cell r="C2652" t="str">
            <v>A fully stabilized, mobile, research grade telescope/media platform, used to bring outreach astronomy to those who don't have access.</v>
          </cell>
          <cell r="D2652">
            <v>60000</v>
          </cell>
          <cell r="E2652">
            <v>358</v>
          </cell>
        </row>
        <row r="2653">
          <cell r="B2653" t="str">
            <v>FireSat: Near Real-Time Global Wildfire/Oil Spill Detection</v>
          </cell>
          <cell r="C2653" t="str">
            <v>Conceived at NASA JPL, FireSat is a satellite-installed sensor constellation for the near real-time detection of global thermal events.</v>
          </cell>
          <cell r="D2653">
            <v>280000</v>
          </cell>
          <cell r="E2653">
            <v>5233</v>
          </cell>
        </row>
        <row r="2654">
          <cell r="B2654" t="str">
            <v>Million Dollar Rocket - New Project (Canceled)</v>
          </cell>
          <cell r="C2654" t="str">
            <v>We're looking to set an Australian Amateur Rocketry record of 100 000 ft. You are invited on this 4500km per hour ride into history</v>
          </cell>
          <cell r="D2654">
            <v>100000</v>
          </cell>
          <cell r="E2654">
            <v>885</v>
          </cell>
        </row>
        <row r="2655">
          <cell r="B2655" t="str">
            <v>Dream Rocket Project (Canceled)</v>
          </cell>
          <cell r="C2655" t="str">
            <v>DREAM BIG. Explore the universe through STEAM education. (Science, Technology, Engineering, Art, Mathematics)</v>
          </cell>
          <cell r="D2655">
            <v>51000</v>
          </cell>
          <cell r="E2655">
            <v>5876</v>
          </cell>
        </row>
        <row r="2656">
          <cell r="B2656" t="str">
            <v>Moon Rocket Projo - Finally know the TRUTH about E.T.</v>
          </cell>
          <cell r="C2656" t="str">
            <v>I want to launch a rocket to the moon, I plan on having this lunar rocket carry a small payload of solar internet connected cameras</v>
          </cell>
          <cell r="D2656">
            <v>100000</v>
          </cell>
          <cell r="E2656">
            <v>51</v>
          </cell>
        </row>
        <row r="2657">
          <cell r="B2657" t="str">
            <v>Balloons (Canceled)</v>
          </cell>
          <cell r="C2657" t="str">
            <v>Thank you for your support!</v>
          </cell>
          <cell r="D2657">
            <v>15000</v>
          </cell>
          <cell r="E2657">
            <v>3155</v>
          </cell>
        </row>
        <row r="2658">
          <cell r="B2658" t="str">
            <v>MoonWatcher: A 24/7 Live Video of the Moon for Everyone (Canceled)</v>
          </cell>
          <cell r="C2658" t="str">
            <v>MoonWatcher will be bringing the Moon closer to all of us.</v>
          </cell>
          <cell r="D2658">
            <v>150000</v>
          </cell>
          <cell r="E2658">
            <v>17155</v>
          </cell>
        </row>
        <row r="2659">
          <cell r="B2659" t="str">
            <v>Propel Citizen Science to the Moon (Canceled)</v>
          </cell>
          <cell r="C2659" t="str">
            <v>Miles, a team of citizen scientists is reaching for the moon. We've bootstrapped our way to the top and now we need your help.</v>
          </cell>
          <cell r="D2659">
            <v>30000</v>
          </cell>
          <cell r="E2659">
            <v>5621.38</v>
          </cell>
        </row>
        <row r="2660">
          <cell r="B2660" t="str">
            <v>STEM MARS Lander experience: https://youtu.be/n6avxUAKee0</v>
          </cell>
          <cell r="C2660" t="str">
            <v>Funding will allow free participation for 20 schools, grades 4-12, (thousands of students) anywhere in the nation.</v>
          </cell>
          <cell r="D2660">
            <v>98000</v>
          </cell>
          <cell r="E2660">
            <v>91</v>
          </cell>
        </row>
        <row r="2661">
          <cell r="B2661" t="str">
            <v>test (Canceled)</v>
          </cell>
          <cell r="C2661" t="str">
            <v>test</v>
          </cell>
          <cell r="D2661">
            <v>49000</v>
          </cell>
          <cell r="E2661">
            <v>1333</v>
          </cell>
        </row>
        <row r="2662">
          <cell r="B2662" t="str">
            <v>Central Ohio Astronomical Society Mobile Classroom</v>
          </cell>
          <cell r="C2662" t="str">
            <v>COAS is an organization that does community outreach programs to encourage and educate children and adults on Astronomy related subject</v>
          </cell>
          <cell r="D2662">
            <v>20000</v>
          </cell>
          <cell r="E2662">
            <v>19</v>
          </cell>
        </row>
        <row r="2663">
          <cell r="B2663" t="str">
            <v>Summer Camp - A creative space for makers and artists alike.</v>
          </cell>
          <cell r="C2663" t="str">
            <v>Summer Camp is an old gas station that will have workshops, custom art framing, and carry vintage &amp; home goods.</v>
          </cell>
          <cell r="D2663">
            <v>5000</v>
          </cell>
          <cell r="E2663">
            <v>5145</v>
          </cell>
        </row>
        <row r="2664">
          <cell r="B2664" t="str">
            <v>The Mini Maker, a kid focused makerspace</v>
          </cell>
          <cell r="C2664" t="str">
            <v>The Mini Maker is Lansing Michigan's new kid friendly makerspace. We're dedicated to help kids imagine, develop and build.</v>
          </cell>
          <cell r="D2664">
            <v>20000</v>
          </cell>
          <cell r="E2664">
            <v>21360</v>
          </cell>
        </row>
        <row r="2665">
          <cell r="B2665" t="str">
            <v>A New Life for an Old School</v>
          </cell>
          <cell r="C2665" t="str">
            <v>The Ville. A local cooperative helping communities learn, share and grow in the spirit of health, wellness and sustainability.</v>
          </cell>
          <cell r="D2665">
            <v>20000</v>
          </cell>
          <cell r="E2665">
            <v>20919.25</v>
          </cell>
        </row>
        <row r="2666">
          <cell r="B2666" t="str">
            <v>HackSchool: Students, Technology, and Empowerment</v>
          </cell>
          <cell r="C2666" t="str">
            <v>We believe that the true purpose of education is to enable people to create real things that make the world better. Join us!</v>
          </cell>
          <cell r="D2666">
            <v>17500</v>
          </cell>
          <cell r="E2666">
            <v>18100</v>
          </cell>
        </row>
        <row r="2667">
          <cell r="B2667" t="str">
            <v>Gilman Playground Builds a Tech Center</v>
          </cell>
          <cell r="C2667" t="str">
            <v>Giving the best tech access and tools to Bayview Hunters Point youth - developing the next generation of tech savvy youth who excel!</v>
          </cell>
          <cell r="D2667">
            <v>3500</v>
          </cell>
          <cell r="E2667">
            <v>4310</v>
          </cell>
        </row>
        <row r="2668">
          <cell r="B2668" t="str">
            <v>StartMart - NEW $40,000 Stretch Goal to Match $40,000 Grant</v>
          </cell>
          <cell r="C2668" t="str">
            <v>StartMart is a 35,000 sqft entrepreneurial hub and co-working space located on the 2nd floor of the Terminal Tower in Cleveland, Ohio.</v>
          </cell>
          <cell r="D2668">
            <v>10000</v>
          </cell>
          <cell r="E2668">
            <v>15929.51</v>
          </cell>
        </row>
        <row r="2669">
          <cell r="B2669" t="str">
            <v>Websmith Studio : Think, Build, Break, Play.</v>
          </cell>
          <cell r="C2669" t="str">
            <v>Websmith Studio is a makerspace where the people most impacted by broken systems are empowered to think, build, and own the solution.</v>
          </cell>
          <cell r="D2669">
            <v>1500</v>
          </cell>
          <cell r="E2669">
            <v>1660</v>
          </cell>
        </row>
        <row r="2670">
          <cell r="B2670" t="str">
            <v>UOttawa Makermobile</v>
          </cell>
          <cell r="C2670" t="str">
            <v>Creativity on the go! |
CrÃ©ativitÃ© en mouvement !</v>
          </cell>
          <cell r="D2670">
            <v>1000</v>
          </cell>
          <cell r="E2670">
            <v>1707</v>
          </cell>
        </row>
        <row r="2671">
          <cell r="B2671" t="str">
            <v>Oceana High School MAKER club requesting a 3D Printer</v>
          </cell>
          <cell r="C2671" t="str">
            <v>The brand new Makers Club wants something to draw the students into science and engineering and also be very inclusive.</v>
          </cell>
          <cell r="D2671">
            <v>800</v>
          </cell>
          <cell r="E2671">
            <v>1001</v>
          </cell>
        </row>
        <row r="2672">
          <cell r="B2672" t="str">
            <v>G-Pod ... the future of sustainable housing</v>
          </cell>
          <cell r="C2672" t="str">
            <v>A revolution in the rapidly growing container housing space. Transportable, expandable, green and versatile. A global game-changer.</v>
          </cell>
          <cell r="D2672">
            <v>38888</v>
          </cell>
          <cell r="E2672">
            <v>2495</v>
          </cell>
        </row>
        <row r="2673">
          <cell r="B2673" t="str">
            <v>Tunnel Lab - Tech startup accelerator hubs in the favelas</v>
          </cell>
          <cell r="C2673" t="str">
            <v>We will build hubs so that teens can use tech to develop business solutions to their communities greatest challenges. Help us!</v>
          </cell>
          <cell r="D2673">
            <v>25000</v>
          </cell>
          <cell r="E2673">
            <v>2836</v>
          </cell>
        </row>
        <row r="2674">
          <cell r="B2674" t="str">
            <v>Open Tools for Science and Science Education</v>
          </cell>
          <cell r="C2674" t="str">
            <v>Manylabs aims to help support 20 new residents working on open, low-cost, accessible tools for science and science education.</v>
          </cell>
          <cell r="D2674">
            <v>10000</v>
          </cell>
          <cell r="E2674">
            <v>3319</v>
          </cell>
        </row>
        <row r="2675">
          <cell r="B2675" t="str">
            <v>Help us open a Makerspace for Kids</v>
          </cell>
          <cell r="C2675" t="str">
            <v>We're opening up a Pixel Academy in Manhattan and we need your help to fill it with technology and tools for New York City's kids!</v>
          </cell>
          <cell r="D2675">
            <v>40000</v>
          </cell>
          <cell r="E2675">
            <v>11032</v>
          </cell>
        </row>
        <row r="2676">
          <cell r="B2676" t="str">
            <v>Building the Playa Blanca Community Wind Workshop!</v>
          </cell>
          <cell r="C2676" t="str">
            <v>A project to give the people of Playa Blanca an independent, energized future - 
â€œLocal de Mariposas EÃ³licas Para un Futuro Mejorâ€</v>
          </cell>
          <cell r="D2676">
            <v>35000</v>
          </cell>
          <cell r="E2676">
            <v>21994</v>
          </cell>
        </row>
        <row r="2677">
          <cell r="B2677" t="str">
            <v>Maven Makers: A Makerspace (It's Kinda Like a Gym)</v>
          </cell>
          <cell r="C2677" t="str">
            <v>We are working to establish a collaborative work-space with the goal of creating a community of knowledge, design, and creativity.</v>
          </cell>
          <cell r="D2677">
            <v>25000</v>
          </cell>
          <cell r="E2677">
            <v>1897</v>
          </cell>
        </row>
        <row r="2678">
          <cell r="B2678" t="str">
            <v>Toronto VR Co-Op</v>
          </cell>
          <cell r="C2678" t="str">
            <v>Our aim is to provide high-end equipment and space for Toronto coders, filmmakers, and artists to develop cutting-edge VR content.</v>
          </cell>
          <cell r="D2678">
            <v>2100</v>
          </cell>
          <cell r="E2678">
            <v>1058</v>
          </cell>
        </row>
        <row r="2679">
          <cell r="B2679" t="str">
            <v>Tinkr Tech - mobile makerspace</v>
          </cell>
          <cell r="C2679" t="str">
            <v>A mobile tech lab with cutting edge maker tools that travels to schools to offer free creative workshops for school age kids.</v>
          </cell>
          <cell r="D2679">
            <v>19500</v>
          </cell>
          <cell r="E2679">
            <v>3415</v>
          </cell>
        </row>
        <row r="2680">
          <cell r="B2680" t="str">
            <v>Wavegarden in Marbella (MÃ¡laga)</v>
          </cell>
          <cell r="C2680" t="str">
            <v>Wavegarden is the worldâ€™s longest man-made wave that creates ideal conditions for surfing. Help us and let's open one in Malaga!!</v>
          </cell>
          <cell r="D2680">
            <v>8000000</v>
          </cell>
          <cell r="E2680">
            <v>1100</v>
          </cell>
        </row>
        <row r="2681">
          <cell r="B2681" t="str">
            <v>DIY Garage</v>
          </cell>
          <cell r="C2681" t="str">
            <v>A do-it-yourself auto garage in Des Moines, Iowa where people can learn how to work on cars &amp; those who know can share their knowledge.</v>
          </cell>
          <cell r="D2681">
            <v>40000</v>
          </cell>
          <cell r="E2681">
            <v>132</v>
          </cell>
        </row>
        <row r="2682">
          <cell r="B2682" t="str">
            <v>iHeart Pillow</v>
          </cell>
          <cell r="C2682" t="str">
            <v>iHeartPillow, Connecting loved ones</v>
          </cell>
          <cell r="D2682">
            <v>32000</v>
          </cell>
          <cell r="E2682">
            <v>276</v>
          </cell>
        </row>
        <row r="2683">
          <cell r="B2683" t="str">
            <v>Jolly's Hot Dogs An All-Beef Coney Dog</v>
          </cell>
          <cell r="C2683" t="str">
            <v>Jolly's Hot Dogs: A beef hot dog topped with deliciously seasoned ground beef, mustard and minced onions.</v>
          </cell>
          <cell r="D2683">
            <v>8000</v>
          </cell>
          <cell r="E2683">
            <v>55</v>
          </cell>
        </row>
        <row r="2684">
          <cell r="B2684" t="str">
            <v>Toastie's Gourmet Toast</v>
          </cell>
          <cell r="C2684" t="str">
            <v>Gourmet Toast is the culinary combination, neigh, perfection of America's most under-utilized snack: Toast.</v>
          </cell>
          <cell r="D2684">
            <v>6000</v>
          </cell>
          <cell r="E2684">
            <v>1698</v>
          </cell>
        </row>
        <row r="2685">
          <cell r="B2685" t="str">
            <v>Just Cereal - Mobile Cereal Bar</v>
          </cell>
          <cell r="C2685" t="str">
            <v>Cereal isn't only for breakfast! Help me bring cereal to the 92% of Americans who eat cereal everyday. Out of the home and to you!</v>
          </cell>
          <cell r="D2685">
            <v>15000</v>
          </cell>
          <cell r="E2685">
            <v>36</v>
          </cell>
        </row>
        <row r="2686">
          <cell r="B2686" t="str">
            <v>Ain't No Thang...</v>
          </cell>
          <cell r="C2686" t="str">
            <v>Not all wings are created equal. We believe ours take flight above the rest. Come judge for yourself. To us it Ain't No Thang...</v>
          </cell>
          <cell r="D2686">
            <v>70000</v>
          </cell>
          <cell r="E2686">
            <v>800</v>
          </cell>
        </row>
        <row r="2687">
          <cell r="B2687" t="str">
            <v>Nana's Home Cooking on Wheels</v>
          </cell>
          <cell r="C2687" t="str">
            <v>Home cooked meals made by Nana. Indiana's famous tenderloin sandwiches, Nana's homemade cole slaw and so much more.</v>
          </cell>
          <cell r="D2687">
            <v>50000</v>
          </cell>
          <cell r="E2687">
            <v>10</v>
          </cell>
        </row>
        <row r="2688">
          <cell r="B2688" t="str">
            <v>Steaming Cow Pies... Your NEW favorite dessert at the fair</v>
          </cell>
          <cell r="C2688" t="str">
            <v>2 years after a car accident, I was told that I could no longer work... I want to change that AND create something amazing Fair FOOD!</v>
          </cell>
          <cell r="D2688">
            <v>30000</v>
          </cell>
          <cell r="E2688">
            <v>0</v>
          </cell>
        </row>
        <row r="2689">
          <cell r="B2689" t="str">
            <v>Munch Wagon</v>
          </cell>
          <cell r="C2689" t="str">
            <v>Your American Pizzas, Wings, Stuffed Gouda Burger, Sweet &amp; Russet Potato Fries served on a food Truck!!</v>
          </cell>
          <cell r="D2689">
            <v>15000</v>
          </cell>
          <cell r="E2689">
            <v>0</v>
          </cell>
        </row>
        <row r="2690">
          <cell r="B2690" t="str">
            <v>Mac N Cheez Food Truck</v>
          </cell>
          <cell r="C2690" t="str">
            <v>The amazing gourmet Mac N Cheez Food Truck Campaigne!</v>
          </cell>
          <cell r="D2690">
            <v>50000</v>
          </cell>
          <cell r="E2690">
            <v>74</v>
          </cell>
        </row>
        <row r="2691">
          <cell r="B2691" t="str">
            <v>Mouth Watering Mobile Restaurant</v>
          </cell>
          <cell r="C2691" t="str">
            <v>I am creating a high quality, local product only, concession trailer for local and remote events. Dearborn Brand, Winter's Brand, more.</v>
          </cell>
          <cell r="D2691">
            <v>35000</v>
          </cell>
          <cell r="E2691">
            <v>1</v>
          </cell>
        </row>
        <row r="2692">
          <cell r="B2692" t="str">
            <v>Help 2 Fat 2 Fly, with our Restaurant!</v>
          </cell>
          <cell r="C2692" t="str">
            <v>The stuffed chicken wing originators need YOUR help starting a restaurant so our AMAZING wings will be available to you 7 days a week!</v>
          </cell>
          <cell r="D2692">
            <v>80000</v>
          </cell>
          <cell r="E2692">
            <v>8586</v>
          </cell>
        </row>
        <row r="2693">
          <cell r="B2693" t="str">
            <v>Cook</v>
          </cell>
          <cell r="C2693" t="str">
            <v>A Great New local Food Truck serving up ethnic fusion inspired eats in Ottawa.</v>
          </cell>
          <cell r="D2693">
            <v>65000</v>
          </cell>
          <cell r="E2693">
            <v>35</v>
          </cell>
        </row>
        <row r="2694">
          <cell r="B2694" t="str">
            <v>"Sami j's Food Truck"</v>
          </cell>
          <cell r="C2694" t="str">
            <v>Our food truck will bring you -
                       Fast, Fresh, Food -
                            Throughout the Omaha area</v>
          </cell>
          <cell r="D2694">
            <v>3500</v>
          </cell>
          <cell r="E2694">
            <v>25</v>
          </cell>
        </row>
        <row r="2695">
          <cell r="B2695" t="str">
            <v>Chili dog</v>
          </cell>
          <cell r="C2695" t="str">
            <v>I want to start a food truck that specializes in chili cheese dogs, using new kinds of meats, cheeses and toppings you wouldn't imagine</v>
          </cell>
          <cell r="D2695">
            <v>5000</v>
          </cell>
          <cell r="E2695">
            <v>40</v>
          </cell>
        </row>
        <row r="2696">
          <cell r="B2696" t="str">
            <v>Tac o' Relli's Behold the first smoked to order taco truck</v>
          </cell>
          <cell r="C2696" t="str">
            <v>Gourmet taco truck infusing savory smoky flavors into your tacos, so when you open your container the aroma and actual smoke  flows out</v>
          </cell>
          <cell r="D2696">
            <v>30000</v>
          </cell>
          <cell r="E2696">
            <v>1</v>
          </cell>
        </row>
        <row r="2697">
          <cell r="B2697" t="str">
            <v>Fat daddy mac food truck</v>
          </cell>
          <cell r="C2697" t="str">
            <v>I am creating food magic on the go! Amazing food isn't just for sitdown restaraunts anymore!</v>
          </cell>
          <cell r="D2697">
            <v>15000</v>
          </cell>
          <cell r="E2697">
            <v>71</v>
          </cell>
        </row>
        <row r="2698">
          <cell r="B2698" t="str">
            <v>The Military Moms Food Truck</v>
          </cell>
          <cell r="C2698" t="str">
            <v>The dream to own a food truck, rolling wherever the army sends me, hiring other military spouses and veterans alike! Giving back!</v>
          </cell>
          <cell r="D2698">
            <v>60000</v>
          </cell>
          <cell r="E2698">
            <v>3390</v>
          </cell>
        </row>
        <row r="2699">
          <cell r="B2699" t="str">
            <v>Dough Heads Food Truck: waffles stuffed with sweet + savory</v>
          </cell>
          <cell r="C2699" t="str">
            <v>Stuffed waffles made from Dough. Sweet, savory, salty and then stuffed with meats, fruits, and sauces!</v>
          </cell>
          <cell r="D2699">
            <v>23000</v>
          </cell>
          <cell r="E2699">
            <v>6061</v>
          </cell>
        </row>
        <row r="2700">
          <cell r="B2700" t="str">
            <v>Baja Babes Shrimp Tacos wants to spread the taco love!</v>
          </cell>
          <cell r="C2700" t="str">
            <v>We 'd love to give some TLC to our vintage pink taco trailer so we can continue to cook our signature Baja style shrimp tacos!</v>
          </cell>
          <cell r="D2700">
            <v>8000</v>
          </cell>
          <cell r="E2700">
            <v>26.01</v>
          </cell>
        </row>
        <row r="2701">
          <cell r="B2701" t="str">
            <v>my bakery truck</v>
          </cell>
          <cell r="C2701" t="str">
            <v>Hi, I want make my first bakery. Food truck was great, but I not have a car licence. So, help me to be my dream!</v>
          </cell>
          <cell r="D2701">
            <v>2</v>
          </cell>
          <cell r="E2701">
            <v>0</v>
          </cell>
        </row>
        <row r="2702">
          <cell r="B2702" t="str">
            <v>Holly's Hot Stuff</v>
          </cell>
          <cell r="C2702" t="str">
            <v>I currently own and operate a hot dog cart. I am hoping to purchase a used food truck so I can do business year round!</v>
          </cell>
          <cell r="D2702">
            <v>9999</v>
          </cell>
          <cell r="E2702">
            <v>70</v>
          </cell>
        </row>
        <row r="2703">
          <cell r="B2703" t="str">
            <v>Support Circus Factory's new training space in Cork</v>
          </cell>
          <cell r="C2703" t="str">
            <v>We have been working extra hard to get our new training space ready and with a little extra help we hope to dream big for the future!</v>
          </cell>
          <cell r="D2703">
            <v>3400</v>
          </cell>
          <cell r="E2703">
            <v>1570</v>
          </cell>
        </row>
        <row r="2704">
          <cell r="B2704" t="str">
            <v>Hygienic Art Amphitheater Project New London, Connecticut</v>
          </cell>
          <cell r="C2704" t="str">
            <v>The next phase of the evolution of Hygienic Art is the building of New London's first amphitheater, a covering for the Art Park.</v>
          </cell>
          <cell r="D2704">
            <v>10000</v>
          </cell>
          <cell r="E2704">
            <v>3441</v>
          </cell>
        </row>
        <row r="2705">
          <cell r="B2705" t="str">
            <v>Bisagra Teatro: Foro Multidisciplinario</v>
          </cell>
          <cell r="C2705" t="str">
            <v>Â¡Tu nuevo espacio cultural multidisciplinario en el centro de Pachuca, Hidalgo</v>
          </cell>
          <cell r="D2705">
            <v>40000</v>
          </cell>
          <cell r="E2705">
            <v>41500</v>
          </cell>
        </row>
        <row r="2706">
          <cell r="B2706" t="str">
            <v>Little Red Brick House</v>
          </cell>
          <cell r="C2706" t="str">
            <v>We plan to rescue, relocate, and repurpose, a historic Little Red Brick House, to be incorporated into a riverfront amphitheater.</v>
          </cell>
          <cell r="D2706">
            <v>19000</v>
          </cell>
          <cell r="E2706">
            <v>1145</v>
          </cell>
        </row>
        <row r="2707">
          <cell r="B2707" t="str">
            <v>Fischer Theatre Marquee</v>
          </cell>
          <cell r="C2707" t="str">
            <v>Help light the lights at the historic Fischer Theatre in Danville, IL.</v>
          </cell>
          <cell r="D2707">
            <v>16500</v>
          </cell>
          <cell r="E2707">
            <v>1739</v>
          </cell>
        </row>
        <row r="2708">
          <cell r="B2708" t="str">
            <v>Nordo's Culinarium: Where Food Meets Art</v>
          </cell>
          <cell r="C2708" t="str">
            <v>A place where innovation, food, creativity and performance live year round in a historic building in Pioneer Square.</v>
          </cell>
          <cell r="D2708">
            <v>35000</v>
          </cell>
          <cell r="E2708">
            <v>39304</v>
          </cell>
        </row>
        <row r="2709">
          <cell r="B2709" t="str">
            <v>The Pocket Theater - No one should have to pay to perform!</v>
          </cell>
          <cell r="C2709" t="str">
            <v>A new performance space in Seattle. A place for artists, comedians, and audiences to meet and collaborate!</v>
          </cell>
          <cell r="D2709">
            <v>8000</v>
          </cell>
          <cell r="E2709">
            <v>28067.57</v>
          </cell>
        </row>
        <row r="2710">
          <cell r="B2710" t="str">
            <v>Angel Comedy Club</v>
          </cell>
          <cell r="C2710" t="str">
            <v>Angel Comedy Club: A permanent home for Londonâ€™s loveliest comedy night - a community comedy club</v>
          </cell>
          <cell r="D2710">
            <v>20000</v>
          </cell>
          <cell r="E2710">
            <v>46643.07</v>
          </cell>
        </row>
        <row r="2711">
          <cell r="B2711" t="str">
            <v>Circadium: School of Contemporary Circus - Start Up</v>
          </cell>
          <cell r="C2711" t="str">
            <v>Give contemporary circus an artistic home in America.  Help us launch the nationâ€™s first higher education program for circus.</v>
          </cell>
          <cell r="D2711">
            <v>50000</v>
          </cell>
          <cell r="E2711">
            <v>50803</v>
          </cell>
        </row>
        <row r="2712">
          <cell r="B2712" t="str">
            <v>House of Yes</v>
          </cell>
          <cell r="C2712" t="str">
            <v>Building Brooklyn's own creative venue for circus, theater and events of all types.</v>
          </cell>
          <cell r="D2712">
            <v>60000</v>
          </cell>
          <cell r="E2712">
            <v>92340.21</v>
          </cell>
        </row>
        <row r="2713">
          <cell r="B2713" t="str">
            <v>The Red Shoes</v>
          </cell>
          <cell r="C2713" t="str">
            <v>We're aiming to launch a production involving circus performers, musicians and artists in a new space, creating a night of live art.</v>
          </cell>
          <cell r="D2713">
            <v>3910</v>
          </cell>
          <cell r="E2713">
            <v>3938</v>
          </cell>
        </row>
        <row r="2714">
          <cell r="B2714" t="str">
            <v>The Voix De Ville! : A Pop-up Theater and Cabaret</v>
          </cell>
          <cell r="C2714" t="str">
            <v>Voix de Ville is a pop-up imaginarium of neo-vaudeville, musical extravaganza, circus arts, comedy, and theatre in a tiny circus tent!</v>
          </cell>
          <cell r="D2714">
            <v>5500</v>
          </cell>
          <cell r="E2714">
            <v>7226</v>
          </cell>
        </row>
        <row r="2715">
          <cell r="B2715" t="str">
            <v>The Acro Cats Mobile Foster and Kitty Tour Bus</v>
          </cell>
          <cell r="C2715" t="str">
            <v>Help support the Acro-Cats kitten and cat rescue and adoption effort! They need a bus to continue finding felines homes across the US.</v>
          </cell>
          <cell r="D2715">
            <v>150000</v>
          </cell>
          <cell r="E2715">
            <v>153362</v>
          </cell>
        </row>
        <row r="2716">
          <cell r="B2716" t="str">
            <v>The Crane Theater</v>
          </cell>
          <cell r="C2716" t="str">
            <v>The Crane will be the new home for independent theater in Northeast Minneapolis</v>
          </cell>
          <cell r="D2716">
            <v>25000</v>
          </cell>
          <cell r="E2716">
            <v>29089</v>
          </cell>
        </row>
        <row r="2717">
          <cell r="B2717" t="str">
            <v>Good Good Comedy Theatre (Philadelphia, PA)</v>
          </cell>
          <cell r="C2717" t="str">
            <v>The creators of Five Dollar Comedy Week are building a permanent home for affordable live comedy shows and classes in Philadelphia.</v>
          </cell>
          <cell r="D2717">
            <v>12000</v>
          </cell>
          <cell r="E2717">
            <v>31754.69</v>
          </cell>
        </row>
        <row r="2718">
          <cell r="B2718" t="str">
            <v>Berlin's first international, alternative comedy stage!</v>
          </cell>
          <cell r="C2718" t="str">
            <v>Love comedy? Get involved in creating a dedicated space for alternative comedy in Berlin.
(Das Video ist untertitelt. Klicke auf CC)</v>
          </cell>
          <cell r="D2718">
            <v>10000</v>
          </cell>
          <cell r="E2718">
            <v>11998.01</v>
          </cell>
        </row>
        <row r="2719">
          <cell r="B2719" t="str">
            <v>A Home for Comedy in Vermont!</v>
          </cell>
          <cell r="C2719" t="str">
            <v>ONLY HOURS LEFT ON THE CAMPAIGN! Our stretch goal is $35k; let's build a home for standup/improv shows &amp; classes in VT!</v>
          </cell>
          <cell r="D2719">
            <v>25000</v>
          </cell>
          <cell r="E2719">
            <v>30026</v>
          </cell>
        </row>
        <row r="2720">
          <cell r="B2720" t="str">
            <v>Bard Beyond the Big Top</v>
          </cell>
          <cell r="C2720" t="str">
            <v>The Bard has burst beyond the big top and we're reaching out to our Beloved Benefactors to help build our festival's future.</v>
          </cell>
          <cell r="D2720">
            <v>18000</v>
          </cell>
          <cell r="E2720">
            <v>18645</v>
          </cell>
        </row>
        <row r="2721">
          <cell r="B2721" t="str">
            <v>AHS Theater - Help us light up our stage!</v>
          </cell>
          <cell r="C2721" t="str">
            <v>Our high school theater in Allentown, New Jersey was rad - in 1972. Help us bring our theater into present day and light up our stage!</v>
          </cell>
          <cell r="D2721">
            <v>6000</v>
          </cell>
          <cell r="E2721">
            <v>6530</v>
          </cell>
        </row>
        <row r="2722">
          <cell r="B2722" t="str">
            <v>The Comedy Project</v>
          </cell>
          <cell r="C2722" t="str">
            <v>An improv, sketch and experimental comedy and cocktail venue in downtown Grand Rapids, Michigan</v>
          </cell>
          <cell r="D2722">
            <v>25000</v>
          </cell>
          <cell r="E2722">
            <v>29531</v>
          </cell>
        </row>
        <row r="2723">
          <cell r="B2723" t="str">
            <v>Pi Crust - Easily Connect Electronics To Your Raspberry Pi</v>
          </cell>
          <cell r="C2723" t="str">
            <v>Pi Crust is a breakout board for the Raspberry Pi that makes it easier to connect electronics - help us to bring this into kit form!</v>
          </cell>
          <cell r="D2723">
            <v>750</v>
          </cell>
          <cell r="E2723">
            <v>10965</v>
          </cell>
        </row>
        <row r="2724">
          <cell r="B2724" t="str">
            <v>Ransomly | A bluetooth beacon to make any room app-free.</v>
          </cell>
          <cell r="C2724" t="str">
            <v>Want people to put down their phone more often? Ransomly creates 'quiet' spaces to help us reconnect with the real people in our lives.</v>
          </cell>
          <cell r="D2724">
            <v>5000</v>
          </cell>
          <cell r="E2724">
            <v>12627</v>
          </cell>
        </row>
        <row r="2725">
          <cell r="B2725" t="str">
            <v>Mega Bar: The most versatile and affordable workout product.</v>
          </cell>
          <cell r="C2725" t="str">
            <v>The most compact and versatile workout product designed to give you unlimited exercise options in the comfort of your home or office.</v>
          </cell>
          <cell r="D2725">
            <v>12000</v>
          </cell>
          <cell r="E2725">
            <v>16806</v>
          </cell>
        </row>
        <row r="2726">
          <cell r="B2726" t="str">
            <v>RasPiO GPIO Quick Reference Ruler for Raspberry Pi RPi.GPIO</v>
          </cell>
          <cell r="C2726" t="str">
            <v>RPi.GPIO Quick reference for GPIO programming on Raspberry Pi. Python code &amp; port ID labels in a convenient 6" PCB ruler</v>
          </cell>
          <cell r="D2726">
            <v>2468</v>
          </cell>
          <cell r="E2726">
            <v>7326.88</v>
          </cell>
        </row>
        <row r="2727">
          <cell r="B2727" t="str">
            <v>Digital MPPT and Solar BMS for a Net Zero energy House</v>
          </cell>
          <cell r="C2727" t="str">
            <v>Best Net Zero energy solution for new or existing house (no more heating or electricity bills).</v>
          </cell>
          <cell r="D2727">
            <v>40000</v>
          </cell>
          <cell r="E2727">
            <v>57817</v>
          </cell>
        </row>
        <row r="2728">
          <cell r="B2728" t="str">
            <v>Krimston TWO - Dual SIM case for iPhone</v>
          </cell>
          <cell r="C2728" t="str">
            <v>Krimston TWO: iPhone Dual SIM Case</v>
          </cell>
          <cell r="D2728">
            <v>100000</v>
          </cell>
          <cell r="E2728">
            <v>105745</v>
          </cell>
        </row>
        <row r="2729">
          <cell r="B2729" t="str">
            <v>PiDrive: Low-power, mSATA SSD for the Raspberry Pi</v>
          </cell>
          <cell r="C2729" t="str">
            <v>Introducing the PiDrive, a high capacity Solid State Drive (SSD) expansion card for the Raspberry Pi B+, A+, and B+ v2!</v>
          </cell>
          <cell r="D2729">
            <v>10000</v>
          </cell>
          <cell r="E2729">
            <v>49321</v>
          </cell>
        </row>
        <row r="2730">
          <cell r="B2730" t="str">
            <v>Multi-Function SSD Shield for the Raspberry Pi 2</v>
          </cell>
          <cell r="C2730" t="str">
            <v>SSD, WiFi, RTC w/Battery and high power USB all in one shield.</v>
          </cell>
          <cell r="D2730">
            <v>15000</v>
          </cell>
          <cell r="E2730">
            <v>30274</v>
          </cell>
        </row>
        <row r="2731">
          <cell r="B2731" t="str">
            <v>McChi Luggage: It's a Luggage, USB Charger and a Table Top</v>
          </cell>
          <cell r="C2731" t="str">
            <v>A luggage that is more than a luggage! It is what you want it to be.</v>
          </cell>
          <cell r="D2731">
            <v>7500</v>
          </cell>
          <cell r="E2731">
            <v>7833</v>
          </cell>
        </row>
        <row r="2732">
          <cell r="B2732" t="str">
            <v>Yaba - Portable Speaker &amp; Guitar Amp</v>
          </cell>
          <cell r="C2732" t="str">
            <v>The world's most powerful portable speaker and guitar amplifier. Turns any surface into a speaker.</v>
          </cell>
          <cell r="D2732">
            <v>27000</v>
          </cell>
          <cell r="E2732">
            <v>45979.01</v>
          </cell>
        </row>
        <row r="2733">
          <cell r="B2733" t="str">
            <v>CybatiWorks - ICS/SCADA/IoT Cybersecurity Education Platform</v>
          </cell>
          <cell r="C2733" t="str">
            <v>Providing a control system and cybersecurity hands-on educational platform for professionals, home-use, and academic institutions.</v>
          </cell>
          <cell r="D2733">
            <v>30000</v>
          </cell>
          <cell r="E2733">
            <v>31291</v>
          </cell>
        </row>
        <row r="2734">
          <cell r="B2734" t="str">
            <v>BrightFingers â€” The Fast &amp; Fun Way To Learn Typing</v>
          </cell>
          <cell r="C2734" t="str">
            <v>BrightFingers' lighting keyboard, gloves and software give kids a multi-sensory way to learn to type â€” and the desire to practice.</v>
          </cell>
          <cell r="D2734">
            <v>12000</v>
          </cell>
          <cell r="E2734">
            <v>14190</v>
          </cell>
        </row>
        <row r="2735">
          <cell r="B2735" t="str">
            <v>ONetSwitch: Open Source Hardware for Networking</v>
          </cell>
          <cell r="C2735" t="str">
            <v>Students, makers, and engineers can write Linux software applications to achieve any network functions, such as NAS, VPN and Firewall.</v>
          </cell>
          <cell r="D2735">
            <v>50000</v>
          </cell>
          <cell r="E2735">
            <v>53769</v>
          </cell>
        </row>
        <row r="2736">
          <cell r="B2736" t="str">
            <v>THE 'mi8' RISES | The Best Wireless Duo Stereo Sound System</v>
          </cell>
          <cell r="C2736" t="str">
            <v>Award-Winning Audio Design Experts Voix are back with their latest product. The amazing mi8| Retro Duo Wireless Stereo Sound System.</v>
          </cell>
          <cell r="D2736">
            <v>1</v>
          </cell>
          <cell r="E2736">
            <v>22603</v>
          </cell>
        </row>
        <row r="2737">
          <cell r="B2737" t="str">
            <v>Pi Supply - Intelligent Power Switch for Raspberry Pi</v>
          </cell>
          <cell r="C2737" t="str">
            <v>The Pi Supply is an intelligent power switch for the Raspberry Pi which includes hard on and off switches and auto-off on shutdown.</v>
          </cell>
          <cell r="D2737">
            <v>750</v>
          </cell>
          <cell r="E2737">
            <v>7336.01</v>
          </cell>
        </row>
        <row r="2738">
          <cell r="B2738" t="str">
            <v>Open Source Programmable Solar BMS Li-ion, LiFePO4 dev board</v>
          </cell>
          <cell r="C2738" t="str">
            <v>Fully Programmable Solar BMS ( Battery Management System ) Learn to program microcontrollers and HW design video tutorials
Open Source</v>
          </cell>
          <cell r="D2738">
            <v>8000</v>
          </cell>
          <cell r="E2738">
            <v>9832</v>
          </cell>
        </row>
        <row r="2739">
          <cell r="B2739" t="str">
            <v>The PowerPot X: Most Reliable 10-Watt Portable Generator</v>
          </cell>
          <cell r="C2739" t="str">
            <v>An innovative portable generator that turns heat into electricity. Now with 10 Watts of power at your fingertips... all while you cook!</v>
          </cell>
          <cell r="D2739">
            <v>30000</v>
          </cell>
          <cell r="E2739">
            <v>73818.240000000005</v>
          </cell>
        </row>
        <row r="2740">
          <cell r="B2740" t="str">
            <v>iPhone7 inVIIctus batterycase customize 3D printed top cover</v>
          </cell>
          <cell r="C2740" t="str">
            <v>Bringing back the Mojo to the new iPhone with our award winning  removable battery case with customized 3D printed top cover</v>
          </cell>
          <cell r="D2740">
            <v>5000</v>
          </cell>
          <cell r="E2740">
            <v>7397</v>
          </cell>
        </row>
        <row r="2741">
          <cell r="B2741" t="str">
            <v>LPLC - Low Power, Low Cost PIC18 Development Board</v>
          </cell>
          <cell r="C2741" t="str">
            <v>LPLC Board; A powerful, low cost, ultra low power microcontroller development board with template software and online tutorials.</v>
          </cell>
          <cell r="D2741">
            <v>1100</v>
          </cell>
          <cell r="E2741">
            <v>4225</v>
          </cell>
        </row>
        <row r="2742">
          <cell r="B2742" t="str">
            <v>Vertical Garden Prototype</v>
          </cell>
          <cell r="C2742" t="str">
            <v>I am interested in testing the plant yields of this vertical garden as well as some other applications</v>
          </cell>
          <cell r="D2742">
            <v>300</v>
          </cell>
          <cell r="E2742">
            <v>310</v>
          </cell>
        </row>
        <row r="2743">
          <cell r="B2743" t="str">
            <v>Mrs. Brown and Her Lost Puppy.</v>
          </cell>
          <cell r="C2743" t="str">
            <v>Help me publish my 1st children's book as an aspiring author!</v>
          </cell>
          <cell r="D2743">
            <v>8000</v>
          </cell>
          <cell r="E2743">
            <v>35</v>
          </cell>
        </row>
        <row r="2744">
          <cell r="B2744" t="str">
            <v>What a Zoo!</v>
          </cell>
          <cell r="C2744" t="str">
            <v>The pachyderms at the Denver Zoo are moving. Follow along on the convoluted journey to their new home.</v>
          </cell>
          <cell r="D2744">
            <v>2500</v>
          </cell>
          <cell r="E2744">
            <v>731</v>
          </cell>
        </row>
        <row r="2745">
          <cell r="B2745" t="str">
            <v>St. Nick Jr</v>
          </cell>
          <cell r="C2745" t="str">
            <v>One Christmas every child was naughty, and Santa's son 
St. Nick Jr sacrifices all his gifts over his whole life, for the children</v>
          </cell>
          <cell r="D2745">
            <v>5999</v>
          </cell>
          <cell r="E2745">
            <v>0</v>
          </cell>
        </row>
        <row r="2746">
          <cell r="B2746" t="str">
            <v>Honey Bees Children's Book: How to Save Our Food</v>
          </cell>
          <cell r="C2746" t="str">
            <v>A fun &amp; exciting story to educate kids and their parents about the importance of honeybees &amp; the easy &amp; fun ways we can help the world.</v>
          </cell>
          <cell r="D2746">
            <v>16000</v>
          </cell>
          <cell r="E2746">
            <v>835</v>
          </cell>
        </row>
        <row r="2747">
          <cell r="B2747" t="str">
            <v>SERENDIPITY'S Pumpkin Pie Surprise</v>
          </cell>
          <cell r="C2747" t="str">
            <v>A spunky little girl, driven by a love of pumpkin pie, overcomes her fears and serendipitiously discovers what she'll be for Halloween</v>
          </cell>
          <cell r="D2747">
            <v>8000</v>
          </cell>
          <cell r="E2747">
            <v>1751</v>
          </cell>
        </row>
        <row r="2748">
          <cell r="B2748" t="str">
            <v>How many marbles do YOU have?</v>
          </cell>
          <cell r="C2748" t="str">
            <v>An easy fun way for children to understand the physical limitations of someone with CFIDS and Fibromyalgia using marbles and a jar.</v>
          </cell>
          <cell r="D2748">
            <v>3000</v>
          </cell>
          <cell r="E2748">
            <v>801</v>
          </cell>
        </row>
        <row r="2749">
          <cell r="B2749" t="str">
            <v>Magic, Giggles and Love  A collection of children's poetry</v>
          </cell>
          <cell r="C2749" t="str">
            <v>A collection of childrens poems written to educate, inspire and create quality time with parents. Beautifully illustrated, 44 pp.</v>
          </cell>
          <cell r="D2749">
            <v>500</v>
          </cell>
          <cell r="E2749">
            <v>140</v>
          </cell>
        </row>
        <row r="2750">
          <cell r="B2750" t="str">
            <v>Native American Language Book for Children</v>
          </cell>
          <cell r="C2750" t="str">
            <v>Interactive Book with Audio to learn the Ojibwe Language for Children.  Website, Ebook and more!</v>
          </cell>
          <cell r="D2750">
            <v>5000</v>
          </cell>
          <cell r="E2750">
            <v>53</v>
          </cell>
        </row>
        <row r="2751">
          <cell r="B2751" t="str">
            <v>A Tree is a Tree, no matter what you see.  CHILDREN'S BOOK</v>
          </cell>
          <cell r="C2751" t="str">
            <v>Self-publishing my children's book.</v>
          </cell>
          <cell r="D2751">
            <v>10000</v>
          </cell>
          <cell r="E2751">
            <v>110</v>
          </cell>
        </row>
        <row r="2752">
          <cell r="B2752" t="str">
            <v>My Child, My Blessing</v>
          </cell>
          <cell r="C2752" t="str">
            <v>This is a journal where parents daily write something positive about their child.  Places for pictures, too.</v>
          </cell>
          <cell r="D2752">
            <v>1999</v>
          </cell>
          <cell r="E2752">
            <v>0</v>
          </cell>
        </row>
        <row r="2753">
          <cell r="B2753" t="str">
            <v>"DADDY WHAT'S A DIVORCE?" CHILDREN"S BOOK</v>
          </cell>
          <cell r="C2753" t="str">
            <v>"Daddy what's a divorce?" A child gains insight and wisdom to the miracles of GOD and helps a family reunite; in " GRACE SAVES THE DAY"</v>
          </cell>
          <cell r="D2753">
            <v>3274</v>
          </cell>
          <cell r="E2753">
            <v>0</v>
          </cell>
        </row>
        <row r="2754">
          <cell r="B2754" t="str">
            <v>An Ordinary Toad's Extraordinary Night!</v>
          </cell>
          <cell r="C2754" t="str">
            <v>Andrew wonders if his life would be more exciting if he'd been hatched a frog. Shiny and green just seems more exciting to him. Until..</v>
          </cell>
          <cell r="D2754">
            <v>4800</v>
          </cell>
          <cell r="E2754">
            <v>550</v>
          </cell>
        </row>
        <row r="2755">
          <cell r="B2755" t="str">
            <v>Dust Bunnies &amp; the Carpet Rat publishing push</v>
          </cell>
          <cell r="C2755" t="str">
            <v>Written by my daughter and myself, illustrated by Jack Wiens. Everything is complete except for publishing.</v>
          </cell>
          <cell r="D2755">
            <v>2000</v>
          </cell>
          <cell r="E2755">
            <v>380</v>
          </cell>
        </row>
        <row r="2756">
          <cell r="B2756" t="str">
            <v>From here...to there!</v>
          </cell>
          <cell r="C2756" t="str">
            <v>I have been a writer all my life. But until recently never a parent. I want to write a children book for my children, and yours!</v>
          </cell>
          <cell r="D2756">
            <v>10000</v>
          </cell>
          <cell r="E2756">
            <v>0</v>
          </cell>
        </row>
        <row r="2757">
          <cell r="B2757" t="str">
            <v>Children's book app: "The story of Setanta"</v>
          </cell>
          <cell r="C2757" t="str">
            <v>Colourful and imaginative book app for children, will be relished especially by those with Irish roots.</v>
          </cell>
          <cell r="D2757">
            <v>500</v>
          </cell>
          <cell r="E2757">
            <v>260</v>
          </cell>
        </row>
        <row r="2758">
          <cell r="B2758" t="str">
            <v>The Most Basic of Truths</v>
          </cell>
          <cell r="C2758" t="str">
            <v>We all pray to the same God no matter what name we might refer to Him as.  Our children deserve to know this basic truth.</v>
          </cell>
          <cell r="D2758">
            <v>10000</v>
          </cell>
          <cell r="E2758">
            <v>1048</v>
          </cell>
        </row>
        <row r="2759">
          <cell r="B2759" t="str">
            <v>C is for Crooked</v>
          </cell>
          <cell r="C2759" t="str">
            <v>A children's letter book that Lampoons Hillary Clinton</v>
          </cell>
          <cell r="D2759">
            <v>1500</v>
          </cell>
          <cell r="E2759">
            <v>10</v>
          </cell>
        </row>
        <row r="2760">
          <cell r="B2760" t="str">
            <v>Printing Soraya Yvette's Children's books</v>
          </cell>
          <cell r="C2760" t="str">
            <v>Water Bomb Fight, Swooped &amp; Moon You Are Unique by Soraya Yvette are Christ centred Aussie outdoor fun adventure books for tween/teens</v>
          </cell>
          <cell r="D2760">
            <v>2000</v>
          </cell>
          <cell r="E2760">
            <v>234</v>
          </cell>
        </row>
        <row r="2761">
          <cell r="B2761" t="str">
            <v>Bunyip Magic - Epic kids Adventures of the Mythical Bunyip!</v>
          </cell>
          <cell r="C2761" t="str">
            <v>READY TO PRINT. A fun 38 page full color, hand illustrated children's book based on Australian animals and Indigenous Legends.</v>
          </cell>
          <cell r="D2761">
            <v>1000</v>
          </cell>
          <cell r="E2761">
            <v>105</v>
          </cell>
        </row>
        <row r="2762">
          <cell r="B2762" t="str">
            <v>BOSLEY BEATS THE BURGLARS - A Lovable Children's Adventure</v>
          </cell>
          <cell r="C2762" t="str">
            <v>A fantastic Doggie Adventure filled with laughter, tears and heroics. Lets get a fresh New Edition of Bosley published for all to enjoy</v>
          </cell>
          <cell r="D2762">
            <v>5000</v>
          </cell>
          <cell r="E2762">
            <v>0</v>
          </cell>
        </row>
        <row r="2763">
          <cell r="B2763" t="str">
            <v>Learn U.S. Geography: Dreaming my way across The U.S.</v>
          </cell>
          <cell r="C2763" t="str">
            <v>Help me give away 500 copies of my picture book so more kids will know US geography!</v>
          </cell>
          <cell r="D2763">
            <v>5000</v>
          </cell>
          <cell r="E2763">
            <v>36</v>
          </cell>
        </row>
        <row r="2764">
          <cell r="B2764" t="str">
            <v>How to Create Your Own Magic World. Toy-making guide.</v>
          </cell>
          <cell r="C2764" t="str">
            <v>How-to book of toys and games constructed from materials found in nature, recyclable and easily available.</v>
          </cell>
          <cell r="D2764">
            <v>3250</v>
          </cell>
          <cell r="E2764">
            <v>25</v>
          </cell>
        </row>
        <row r="2765">
          <cell r="B2765" t="str">
            <v>My Christmas Star</v>
          </cell>
          <cell r="C2765" t="str">
            <v>How Santa finds childrens homes without getting lost by following certain stars.</v>
          </cell>
          <cell r="D2765">
            <v>39400</v>
          </cell>
          <cell r="E2765">
            <v>90</v>
          </cell>
        </row>
        <row r="2766">
          <cell r="B2766" t="str">
            <v>A Growing Adventure</v>
          </cell>
          <cell r="C2766" t="str">
            <v>My Budding Bears are four teddy bears living in an enchanted garden sharing friendship, tea parties and delightful adventures.</v>
          </cell>
          <cell r="D2766">
            <v>4000</v>
          </cell>
          <cell r="E2766">
            <v>45</v>
          </cell>
        </row>
        <row r="2767">
          <cell r="B2767" t="str">
            <v>A Story Book For Kids: Technology and Everyday Life</v>
          </cell>
          <cell r="C2767" t="str">
            <v>I am writing an illustrated book for children ages 3 to 7 that meshes technology in everyday life stories.</v>
          </cell>
          <cell r="D2767">
            <v>4000</v>
          </cell>
          <cell r="E2767">
            <v>0</v>
          </cell>
        </row>
        <row r="2768">
          <cell r="B2768" t="str">
            <v>Jambie</v>
          </cell>
          <cell r="C2768" t="str">
            <v>Jambie is a children's book geared towards kids ages 4-9 years of age. This book teaches young children about making wise decisions.</v>
          </cell>
          <cell r="D2768">
            <v>5000</v>
          </cell>
          <cell r="E2768">
            <v>100</v>
          </cell>
        </row>
        <row r="2769">
          <cell r="B2769" t="str">
            <v>the Giant Turnip</v>
          </cell>
          <cell r="C2769" t="str">
            <v>An animated bedtime story with Dedka, Babka and the rest of the family working together on a BIG problem</v>
          </cell>
          <cell r="D2769">
            <v>4000</v>
          </cell>
          <cell r="E2769">
            <v>34</v>
          </cell>
        </row>
        <row r="2770">
          <cell r="B2770" t="str">
            <v>It's Okay To Wait</v>
          </cell>
          <cell r="C2770" t="str">
            <v>â€œItâ€™s Okay to Waitâ€ is the story of a father who sits down with his adolescent daughter to have â€œthe talkâ€ about sex.</v>
          </cell>
          <cell r="D2770">
            <v>7000</v>
          </cell>
          <cell r="E2770">
            <v>1002</v>
          </cell>
        </row>
        <row r="2771">
          <cell r="B2771" t="str">
            <v>Raph the Ninja Giraffe</v>
          </cell>
          <cell r="C2771" t="str">
            <v>Raph the Ninja Giraffe is a project that is my 5 year old sons idea, &amp; I am working with him to bring his idea to life.</v>
          </cell>
          <cell r="D2771">
            <v>800</v>
          </cell>
          <cell r="E2771">
            <v>2</v>
          </cell>
        </row>
        <row r="2772">
          <cell r="B2772" t="str">
            <v>The Story Of Circle And Square</v>
          </cell>
          <cell r="C2772" t="str">
            <v>A story about two friends who part ways because they are different, then reunite after learning they both are made of atoms.</v>
          </cell>
          <cell r="D2772">
            <v>20000</v>
          </cell>
          <cell r="E2772">
            <v>2082.25</v>
          </cell>
        </row>
        <row r="2773">
          <cell r="B2773" t="str">
            <v>Hello Vermont (4 Seasons Children's Books)</v>
          </cell>
          <cell r="C2773" t="str">
            <v>Hello Vermont are books that demonstrate the 4 seasons. Subtitles: Soggy Spring, Sizzling Summer, Fabulous Fall &amp; Winter Wonderland.</v>
          </cell>
          <cell r="D2773">
            <v>19980</v>
          </cell>
          <cell r="E2773">
            <v>0</v>
          </cell>
        </row>
        <row r="2774">
          <cell r="B2774" t="str">
            <v>Why Won't This Kid Go To Sleep?!? Goodnight, Kaiden!</v>
          </cell>
          <cell r="C2774" t="str">
            <v>See the little boy in the photo? Doesn't he look angelic? Wouldn't you like to read his story? Take a look at this.......</v>
          </cell>
          <cell r="D2774">
            <v>8000</v>
          </cell>
          <cell r="E2774">
            <v>0</v>
          </cell>
        </row>
        <row r="2775">
          <cell r="B2775" t="str">
            <v>The Boat That Couldn't Float</v>
          </cell>
          <cell r="C2775" t="str">
            <v>Parents know the pain of rereading bad bedtime stories. I want to write stories that all ages will enjoy</v>
          </cell>
          <cell r="D2775">
            <v>530</v>
          </cell>
          <cell r="E2775">
            <v>1</v>
          </cell>
        </row>
        <row r="2776">
          <cell r="B2776" t="str">
            <v>Welcome to Jangala Tribal Warriors: Book One</v>
          </cell>
          <cell r="C2776" t="str">
            <v>Building the inner wealth of children builds stronger families, schools and communities. Peaceful and positive relationships flourish.</v>
          </cell>
          <cell r="D2776">
            <v>4000</v>
          </cell>
          <cell r="E2776">
            <v>570</v>
          </cell>
        </row>
        <row r="2777">
          <cell r="B2777" t="str">
            <v>Kids Radio Klassics and Kids Radio Theatre</v>
          </cell>
          <cell r="C2777" t="str">
            <v>Kids Radio Theatre is a radio show played on National Pubic Radio to teach children all about theatre every Sunday 20 states.</v>
          </cell>
          <cell r="D2777">
            <v>5000</v>
          </cell>
          <cell r="E2777">
            <v>150</v>
          </cell>
        </row>
        <row r="2778">
          <cell r="B2778" t="str">
            <v>Superheroes That Make Differences</v>
          </cell>
          <cell r="C2778" t="str">
            <v>A young girlâ€™s journey into a world of superheroesâ€”exploring love, compassion and acceptance with mystical creatures from far away.</v>
          </cell>
          <cell r="D2778">
            <v>21000</v>
          </cell>
          <cell r="E2778">
            <v>1655</v>
          </cell>
        </row>
        <row r="2779">
          <cell r="B2779" t="str">
            <v>Mystical Woods    Micheal learns a lesson.     (Thank-you)</v>
          </cell>
          <cell r="C2779" t="str">
            <v>Thisis a children's story.It teaches family values and about other animals in the forest.It teaches the value of friendship also.Thanks</v>
          </cell>
          <cell r="D2779">
            <v>3000</v>
          </cell>
          <cell r="E2779">
            <v>10</v>
          </cell>
        </row>
        <row r="2780">
          <cell r="B2780" t="str">
            <v>Mariah - A Children's Book with Included Doll Patterns</v>
          </cell>
          <cell r="C2780" t="str">
            <v>Mariah is an illustrated story of a girl and a tiny Mermaid.
Make  your own Mermaid Doll with the included knitting or sewing pattern!</v>
          </cell>
          <cell r="D2780">
            <v>5500</v>
          </cell>
          <cell r="E2780">
            <v>1405</v>
          </cell>
        </row>
        <row r="2781">
          <cell r="B2781" t="str">
            <v>Our Moon... A book on life for both parents and children.</v>
          </cell>
          <cell r="C2781" t="str">
            <v>Our Moon is a simple book based on a nightly tradition my mother and youngest son started while I was working away.</v>
          </cell>
          <cell r="D2781">
            <v>2500</v>
          </cell>
          <cell r="E2781">
            <v>53</v>
          </cell>
        </row>
        <row r="2782">
          <cell r="B2782" t="str">
            <v>Travel with baby</v>
          </cell>
          <cell r="C2782" t="str">
            <v>Turn the World with my kids, and then write a book with the advice for traveling with baby</v>
          </cell>
          <cell r="D2782">
            <v>100000</v>
          </cell>
          <cell r="E2782">
            <v>0</v>
          </cell>
        </row>
        <row r="2783">
          <cell r="B2783" t="str">
            <v>University of Utah presents V-Day 2015-The Vagina Monologues</v>
          </cell>
          <cell r="C2783" t="str">
            <v>STRIKE, DANCE AND RISE with us at the University of Utah to end violence against women and girls!</v>
          </cell>
          <cell r="D2783">
            <v>1250</v>
          </cell>
          <cell r="E2783">
            <v>1316</v>
          </cell>
        </row>
        <row r="2784">
          <cell r="B2784" t="str">
            <v>Better Than Ever Productions presents Geezer Game</v>
          </cell>
          <cell r="C2784" t="str">
            <v>The premiere theatre troupe in SE Michigan offering acting opportunities for the 50+ actor.</v>
          </cell>
          <cell r="D2784">
            <v>1000</v>
          </cell>
          <cell r="E2784">
            <v>1200</v>
          </cell>
        </row>
        <row r="2785">
          <cell r="B2785" t="str">
            <v>As You Like It? by Purple Ostrich Productions</v>
          </cell>
          <cell r="C2785" t="str">
            <v>A new, LGBTQ focused adaptation of As You Like It that puts Celia and Rosalind's romantic relationship centre stage for the first time.</v>
          </cell>
          <cell r="D2785">
            <v>1000</v>
          </cell>
          <cell r="E2785">
            <v>1145</v>
          </cell>
        </row>
        <row r="2786">
          <cell r="B2786" t="str">
            <v>"The Santaland Diaries" by David Sedaris in Los Angeles 2014</v>
          </cell>
          <cell r="C2786" t="str">
            <v>David Sedaris' "The Santaland Diaries" starring Matt Crabtree at The Working Stage Theatre in Hollywood!</v>
          </cell>
          <cell r="D2786">
            <v>6000</v>
          </cell>
          <cell r="E2786">
            <v>7140</v>
          </cell>
        </row>
        <row r="2787">
          <cell r="B2787" t="str">
            <v>Henry VI: The War of the Roses</v>
          </cell>
          <cell r="C2787" t="str">
            <v>Bare Theatre and Raleigh Little Theatre present Shakespeare's epic, set in a post-apocalyptic dystopia.</v>
          </cell>
          <cell r="D2787">
            <v>5000</v>
          </cell>
          <cell r="E2787">
            <v>5234</v>
          </cell>
        </row>
        <row r="2788">
          <cell r="B2788" t="str">
            <v>Fierce</v>
          </cell>
          <cell r="C2788" t="str">
            <v>A heart-melting farce about sex, art and the lovelorn lay-abouts of London-town.</v>
          </cell>
          <cell r="D2788">
            <v>2500</v>
          </cell>
          <cell r="E2788">
            <v>2946</v>
          </cell>
        </row>
        <row r="2789">
          <cell r="B2789" t="str">
            <v>Oracle b*sides and Hawkeye Plainview present SUPER-WELLESIAN</v>
          </cell>
          <cell r="C2789" t="str">
            <v>Orson Welles and Superman meet up to record a radio drama version of their "true" adventure triumphing over Fascist Martians.</v>
          </cell>
          <cell r="D2789">
            <v>1000</v>
          </cell>
          <cell r="E2789">
            <v>1197</v>
          </cell>
        </row>
        <row r="2790">
          <cell r="B2790" t="str">
            <v>ACT Underground Theatre, TLDC</v>
          </cell>
          <cell r="C2790" t="str">
            <v>MOVING FORWARD! WE HAVE REACHED GOAL BUT HAVE MORE TIME!! PLEASE CONSIDER PLEDGING.</v>
          </cell>
          <cell r="D2790">
            <v>2000</v>
          </cell>
          <cell r="E2790">
            <v>2050</v>
          </cell>
        </row>
        <row r="2791">
          <cell r="B2791" t="str">
            <v>The Adventurers Club</v>
          </cell>
          <cell r="C2791" t="str">
            <v>BNT's Biggest Adventure So Far: Our 2015 full length production!</v>
          </cell>
          <cell r="D2791">
            <v>3000</v>
          </cell>
          <cell r="E2791">
            <v>3035</v>
          </cell>
        </row>
        <row r="2792">
          <cell r="B2792" t="str">
            <v>Help us get "Old Friends" to the El Portal!!!</v>
          </cell>
          <cell r="C2792" t="str">
            <v>We want to perform the one act play "Old Friends" at the El Portal Theatre in North Hollywood, CA.!!  Help us to get on the stage!!</v>
          </cell>
          <cell r="D2792">
            <v>3000</v>
          </cell>
          <cell r="E2792">
            <v>3160</v>
          </cell>
        </row>
        <row r="2793">
          <cell r="B2793" t="str">
            <v>A Philosophical Protest! One Act Play, One Act Cabaret.</v>
          </cell>
          <cell r="C2793" t="str">
            <v>A one act play, one act cabaret focusing on various social issues to remind us that when we come together, beautiful things can happen.</v>
          </cell>
          <cell r="D2793">
            <v>2000</v>
          </cell>
          <cell r="E2793">
            <v>2050</v>
          </cell>
        </row>
        <row r="2794">
          <cell r="B2794" t="str">
            <v>That Still Small Voice Stage Play</v>
          </cell>
          <cell r="C2794" t="str">
            <v>Homeless and hopeless, this prequel tells the story of a Colorado youth who leans on her friends when family leaves her behind.</v>
          </cell>
          <cell r="D2794">
            <v>2000</v>
          </cell>
          <cell r="E2794">
            <v>2152</v>
          </cell>
        </row>
        <row r="2795">
          <cell r="B2795" t="str">
            <v>THE GOODS Theatre Company Premiere DROPPED @ Old Fitz</v>
          </cell>
          <cell r="C2795" t="str">
            <v>THE GOODS are Premiering the NEW Australian play DROPPED by Katy Warner @ OLD FITZ THEATRE Dec 8-20 
Its Godot with Gals n Grenades</v>
          </cell>
          <cell r="D2795">
            <v>10000</v>
          </cell>
          <cell r="E2795">
            <v>11056.75</v>
          </cell>
        </row>
        <row r="2796">
          <cell r="B2796" t="str">
            <v>Dusk Theatre Company presents... Macbeth Rebothered</v>
          </cell>
          <cell r="C2796" t="str">
            <v>Dusk Theatre have created a brand new adaptation of the hilarious BBC4 comedy "Macbeth Rebothered" originally by The Penny Dreadfuls.</v>
          </cell>
          <cell r="D2796">
            <v>50</v>
          </cell>
          <cell r="E2796">
            <v>75</v>
          </cell>
        </row>
        <row r="2797">
          <cell r="B2797" t="str">
            <v>Good Men Wanted at ANT Fest</v>
          </cell>
          <cell r="C2797" t="str">
            <v>A new play about five bad bitches who fought in the Civil War disguised as men, premiering at Ars Nova's ANT Fest.</v>
          </cell>
          <cell r="D2797">
            <v>700</v>
          </cell>
          <cell r="E2797">
            <v>730</v>
          </cell>
        </row>
        <row r="2798">
          <cell r="B2798" t="str">
            <v>Fishcakes</v>
          </cell>
          <cell r="C2798" t="str">
            <v>Fishcakes is a piece of new writing for the Camden Fringe that explores a story of love, loss, and all the â€˜little things'.</v>
          </cell>
          <cell r="D2798">
            <v>800</v>
          </cell>
          <cell r="E2798">
            <v>924</v>
          </cell>
        </row>
        <row r="2799">
          <cell r="B2799" t="str">
            <v>Once Upon A Nightmare</v>
          </cell>
          <cell r="C2799" t="str">
            <v>"Labyrinth" meets "Jumanji"  in this dark adventure fantasy play from the makers of the five star fringe hit "Death Ship 666"</v>
          </cell>
          <cell r="D2799">
            <v>8000</v>
          </cell>
          <cell r="E2799">
            <v>8211.61</v>
          </cell>
        </row>
        <row r="2800">
          <cell r="B2800" t="str">
            <v>Happy to Help: A New Play About the Supermarket Industry</v>
          </cell>
          <cell r="C2800" t="str">
            <v>A darkly funny new play about the supermarket industry and its impact on all of our lives by award-nominated playwright Michael Ross.</v>
          </cell>
          <cell r="D2800">
            <v>5000</v>
          </cell>
          <cell r="E2800">
            <v>5070</v>
          </cell>
        </row>
        <row r="2801">
          <cell r="B2801" t="str">
            <v>Yuri in Edinburgh</v>
          </cell>
          <cell r="C2801" t="str">
            <v>August012 make their debut at Edinburgh Fringe with their play about the absurdity of wanting to bring children into a deranged world</v>
          </cell>
          <cell r="D2801">
            <v>5000</v>
          </cell>
          <cell r="E2801">
            <v>5831.74</v>
          </cell>
        </row>
        <row r="2802">
          <cell r="B2802" t="str">
            <v>EUTCo presents 'One Flew Over the Cuckoo's Nest'</v>
          </cell>
          <cell r="C2802" t="str">
            <v>Exeter University Theatre Company is bringing the award winning play by Dale Wasserman to Exeter's Northcott Theatre</v>
          </cell>
          <cell r="D2802">
            <v>1000</v>
          </cell>
          <cell r="E2802">
            <v>1330</v>
          </cell>
        </row>
        <row r="2803">
          <cell r="B2803" t="str">
            <v>A Dream Play</v>
          </cell>
          <cell r="C2803" t="str">
            <v>Arise Theatre Company's production of August Strindberg's expressionist masterpiece 'A Dream Play'.</v>
          </cell>
          <cell r="D2803">
            <v>500</v>
          </cell>
          <cell r="E2803">
            <v>666</v>
          </cell>
        </row>
        <row r="2804">
          <cell r="B2804" t="str">
            <v>The Eulogy of Toby Peach - Edinburgh Festival 2015</v>
          </cell>
          <cell r="C2804" t="str">
            <v>An honest &amp; inspiring journey with cancer, discovery of self-mortality &amp; celebration of life. Winner of IdeasTap Underbelly Award 2015.</v>
          </cell>
          <cell r="D2804">
            <v>3000</v>
          </cell>
          <cell r="E2804">
            <v>3055</v>
          </cell>
        </row>
        <row r="2805">
          <cell r="B2805" t="str">
            <v>Princess Cut: A young girl's reality inside a TN sex ring</v>
          </cell>
          <cell r="C2805" t="str">
            <v>An original theatrical production using music, movement and monologues to tell the story of a TN native growing up within a sex ring.</v>
          </cell>
          <cell r="D2805">
            <v>10000</v>
          </cell>
          <cell r="E2805">
            <v>12795</v>
          </cell>
        </row>
        <row r="2806">
          <cell r="B2806" t="str">
            <v>The Piano Man</v>
          </cell>
          <cell r="C2806" t="str">
            <v>The real-life story of the mysterious 'Piano Man' who washed ashore with no memory; with no speech; but with an amazing ability...</v>
          </cell>
          <cell r="D2806">
            <v>1000</v>
          </cell>
          <cell r="E2806">
            <v>1150</v>
          </cell>
        </row>
        <row r="2807">
          <cell r="B2807" t="str">
            <v>ACOrN: A Crunch Or None --&gt; Edinburgh Fringe!</v>
          </cell>
          <cell r="C2807" t="str">
            <v>1 game, 7 levels, 45 attempts; Lorraine, Esbe &amp; David; 1 Grandmaester.
Help us take our metatheatrical nutshell volcano to the Fringe!</v>
          </cell>
          <cell r="D2807">
            <v>400</v>
          </cell>
          <cell r="E2807">
            <v>440</v>
          </cell>
        </row>
        <row r="2808">
          <cell r="B2808" t="str">
            <v>And Now: The World!</v>
          </cell>
          <cell r="C2808" t="str">
            <v>A one woman show about the challenges of being a feminist in a digital age. Touring 6 UK cities. Now with Stretch Goals!</v>
          </cell>
          <cell r="D2808">
            <v>3000</v>
          </cell>
          <cell r="E2808">
            <v>3363</v>
          </cell>
        </row>
        <row r="2809">
          <cell r="B2809" t="str">
            <v>The Commission Theatre Co.</v>
          </cell>
          <cell r="C2809" t="str">
            <v>Bringing Shakespeare back to the Playwrights</v>
          </cell>
          <cell r="D2809">
            <v>5000</v>
          </cell>
          <cell r="E2809">
            <v>6300</v>
          </cell>
        </row>
        <row r="2810">
          <cell r="B2810" t="str">
            <v>PICNIC, by William Inge: An Inaugural Production</v>
          </cell>
          <cell r="C2810" t="str">
            <v>Seat of the Pants mounts our first show in a black box space that could become permanent; can you help us excel and seal the deal?</v>
          </cell>
          <cell r="D2810">
            <v>4500</v>
          </cell>
          <cell r="E2810">
            <v>4511</v>
          </cell>
        </row>
        <row r="2811">
          <cell r="B2811" t="str">
            <v>Sugarglass Theatre</v>
          </cell>
          <cell r="C2811" t="str">
            <v>Sugarglass is a Dublin based theatre company committed to international collaboration. 2016 sees the launch of their NYC division.</v>
          </cell>
          <cell r="D2811">
            <v>2500</v>
          </cell>
          <cell r="E2811">
            <v>2560</v>
          </cell>
        </row>
        <row r="2812">
          <cell r="B2812" t="str">
            <v>Bring Bigger, Badder BRIEF HISTORY Back To The Stage!</v>
          </cell>
          <cell r="C2812" t="str">
            <v>We're remounting the musical that brought down the Bush Administration: A Brief History of the Earth And Everything In It!</v>
          </cell>
          <cell r="D2812">
            <v>2500</v>
          </cell>
          <cell r="E2812">
            <v>2705</v>
          </cell>
        </row>
        <row r="2813">
          <cell r="B2813" t="str">
            <v>Ray Gunn and Starburst</v>
          </cell>
          <cell r="C2813" t="str">
            <v>Ray Gunn and Starburst is an audio sci-fi/comedy sending up the tropes of classic and pulp science-fiction.</v>
          </cell>
          <cell r="D2813">
            <v>10000</v>
          </cell>
          <cell r="E2813">
            <v>10027</v>
          </cell>
        </row>
        <row r="2814">
          <cell r="B2814" t="str">
            <v>BULL by Mike Bartlett at the Coal Mine Theatre</v>
          </cell>
          <cell r="C2814" t="str">
            <v>"A short, nasty and razor sharp play in one of Toronto's hottest new "off-off Broadway" style venues.</v>
          </cell>
          <cell r="D2814">
            <v>5000</v>
          </cell>
          <cell r="E2814">
            <v>5665</v>
          </cell>
        </row>
        <row r="2815">
          <cell r="B2815" t="str">
            <v>Hi, Are You Single? by Ryan J. Haddad</v>
          </cell>
          <cell r="C2815" t="str">
            <v>Ryan has a higher sex drive than you. He also has cerebral palsy. Join him for his hilarious and poignant new solo show!</v>
          </cell>
          <cell r="D2815">
            <v>2800</v>
          </cell>
          <cell r="E2815">
            <v>3572.12</v>
          </cell>
        </row>
        <row r="2816">
          <cell r="B2816" t="str">
            <v>Stitching by Anthony Neilson</v>
          </cell>
          <cell r="C2816" t="str">
            <v>Stitching is a play exploring how a couple cope with the loss of their child. It will run for a month at The Drayton Arms Theatre.</v>
          </cell>
          <cell r="D2816">
            <v>1500</v>
          </cell>
          <cell r="E2816">
            <v>1616</v>
          </cell>
        </row>
        <row r="2817">
          <cell r="B2817" t="str">
            <v>Widow's Wedding Dress</v>
          </cell>
          <cell r="C2817" t="str">
            <v>Set in 1950s Northern Ireland, this play tells the story of two sisters in a community of Travellers, or Irish Gypsies.</v>
          </cell>
          <cell r="D2817">
            <v>250</v>
          </cell>
          <cell r="E2817">
            <v>605</v>
          </cell>
        </row>
        <row r="2818">
          <cell r="B2818" t="str">
            <v>In My Head - A new mental health theatre project</v>
          </cell>
          <cell r="C2818" t="str">
            <v>Inspired by real life interviews 'In My Head' is a new play exploring the lives of those living with a mental health condition.</v>
          </cell>
          <cell r="D2818">
            <v>3000</v>
          </cell>
          <cell r="E2818">
            <v>4247</v>
          </cell>
        </row>
        <row r="2819">
          <cell r="B2819" t="str">
            <v>After The End</v>
          </cell>
          <cell r="C2819" t="str">
            <v>Let Go Theatre Co's very first production is going ahead in June 2015. Help support a brand new theatre co as we begin our adventure</v>
          </cell>
          <cell r="D2819">
            <v>600</v>
          </cell>
          <cell r="E2819">
            <v>780</v>
          </cell>
        </row>
        <row r="2820">
          <cell r="B2820" t="str">
            <v>Joe West's THEATER OF DEATH</v>
          </cell>
          <cell r="C2820" t="str">
            <v>Joe West and his wonderful theater company THEATER OF DEATH present original plays both horrific and comical.</v>
          </cell>
          <cell r="D2820">
            <v>10000</v>
          </cell>
          <cell r="E2820">
            <v>10603</v>
          </cell>
        </row>
        <row r="2821">
          <cell r="B2821" t="str">
            <v>Make TES a success at The Edinburgh Fringe Fest</v>
          </cell>
          <cell r="C2821" t="str">
            <v>Years of work, my best show, and a top Edinburgh venue.  Help me expose my talents to the UK and tell an important story.</v>
          </cell>
          <cell r="D2821">
            <v>5000</v>
          </cell>
          <cell r="E2821">
            <v>5240</v>
          </cell>
        </row>
        <row r="2822">
          <cell r="B2822" t="str">
            <v>MTA's National Theatre Connections Show!</v>
          </cell>
          <cell r="C2822" t="str">
            <v>Montage Theatre Arts, as part of National Theatre Connections, are performing a show - We need you help to raise vital funds!</v>
          </cell>
          <cell r="D2822">
            <v>200</v>
          </cell>
          <cell r="E2822">
            <v>272</v>
          </cell>
        </row>
        <row r="2823">
          <cell r="B2823" t="str">
            <v>Muscovado: BurntOut's new play about slavery in Barbados</v>
          </cell>
          <cell r="C2823" t="str">
            <v>Help us share an untold story of Britain's involvement in the slave trade, in the church where Wilberforce began his abolition campaign</v>
          </cell>
          <cell r="D2823">
            <v>1000</v>
          </cell>
          <cell r="E2823">
            <v>1000</v>
          </cell>
        </row>
        <row r="2824">
          <cell r="B2824" t="str">
            <v>Theatre Forever's The Nature Crown</v>
          </cell>
          <cell r="C2824" t="str">
            <v>A campaign to support the artists creating Theatre Forever's The Nature Crown, premiering in the Guthrie Theater's Dowling Studio!</v>
          </cell>
          <cell r="D2824">
            <v>6000</v>
          </cell>
          <cell r="E2824">
            <v>6000</v>
          </cell>
        </row>
        <row r="2825">
          <cell r="B2825" t="str">
            <v>Seliges Theater presents "The God of Carnage"</v>
          </cell>
          <cell r="C2825" t="str">
            <v>Seliges Theater is a brand new theatre company based out of Bristol. "The God of Carnage" will be our debut show. Help us get started!</v>
          </cell>
          <cell r="D2825">
            <v>100</v>
          </cell>
          <cell r="E2825">
            <v>124</v>
          </cell>
        </row>
        <row r="2826">
          <cell r="B2826" t="str">
            <v>The Rooftop</v>
          </cell>
          <cell r="C2826" t="str">
            <v>I wrote a One Act play called The Rooftop for a Female Playwright's festival. Every little bit helps!</v>
          </cell>
          <cell r="D2826">
            <v>650</v>
          </cell>
          <cell r="E2826">
            <v>760</v>
          </cell>
        </row>
        <row r="2827">
          <cell r="B2827" t="str">
            <v>The Night Before Christmas</v>
          </cell>
          <cell r="C2827" t="str">
            <v>Help Saltmine Theatre Company tell the exciting story of St Nicholas and the importance of gratefulness in their new Christmas show.</v>
          </cell>
          <cell r="D2827">
            <v>3000</v>
          </cell>
          <cell r="E2827">
            <v>3100</v>
          </cell>
        </row>
        <row r="2828">
          <cell r="B2828" t="str">
            <v>Mickey &amp; Worm: The Tour</v>
          </cell>
          <cell r="C2828" t="str">
            <v>Mickey &amp; Worm is a Noir stage experience, written by Santa Paula playwright John McKinley and back again on tour by popular demand!</v>
          </cell>
          <cell r="D2828">
            <v>2000</v>
          </cell>
          <cell r="E2828">
            <v>2155</v>
          </cell>
        </row>
        <row r="2829">
          <cell r="B2829" t="str">
            <v>The Pennington School Alumni Theater Series: Charlie &amp; Bruno</v>
          </cell>
          <cell r="C2829" t="str">
            <v>We are Capital J Theater Company and are looking to create the first production of an Alumni Theater Series at The Pennington School!</v>
          </cell>
          <cell r="D2829">
            <v>2000</v>
          </cell>
          <cell r="E2829">
            <v>2405</v>
          </cell>
        </row>
        <row r="2830">
          <cell r="B2830" t="str">
            <v>Peace In Our Time</v>
          </cell>
          <cell r="C2830" t="str">
            <v>The Battle of Britain has been lost; London is occupied, who can you trust? Help produce this classic piece of theatre. Drama for now.</v>
          </cell>
          <cell r="D2830">
            <v>9500</v>
          </cell>
          <cell r="E2830">
            <v>9536</v>
          </cell>
        </row>
        <row r="2831">
          <cell r="B2831" t="str">
            <v>MUMBURGER by Sarah Kosar</v>
          </cell>
          <cell r="C2831" t="str">
            <v>In a visceral new play about family, grief and red meat, Sarah Kosar (Royal Court) asks how far we'd go to connect with those we love.</v>
          </cell>
          <cell r="D2831">
            <v>2500</v>
          </cell>
          <cell r="E2831">
            <v>2663</v>
          </cell>
        </row>
        <row r="2832">
          <cell r="B2832" t="str">
            <v>Nakhtik and Avalon</v>
          </cell>
          <cell r="C2832" t="str">
            <v>Avalon is a new South African Township play and Nakhtik is a  danced political lecture.</v>
          </cell>
          <cell r="D2832">
            <v>3000</v>
          </cell>
          <cell r="E2832">
            <v>3000</v>
          </cell>
        </row>
        <row r="2833">
          <cell r="B2833" t="str">
            <v>Tackett &amp; Pyke put on a Play</v>
          </cell>
          <cell r="C2833" t="str">
            <v>We each wrote a play and would like to produce them for you for nothing more than art's sake!</v>
          </cell>
          <cell r="D2833">
            <v>3000</v>
          </cell>
          <cell r="E2833">
            <v>3320</v>
          </cell>
        </row>
        <row r="2834">
          <cell r="B2834" t="str">
            <v>Secret Diaries</v>
          </cell>
          <cell r="C2834" t="str">
            <v>Charting the big stuff in life from dance routines to coming out; exploring homophobia, family, friendship &amp; finding your own voice.</v>
          </cell>
          <cell r="D2834">
            <v>2500</v>
          </cell>
          <cell r="E2834">
            <v>2867.99</v>
          </cell>
        </row>
        <row r="2835">
          <cell r="B2835" t="str">
            <v>Star Man Rocket Man</v>
          </cell>
          <cell r="C2835" t="str">
            <v>A new play about exploring outer space</v>
          </cell>
          <cell r="D2835">
            <v>2700</v>
          </cell>
          <cell r="E2835">
            <v>2923</v>
          </cell>
        </row>
        <row r="2836">
          <cell r="B2836" t="str">
            <v>Thank You For Smoking</v>
          </cell>
          <cell r="C2836" t="str">
            <v>Thank You For Smoking. A play about love, 5 trillion cigarettes and how the Flintstones earned the tobacco industry millions.</v>
          </cell>
          <cell r="D2836">
            <v>800</v>
          </cell>
          <cell r="E2836">
            <v>1360</v>
          </cell>
        </row>
        <row r="2837">
          <cell r="B2837" t="str">
            <v>Land of the Three Towers</v>
          </cell>
          <cell r="C2837" t="str">
            <v>A celebratory community theatre project about the Focus E15 Occupation of empty council homes on Carpenters Estate.</v>
          </cell>
          <cell r="D2837">
            <v>1000</v>
          </cell>
          <cell r="E2837">
            <v>1870.99</v>
          </cell>
        </row>
        <row r="2838">
          <cell r="B2838" t="str">
            <v>"The Colored Museum" by George C. Wolfe</v>
          </cell>
          <cell r="C2838" t="str">
            <v>We're fundraising $450 by Feb.17, 2017 to purchase the rights for the show &amp; any extra proceeds will be used toward props and costume.</v>
          </cell>
          <cell r="D2838">
            <v>450</v>
          </cell>
          <cell r="E2838">
            <v>485</v>
          </cell>
        </row>
        <row r="2839">
          <cell r="B2839" t="str">
            <v>Stop the tempo - ThÃ©Ã¢tre Prospero- salle intime</v>
          </cell>
          <cell r="C2839" t="str">
            <v>Aidez-nous Ã  financer notre projet Stop the tempo prÃ©sentÃ© du 18 nov au 12 dÃ©c 2015 au ThÃ©Ã¢tre Prospero! M.E.S de Michel-Maxime Legault</v>
          </cell>
          <cell r="D2839">
            <v>850</v>
          </cell>
          <cell r="E2839">
            <v>850</v>
          </cell>
        </row>
        <row r="2840">
          <cell r="B2840" t="str">
            <v>Pickles &amp; Hargraves Murder Mystery Comedy at the FringeNYC</v>
          </cell>
          <cell r="C2840" t="str">
            <v>You like things that are funny. You (secretly) like murder. So why not support the NYC return of this hilarious whodunit?</v>
          </cell>
          <cell r="D2840">
            <v>2000</v>
          </cell>
          <cell r="E2840">
            <v>2405</v>
          </cell>
        </row>
        <row r="2841">
          <cell r="B2841" t="str">
            <v>"The Annual Neighborhood Garage Tour"</v>
          </cell>
          <cell r="C2841" t="str">
            <v>Help us tour our brand new show "Stripe and Spot (Learn to) Get Along" to neighborhoods throughout the Twin Cities metro area!</v>
          </cell>
          <cell r="D2841">
            <v>3500</v>
          </cell>
          <cell r="E2841">
            <v>3900</v>
          </cell>
        </row>
        <row r="2842">
          <cell r="B2842" t="str">
            <v>Scarlet at Southwark Playhouse - Theatre Renegade</v>
          </cell>
          <cell r="C2842" t="str">
            <v>The world premiere of an astounding new play at Southwark Playhouse exploring slut shaming/cyber bullying &amp; the emotional repercussions</v>
          </cell>
          <cell r="D2842">
            <v>2500</v>
          </cell>
          <cell r="E2842">
            <v>2600</v>
          </cell>
        </row>
        <row r="2843">
          <cell r="B2843" t="str">
            <v>The Dead Loss</v>
          </cell>
          <cell r="C2843" t="str">
            <v>1920's London; two brothers try to make a name for themselves in the underground crime world but encounter a ruthless Irish mob boss.</v>
          </cell>
          <cell r="D2843">
            <v>1000</v>
          </cell>
          <cell r="E2843">
            <v>10</v>
          </cell>
        </row>
        <row r="2844">
          <cell r="B2844" t="str">
            <v>HIDDEN: The FCO Plays</v>
          </cell>
          <cell r="C2844" t="str">
            <v>A play performed at the FCO Global Summit on the Preventing Sexual Violence Initiative, hosted by William Hague and Angelina Jolie</v>
          </cell>
          <cell r="D2844">
            <v>1500</v>
          </cell>
          <cell r="E2844">
            <v>0</v>
          </cell>
        </row>
        <row r="2845">
          <cell r="B2845" t="str">
            <v>Summer Adaptation of Fallen Angels</v>
          </cell>
          <cell r="C2845" t="str">
            <v>We're high school students directing a film adaptation of the play, Fallen Angels, written by NoÃ«l Coward and set in the 1920's.</v>
          </cell>
          <cell r="D2845">
            <v>1200</v>
          </cell>
          <cell r="E2845">
            <v>0</v>
          </cell>
        </row>
        <row r="2846">
          <cell r="B2846" t="str">
            <v>KabarettstÃ¼ck "Dicht in da Nochtschicht"</v>
          </cell>
          <cell r="C2846" t="str">
            <v>Zwei ausgebildete Schauspieler, ein Musiker - gemeinsam bringt man ein waschechtes KabarettstÃ¼ck auf die BÃ¼hne.</v>
          </cell>
          <cell r="D2846">
            <v>550</v>
          </cell>
          <cell r="E2846">
            <v>30</v>
          </cell>
        </row>
        <row r="2847">
          <cell r="B2847" t="str">
            <v>Haberdasher Theatre Inc. : Richard Greenbergâ€™s, The Maderati</v>
          </cell>
          <cell r="C2847" t="str">
            <v>The Maderati: A bitingly witty absurdest comedy, which pokes wickedly perceptive fun at NY artist lifestyle.</v>
          </cell>
          <cell r="D2847">
            <v>7500</v>
          </cell>
          <cell r="E2847">
            <v>2366</v>
          </cell>
        </row>
        <row r="2848">
          <cell r="B2848" t="str">
            <v>SIN, The Stage Play-Spreading Awareness One City At A Time</v>
          </cell>
          <cell r="C2848" t="str">
            <v>SIN, has an important message, outstanding music, uplifting performances and amazing entertainment. SIN, is a "must see" for everyone!</v>
          </cell>
          <cell r="D2848">
            <v>8000</v>
          </cell>
          <cell r="E2848">
            <v>0</v>
          </cell>
        </row>
        <row r="2849">
          <cell r="B2849" t="str">
            <v>COLOR ME</v>
          </cell>
          <cell r="C2849" t="str">
            <v>Dark secrets come to light when Mariah meets Stella. They find a way to face the south's largest elephant in the room: RACISM.</v>
          </cell>
          <cell r="D2849">
            <v>2000</v>
          </cell>
          <cell r="E2849">
            <v>0</v>
          </cell>
        </row>
        <row r="2850">
          <cell r="B2850" t="str">
            <v>Hurricane Katrina 10th Anniversary: Brothers from the Bottom</v>
          </cell>
          <cell r="C2850" t="str">
            <v>Wendell Pierce stars in Brothers from the Bottom by Jackie Alexander to mark Hurricane Katrinaâ€™s 10th Anniversary. June 2015 in NoLA.</v>
          </cell>
          <cell r="D2850">
            <v>35000</v>
          </cell>
          <cell r="E2850">
            <v>70</v>
          </cell>
        </row>
        <row r="2851">
          <cell r="B2851" t="str">
            <v>100, Acre Wood</v>
          </cell>
          <cell r="C2851" t="str">
            <v>NonSens!cal tackles the struggles of four people with mental health issues/disorders inspired by A.A Milne's Winnie the Pooh</v>
          </cell>
          <cell r="D2851">
            <v>500</v>
          </cell>
          <cell r="E2851">
            <v>5</v>
          </cell>
        </row>
        <row r="2852">
          <cell r="B2852" t="str">
            <v>Romeo and Juliet...Choose Your Own Ending</v>
          </cell>
          <cell r="C2852" t="str">
            <v>Romeo and Juliet: Wouldn't it be great if they didn't all die at the end? Now YOU get to control the fate of these timeless characters!</v>
          </cell>
          <cell r="D2852">
            <v>8000</v>
          </cell>
          <cell r="E2852">
            <v>311</v>
          </cell>
        </row>
        <row r="2853">
          <cell r="B2853" t="str">
            <v>The Divideâ€ A Great New Controversial Play.</v>
          </cell>
          <cell r="C2853" t="str">
            <v>Set in Southern America â€œThe Divideâ€ is a stage play that touches on the issues that are forefront in America and the world.</v>
          </cell>
          <cell r="D2853">
            <v>4500</v>
          </cell>
          <cell r="E2853">
            <v>0</v>
          </cell>
        </row>
        <row r="2854">
          <cell r="B2854" t="str">
            <v>Freedom Train</v>
          </cell>
          <cell r="C2854" t="str">
            <v>Just one time back to the past on the Freedom Train will open your eyes and your lives will never ever be the same!</v>
          </cell>
          <cell r="D2854">
            <v>5000</v>
          </cell>
          <cell r="E2854">
            <v>95</v>
          </cell>
        </row>
        <row r="2855">
          <cell r="B2855" t="str">
            <v>Eighteen Months- A Love Story Interrupted</v>
          </cell>
          <cell r="C2855" t="str">
            <v>Much has been written by women on breast cancer. Yet, there is little that has been written for the theatre on this by men. I have!</v>
          </cell>
          <cell r="D2855">
            <v>9500</v>
          </cell>
          <cell r="E2855">
            <v>0</v>
          </cell>
        </row>
        <row r="2856">
          <cell r="B2856" t="str">
            <v>Ultimate Political Selfie!</v>
          </cell>
          <cell r="C2856" t="str">
            <v>Almost Random Theatre's play about a candidate - with no policies - who is seeking election in May 2015</v>
          </cell>
          <cell r="D2856">
            <v>1000</v>
          </cell>
          <cell r="E2856">
            <v>417</v>
          </cell>
        </row>
        <row r="2857">
          <cell r="B2857" t="str">
            <v>STAGE READING for TETCNY</v>
          </cell>
          <cell r="C2857" t="str">
            <v>Raising funds to have a private stage reading for an upcoming play from THE ENSEMBLE THEATRE COMPANY OF NEW YORK (www.tetcny.org)</v>
          </cell>
          <cell r="D2857">
            <v>600</v>
          </cell>
          <cell r="E2857">
            <v>300</v>
          </cell>
        </row>
        <row r="2858">
          <cell r="B2858" t="str">
            <v>The JOkeress Going Live</v>
          </cell>
          <cell r="C2858" t="str">
            <v>This will be the fifth play of The Jokeress, based on the ebook/paperback novelette series. It is scifi, suspense, terror, and noir.</v>
          </cell>
          <cell r="D2858">
            <v>3000</v>
          </cell>
          <cell r="E2858">
            <v>146</v>
          </cell>
        </row>
        <row r="2859">
          <cell r="B2859" t="str">
            <v>Los Tradicionales</v>
          </cell>
          <cell r="C2859" t="str">
            <v>Somos una compaÃ±Ã­a de teatro independiente. Y en el 2017 queremos arrancar con el montaje de 3 obras.
3 elencos, 3 espacios.</v>
          </cell>
          <cell r="D2859">
            <v>38000</v>
          </cell>
          <cell r="E2859">
            <v>7500</v>
          </cell>
        </row>
        <row r="2860">
          <cell r="B2860" t="str">
            <v>Gay Party Superposh 'Winter Wonderland'</v>
          </cell>
          <cell r="C2860" t="str">
            <v>Een Gay Party in het centrum van Amersfoort. 
Een geweldige avond uit, met een show, optredens en DJ's.</v>
          </cell>
          <cell r="D2860">
            <v>1000</v>
          </cell>
          <cell r="E2860">
            <v>0</v>
          </cell>
        </row>
        <row r="2861">
          <cell r="B2861" t="str">
            <v>Grover Theatre Company (GTC)</v>
          </cell>
          <cell r="C2861" t="str">
            <v>A theatre company that will create works to inspire young people and get everyone involved.</v>
          </cell>
          <cell r="D2861">
            <v>2000</v>
          </cell>
          <cell r="E2861">
            <v>35</v>
          </cell>
        </row>
        <row r="2862">
          <cell r="B2862" t="str">
            <v>Macbeth For President 2016</v>
          </cell>
          <cell r="C2862" t="str">
            <v>The Bard's classic tale set in the 2016 Presidential Campaign. Power, corruption, greed, and conspiracy. How far are you willing to go?</v>
          </cell>
          <cell r="D2862">
            <v>4000</v>
          </cell>
          <cell r="E2862">
            <v>266</v>
          </cell>
        </row>
        <row r="2863">
          <cell r="B2863" t="str">
            <v>Julius Caesar</v>
          </cell>
          <cell r="C2863" t="str">
            <v>The University of Queensland Drama Production Course is putting on an adaptation of William Shakespeares Julius Caesar</v>
          </cell>
          <cell r="D2863">
            <v>250</v>
          </cell>
          <cell r="E2863">
            <v>80</v>
          </cell>
        </row>
        <row r="2864">
          <cell r="B2864" t="str">
            <v>Get Your Life Back</v>
          </cell>
          <cell r="C2864" t="str">
            <v>"Get Your Life Back" is a dynamic stage play that deals with true issues of life that reign in the lives of many people everyday.</v>
          </cell>
          <cell r="D2864">
            <v>12700</v>
          </cell>
          <cell r="E2864">
            <v>55</v>
          </cell>
        </row>
        <row r="2865">
          <cell r="B2865" t="str">
            <v>Equality Theatre</v>
          </cell>
          <cell r="C2865" t="str">
            <v>I would like to start a Acting Company that supports and includes LGBTQ youth and young adults in very conservative North Texas</v>
          </cell>
          <cell r="D2865">
            <v>50000</v>
          </cell>
          <cell r="E2865">
            <v>20</v>
          </cell>
        </row>
        <row r="2866">
          <cell r="B2866" t="str">
            <v>'Haunting Julia' by Alan Ayckbourn</v>
          </cell>
          <cell r="C2866" t="str">
            <v>Accessible, original theatre for all!</v>
          </cell>
          <cell r="D2866">
            <v>2500</v>
          </cell>
          <cell r="E2866">
            <v>40</v>
          </cell>
        </row>
        <row r="2867">
          <cell r="B2867" t="str">
            <v>FRINGE 2015 by YER Productions</v>
          </cell>
          <cell r="C2867" t="str">
            <v>Prepare to be Swept Away. Three short plays from three master playwrights; LANDFALL, SNIPER and DANGERS of TOBACCO!</v>
          </cell>
          <cell r="D2867">
            <v>2888</v>
          </cell>
          <cell r="E2867">
            <v>0</v>
          </cell>
        </row>
        <row r="2868">
          <cell r="B2868" t="str">
            <v>Church Folk Can Be Dangerous People</v>
          </cell>
          <cell r="C2868" t="str">
            <v>The reality is dark, sinister. The milieu is not as friendly as it claims. What is this place? Where is it? Is it your local church?</v>
          </cell>
          <cell r="D2868">
            <v>5000</v>
          </cell>
          <cell r="E2868">
            <v>45</v>
          </cell>
        </row>
        <row r="2869">
          <cell r="B2869" t="str">
            <v>A Midsummer Night's Dream</v>
          </cell>
          <cell r="C2869" t="str">
            <v>This production is being put together by Wilson's newest professional theater company, the Wyldepine Players in conjunction w/ Taiplab</v>
          </cell>
          <cell r="D2869">
            <v>2500</v>
          </cell>
          <cell r="E2869">
            <v>504</v>
          </cell>
        </row>
        <row r="2870">
          <cell r="B2870" t="str">
            <v>Becoming UNZIPPED</v>
          </cell>
          <cell r="C2870" t="str">
            <v>7 billion people &amp; most of us feel alone.  It's time we become emotionally unzipped.  "Unzipped" a new play about men &amp; relationships.</v>
          </cell>
          <cell r="D2870">
            <v>15000</v>
          </cell>
          <cell r="E2870">
            <v>6301.76</v>
          </cell>
        </row>
        <row r="2871">
          <cell r="B2871" t="str">
            <v>Theatre West97 - not-for-profit run Youth Theatre Program</v>
          </cell>
          <cell r="C2871" t="str">
            <v>We provide performing arts training and experience to young people of low income families in NYC, building confidence and self esteem</v>
          </cell>
          <cell r="D2871">
            <v>20000</v>
          </cell>
          <cell r="E2871">
            <v>177</v>
          </cell>
        </row>
        <row r="2872">
          <cell r="B2872" t="str">
            <v>America is at the Mall: A Post 9/11 Happily  Never After</v>
          </cell>
          <cell r="C2872" t="str">
            <v>The war in Iraq changed everything -one journey from the safe haven of the 99% to the shadows of veteran. How would you persevere?</v>
          </cell>
          <cell r="D2872">
            <v>5000</v>
          </cell>
          <cell r="E2872">
            <v>750</v>
          </cell>
        </row>
        <row r="2873">
          <cell r="B2873" t="str">
            <v>The Bill Cosby Assault, a play</v>
          </cell>
          <cell r="C2873" t="str">
            <v>America's dad or serial rapist? Or both? The stories of the Bill Cosby accusers and the society so skeptical of them.</v>
          </cell>
          <cell r="D2873">
            <v>10000</v>
          </cell>
          <cell r="E2873">
            <v>467</v>
          </cell>
        </row>
        <row r="2874">
          <cell r="B2874" t="str">
            <v>Loud Arts</v>
          </cell>
          <cell r="C2874" t="str">
            <v>Local Theatre group in Loudoun County, Virginia. Looking for funds to start producing shows!</v>
          </cell>
          <cell r="D2874">
            <v>3000</v>
          </cell>
          <cell r="E2874">
            <v>0</v>
          </cell>
        </row>
        <row r="2875">
          <cell r="B2875" t="str">
            <v>"Fortune's Child" by Mark Scharf</v>
          </cell>
          <cell r="C2875" t="str">
            <v>DC/Baltimore AEA actors band together produce a world premiere of a touching, bittersweet, award winning play about letting go to live</v>
          </cell>
          <cell r="D2875">
            <v>2500</v>
          </cell>
          <cell r="E2875">
            <v>953</v>
          </cell>
        </row>
        <row r="2876">
          <cell r="B2876" t="str">
            <v>Lead Players Theatre Company</v>
          </cell>
          <cell r="C2876" t="str">
            <v>We present Classics made for the 21st Century and we need a space! Please help us rent a space for The Importance of Being Earnest!</v>
          </cell>
          <cell r="D2876">
            <v>5000</v>
          </cell>
          <cell r="E2876">
            <v>271</v>
          </cell>
        </row>
        <row r="2877">
          <cell r="B2877" t="str">
            <v>Right Tracey!</v>
          </cell>
          <cell r="C2877" t="str">
            <v>Play about Tracey a gay man trapped in his room by his Bible thumping mother. He finds love but the room can not keep the love alive.</v>
          </cell>
          <cell r="D2877">
            <v>20000</v>
          </cell>
          <cell r="E2877">
            <v>7</v>
          </cell>
        </row>
        <row r="2878">
          <cell r="B2878" t="str">
            <v>The Sins of Bad People  Urban Stage Play</v>
          </cell>
          <cell r="C2878" t="str">
            <v>Charlotte NC playwright looking to showcase a series of three stage plays.  Plays are funny, completed and ready to run!</v>
          </cell>
          <cell r="D2878">
            <v>150000</v>
          </cell>
          <cell r="E2878">
            <v>0</v>
          </cell>
        </row>
        <row r="2879">
          <cell r="B2879" t="str">
            <v>COLLABORATION: WARHOL &amp; BASQUIAT</v>
          </cell>
          <cell r="C2879" t="str">
            <v>Two of the 20th Centuryâ€™s Greatest Artists 
navigate the perilous terrain of Art &amp; Fame 
in a historic Collaboration.</v>
          </cell>
          <cell r="D2879">
            <v>6000</v>
          </cell>
          <cell r="E2879">
            <v>650</v>
          </cell>
        </row>
        <row r="2880">
          <cell r="B2880" t="str">
            <v>(TBC) I'M JUST HERE TO BUY SOY SAUCE by Jingan Young</v>
          </cell>
          <cell r="C2880" t="str">
            <v>World premiere of "I'm Just Here to Buy Soy Sauce", a play about China &amp; the UK housing crisis by Jingan Young location TBC</v>
          </cell>
          <cell r="D2880">
            <v>3000</v>
          </cell>
          <cell r="E2880">
            <v>63</v>
          </cell>
        </row>
        <row r="2881">
          <cell r="B2881" t="str">
            <v>Girls, Ladies and Women - A Gospel Drama</v>
          </cell>
          <cell r="C2881" t="str">
            <v>She that fines a husband? Wait, is that right? Girl... you better check yourself, before you wreck yourself!</v>
          </cell>
          <cell r="D2881">
            <v>11200</v>
          </cell>
          <cell r="E2881">
            <v>29</v>
          </cell>
        </row>
        <row r="2882">
          <cell r="B2882" t="str">
            <v>BELIEF on the Isle of Skye</v>
          </cell>
          <cell r="C2882" t="str">
            <v>BELIEF leaves res &amp; crosses nations, swims the Atlantic, landing on Isle where Salish meets Gaelic, where humanity transcends barriers</v>
          </cell>
          <cell r="D2882">
            <v>12000</v>
          </cell>
          <cell r="E2882">
            <v>2800</v>
          </cell>
        </row>
        <row r="2883">
          <cell r="B2883" t="str">
            <v>"God's Pinatas" A Drama for the stage, with comic relief.</v>
          </cell>
          <cell r="C2883" t="str">
            <v>"The struggles of Alzheimer's  &amp; Alcoholism. "Courage is the quiet voice at the end of the day, saying, I will try again tomorrow."</v>
          </cell>
          <cell r="D2883">
            <v>5500</v>
          </cell>
          <cell r="E2883">
            <v>0</v>
          </cell>
        </row>
        <row r="2884">
          <cell r="B2884" t="str">
            <v>Images: Remembrances of the Holocaust-The Eva Schloss Story</v>
          </cell>
          <cell r="C2884" t="str">
            <v>A one-woman show about the life of Eva Schloss, her time in Auschwitz, and the positive impact she has had on thousands of lives.</v>
          </cell>
          <cell r="D2884">
            <v>750</v>
          </cell>
          <cell r="E2884">
            <v>252</v>
          </cell>
        </row>
        <row r="2885">
          <cell r="B2885" t="str">
            <v>"Skip To My Lou," a NEW play by Steve Romagnoli</v>
          </cell>
          <cell r="C2885" t="str">
            <v>Ticket sales benefit Bedford Hills Maximum Security Prison, Women's College Program Library. Presented by Theater For The New City.</v>
          </cell>
          <cell r="D2885">
            <v>10000</v>
          </cell>
          <cell r="E2885">
            <v>1908</v>
          </cell>
        </row>
        <row r="2886">
          <cell r="B2886" t="str">
            <v>The Lizard King, a play by Jay Jeff Jones</v>
          </cell>
          <cell r="C2886" t="str">
            <v>Come explore the dream world of Jim Morrison, rock singer, mystic, poet, shaman.</v>
          </cell>
          <cell r="D2886">
            <v>45000</v>
          </cell>
          <cell r="E2886">
            <v>185</v>
          </cell>
        </row>
        <row r="2887">
          <cell r="B2887" t="str">
            <v>The Wedding</v>
          </cell>
          <cell r="C2887" t="str">
            <v>An historic and proud work of Polish nationalistic literature performed on stage.</v>
          </cell>
          <cell r="D2887">
            <v>400</v>
          </cell>
          <cell r="E2887">
            <v>130</v>
          </cell>
        </row>
        <row r="2888">
          <cell r="B2888" t="str">
            <v>Artists' tickets to VARIATIONS ON FAMILY</v>
          </cell>
          <cell r="C2888" t="str">
            <v>Help us provide half-price tickets to the 11th annual Variations Project, allowing our fellow artists to see this wonderful production.</v>
          </cell>
          <cell r="D2888">
            <v>200</v>
          </cell>
          <cell r="E2888">
            <v>10</v>
          </cell>
        </row>
        <row r="2889">
          <cell r="B2889" t="str">
            <v>An Original Theater Play Entitled "The Art of Love"</v>
          </cell>
          <cell r="C2889" t="str">
            <v>A stage play of love, faith, &amp; relationships in a comical &amp; spirit message that is sure to make you laugh &amp; rejoice to the ART OF LOVE</v>
          </cell>
          <cell r="D2889">
            <v>3000</v>
          </cell>
          <cell r="E2889">
            <v>5</v>
          </cell>
        </row>
        <row r="2890">
          <cell r="B2890" t="str">
            <v>ARTS to HEARTS - The Holidate (An Original Stage Play)</v>
          </cell>
          <cell r="C2890" t="str">
            <v>We're dedicated to writing &amp; producing plays, infusing inspirational, universal principles that aren't commonly displayed in America.</v>
          </cell>
          <cell r="D2890">
            <v>30000</v>
          </cell>
          <cell r="E2890">
            <v>0</v>
          </cell>
        </row>
        <row r="2891">
          <cell r="B2891" t="str">
            <v>Halfway, Nebraska</v>
          </cell>
          <cell r="C2891" t="str">
            <v>Halfway, Nebraska explores the limits of hope and what it means to love someone who may be too far damaged to save.</v>
          </cell>
          <cell r="D2891">
            <v>3000</v>
          </cell>
          <cell r="E2891">
            <v>1142</v>
          </cell>
        </row>
        <row r="2892">
          <cell r="B2892" t="str">
            <v>the Savannah Disputation</v>
          </cell>
          <cell r="C2892" t="str">
            <v>This Theological Comedy tells a story of when seemingly similar beliefs are discovered to be worlds apart; Damnation-Southern Style.</v>
          </cell>
          <cell r="D2892">
            <v>2000</v>
          </cell>
          <cell r="E2892">
            <v>21</v>
          </cell>
        </row>
        <row r="2893">
          <cell r="B2893" t="str">
            <v>Literacy for Brooklyn Kids</v>
          </cell>
          <cell r="C2893" t="str">
            <v>Did you know that we are enriching the lives of Brooklyn kids through literacy and educational theater? We just need a little help.</v>
          </cell>
          <cell r="D2893">
            <v>10000</v>
          </cell>
          <cell r="E2893">
            <v>273</v>
          </cell>
        </row>
        <row r="2894">
          <cell r="B2894" t="str">
            <v>Something Precious</v>
          </cell>
          <cell r="C2894" t="str">
            <v>Something Precious is the world's first musical to alert folks to the harmful effects of technology on the human spirit.</v>
          </cell>
          <cell r="D2894">
            <v>5500</v>
          </cell>
          <cell r="E2894">
            <v>500</v>
          </cell>
        </row>
        <row r="2895">
          <cell r="B2895" t="str">
            <v>REDISCOVERING KIA THE PLAY</v>
          </cell>
          <cell r="C2895" t="str">
            <v>Fundraising for REDISCOVERING KIA THE PLAY</v>
          </cell>
          <cell r="D2895">
            <v>5000</v>
          </cell>
          <cell r="E2895">
            <v>25</v>
          </cell>
        </row>
        <row r="2896">
          <cell r="B2896" t="str">
            <v>How Could You Do This To Me (The Stage Play)</v>
          </cell>
          <cell r="C2896" t="str">
            <v>This Is A Story About A Woman A Man And A Woman</v>
          </cell>
          <cell r="D2896">
            <v>50000</v>
          </cell>
          <cell r="E2896">
            <v>0</v>
          </cell>
        </row>
        <row r="2897">
          <cell r="B2897" t="str">
            <v>Alice In Wonderland (Polish) ALICJA W KRAINIE CZARÃ“W</v>
          </cell>
          <cell r="C2897" t="str">
            <v>Alice on stage with a magical twist to brighten your smile and warm your heart. Project is in Polish with semi-pro actors and children.</v>
          </cell>
          <cell r="D2897">
            <v>500</v>
          </cell>
          <cell r="E2897">
            <v>23</v>
          </cell>
        </row>
        <row r="2898">
          <cell r="B2898" t="str">
            <v>"Miracle on 34th Street" - We believe. Do you believe in us?</v>
          </cell>
          <cell r="C2898" t="str">
            <v>"Miracle on 34th Street" is about faith and believing in others. 
We believe. Do you?</v>
          </cell>
          <cell r="D2898">
            <v>3000</v>
          </cell>
          <cell r="E2898">
            <v>625</v>
          </cell>
        </row>
        <row r="2899">
          <cell r="B2899" t="str">
            <v>CAYCE</v>
          </cell>
          <cell r="C2899" t="str">
            <v>A unique stage play about the epic struggle of psychic Edgar Cayce to deal with his extraordinary abilities and find his place in life.</v>
          </cell>
          <cell r="D2899">
            <v>12000</v>
          </cell>
          <cell r="E2899">
            <v>550</v>
          </cell>
        </row>
        <row r="2900">
          <cell r="B2900" t="str">
            <v>Galaxy Express - The Play</v>
          </cell>
          <cell r="C2900" t="str">
            <v>This is an action packed Sci-Fi stage play, using foam latex creature puppets, projected video footage, and audience participation.</v>
          </cell>
          <cell r="D2900">
            <v>7500</v>
          </cell>
          <cell r="E2900">
            <v>316</v>
          </cell>
        </row>
        <row r="2901">
          <cell r="B2901" t="str">
            <v>The Esoteric Camgirl</v>
          </cell>
          <cell r="C2901" t="str">
            <v>Sex, intrigue, lust, &amp; love; follow the lives of two individuals as their romance turns from innocent online flirting to something more</v>
          </cell>
          <cell r="D2901">
            <v>10000</v>
          </cell>
          <cell r="E2901">
            <v>0</v>
          </cell>
        </row>
        <row r="2902">
          <cell r="B2902" t="str">
            <v>Bring Oedipus Revenant to Life!</v>
          </cell>
          <cell r="C2902" t="str">
            <v>In October, we plan to premiere Oedipus Revenant, a historically grounded horror adaptation of Sophoclesâ€™ classic, Oedipus the Tyrant.</v>
          </cell>
          <cell r="D2902">
            <v>5500</v>
          </cell>
          <cell r="E2902">
            <v>3405</v>
          </cell>
        </row>
        <row r="2903">
          <cell r="B2903" t="str">
            <v>Avarimor Series (Audio Plays)</v>
          </cell>
          <cell r="C2903" t="str">
            <v>How can the visual age appreciate something that cant see? With these Audio Plays I will show you, if your willing to listen.</v>
          </cell>
          <cell r="D2903">
            <v>750</v>
          </cell>
          <cell r="E2903">
            <v>6</v>
          </cell>
        </row>
        <row r="2904">
          <cell r="B2904" t="str">
            <v>Bring the iconic story of Leontyne Price to the stage.</v>
          </cell>
          <cell r="C2904" t="str">
            <v>Help me honor and bring "The American Soprano" Leontyne Price back to the stage one more time.</v>
          </cell>
          <cell r="D2904">
            <v>150000</v>
          </cell>
          <cell r="E2904">
            <v>25</v>
          </cell>
        </row>
        <row r="2905">
          <cell r="B2905" t="str">
            <v>GettingTeensSaved.org Play in Richmond, California 2016</v>
          </cell>
          <cell r="C2905" t="str">
            <v>We are raising funds to rent a theater hall for a play to help educate teenagers and parents on the pitfalls teenagers currently face.</v>
          </cell>
          <cell r="D2905">
            <v>5000</v>
          </cell>
          <cell r="E2905">
            <v>39</v>
          </cell>
        </row>
        <row r="2906">
          <cell r="B2906" t="str">
            <v>The Love Shack</v>
          </cell>
          <cell r="C2906" t="str">
            <v>A Tequila slammer with a slice of Tarantino, a line of the London Fringe scene and a shot of â€œBreaking Badâ€. New Writing.</v>
          </cell>
          <cell r="D2906">
            <v>1500</v>
          </cell>
          <cell r="E2906">
            <v>75</v>
          </cell>
        </row>
        <row r="2907">
          <cell r="B2907" t="str">
            <v>DIANA's "Late: A Cowboy Song" by Sarah Ruhl</v>
          </cell>
          <cell r="C2907" t="str">
            <v>Philly-based feminist theatre's inaugural production about a woman's friendship with an awesome lady cowboy.</v>
          </cell>
          <cell r="D2907">
            <v>3500</v>
          </cell>
          <cell r="E2907">
            <v>622</v>
          </cell>
        </row>
        <row r="2908">
          <cell r="B2908" t="str">
            <v>NO HOMO at Atwater Village Theatre</v>
          </cell>
          <cell r="C2908" t="str">
            <v>The smash hit, award-winning comedy sashays onto the Los Angeles Theater Scene in a fabulous new production at Atwater Village Theatre.</v>
          </cell>
          <cell r="D2908">
            <v>6000</v>
          </cell>
          <cell r="E2908">
            <v>565</v>
          </cell>
        </row>
        <row r="2909">
          <cell r="B2909" t="str">
            <v>Little Nell's - a play</v>
          </cell>
          <cell r="C2909" t="str">
            <v>Spend an evening in the afterlife with some of the greatest women who ever lived. LITTLE NELL's,by Jill Hughes, Los Angeles- June, 2016</v>
          </cell>
          <cell r="D2909">
            <v>2500</v>
          </cell>
          <cell r="E2909">
            <v>2</v>
          </cell>
        </row>
        <row r="2910">
          <cell r="B2910" t="str">
            <v>"THIS THING OF OURS"</v>
          </cell>
          <cell r="C2910" t="str">
            <v>A dinner theatre/show about a day in the life of a Vegas "Mob Boss"
circa 1965- ish. It is all at once realistic,tragic, farce/comical</v>
          </cell>
          <cell r="D2910">
            <v>9600</v>
          </cell>
          <cell r="E2910">
            <v>264</v>
          </cell>
        </row>
        <row r="2911">
          <cell r="B2911" t="str">
            <v>CONVERSATIONS WITH AN AVERAGE JOE</v>
          </cell>
          <cell r="C2911" t="str">
            <v>CONVERSATIONS WITH AN AVERAGE JOE tells our stories exposing those in charge of our lives and tells how to take control of country back</v>
          </cell>
          <cell r="D2911">
            <v>180000</v>
          </cell>
          <cell r="E2911">
            <v>20</v>
          </cell>
        </row>
        <row r="2912">
          <cell r="B2912" t="str">
            <v>Strive</v>
          </cell>
          <cell r="C2912" t="str">
            <v>Free drama, dance and singing workshops for disadvantaged young people to inspire, create and help them follow their dreams.</v>
          </cell>
          <cell r="D2912">
            <v>30000</v>
          </cell>
          <cell r="E2912">
            <v>1</v>
          </cell>
        </row>
        <row r="2913">
          <cell r="B2913" t="str">
            <v>The Drama Factory presents " The Moon Princess "</v>
          </cell>
          <cell r="C2913" t="str">
            <v>The Most Beautiful Things in Japan are Hidden...Our different &amp; original play from the Japanese folk tale The Bamboo Cutters Daughter.</v>
          </cell>
          <cell r="D2913">
            <v>1800</v>
          </cell>
          <cell r="E2913">
            <v>657</v>
          </cell>
        </row>
        <row r="2914">
          <cell r="B2914" t="str">
            <v>Fair Play</v>
          </cell>
          <cell r="C2914" t="str">
            <v>Set in Iceland, Fair Play is a a dark comedy- a play within a play. An extravaganza, fueled by Absinthe, and touched by the Surreal.</v>
          </cell>
          <cell r="D2914">
            <v>14440</v>
          </cell>
          <cell r="E2914">
            <v>2030</v>
          </cell>
        </row>
        <row r="2915">
          <cell r="B2915" t="str">
            <v>The Salem Haunted Magic Show</v>
          </cell>
          <cell r="C2915" t="str">
            <v>A LIVE history infused, frightening magic and mind reading show in the heart of the Halloween capital of the world, Salem, MA!!</v>
          </cell>
          <cell r="D2915">
            <v>10000</v>
          </cell>
          <cell r="E2915">
            <v>2</v>
          </cell>
        </row>
        <row r="2916">
          <cell r="B2916" t="str">
            <v>Hercules the Panto</v>
          </cell>
          <cell r="C2916" t="str">
            <v>Hercules must complete four challenges in order to meet the father he never knew</v>
          </cell>
          <cell r="D2916">
            <v>25000</v>
          </cell>
          <cell r="E2916">
            <v>1</v>
          </cell>
        </row>
        <row r="2917">
          <cell r="B2917" t="str">
            <v>A Grimm Night for Hans Christian Anderson</v>
          </cell>
          <cell r="C2917" t="str">
            <v>An inclusive, cross community, multi-cultural theatre production for children aged 3 to 16 and their families</v>
          </cell>
          <cell r="D2917">
            <v>1000</v>
          </cell>
          <cell r="E2917">
            <v>611</v>
          </cell>
        </row>
        <row r="2918">
          <cell r="B2918" t="str">
            <v>An Interview With Gaddafi - The Stage Play</v>
          </cell>
          <cell r="C2918" t="str">
            <v>The moving dramatisation of one man's journey to find the truth behind the Libyan regime change.</v>
          </cell>
          <cell r="D2918">
            <v>1850</v>
          </cell>
          <cell r="E2918">
            <v>145</v>
          </cell>
        </row>
        <row r="2919">
          <cell r="B2919" t="str">
            <v>Elevation Twelfth Night</v>
          </cell>
          <cell r="C2919" t="str">
            <v>Cross dressing, cross gartering, crossed swords. Cross a bridge and come see this fantastically fun rendition of Twelfth Night</v>
          </cell>
          <cell r="D2919">
            <v>2000</v>
          </cell>
          <cell r="E2919">
            <v>437</v>
          </cell>
        </row>
        <row r="2920">
          <cell r="B2920" t="str">
            <v>When Johnny Comes Marching Home</v>
          </cell>
          <cell r="C2920" t="str">
            <v>A meta-theatrical retelling of Chekhov's Three Sisters, framed with Civil War Hymns, Dance, and wild theatricality.</v>
          </cell>
          <cell r="D2920">
            <v>5000</v>
          </cell>
          <cell r="E2920">
            <v>1362</v>
          </cell>
        </row>
        <row r="2921">
          <cell r="B2921" t="str">
            <v>While the Stars Fall</v>
          </cell>
          <cell r="C2921" t="str">
            <v>A full staged reading of a new play about a boy who learns how to be happy from the most unexpected person.</v>
          </cell>
          <cell r="D2921">
            <v>600</v>
          </cell>
          <cell r="E2921">
            <v>51</v>
          </cell>
        </row>
        <row r="2922">
          <cell r="B2922" t="str">
            <v>Save 'The Stage Door'.</v>
          </cell>
          <cell r="C2922" t="str">
            <v>Help save this village theatre group. Funding required for lighting, stage equipment, &amp; ongoing productions. Involves youth  &amp; adults.</v>
          </cell>
          <cell r="D2922">
            <v>2500</v>
          </cell>
          <cell r="E2922">
            <v>671</v>
          </cell>
        </row>
        <row r="2923">
          <cell r="B2923" t="str">
            <v>Fools Rush In: A Cabaret Benefiting BC/EFA Kickstarter</v>
          </cell>
          <cell r="C2923" t="str">
            <v>I'm creating a cabaret in which all donations go directly to Broadway Cares/Equity Fights AIDS.</v>
          </cell>
          <cell r="D2923">
            <v>100</v>
          </cell>
          <cell r="E2923">
            <v>129</v>
          </cell>
        </row>
        <row r="2924">
          <cell r="B2924" t="str">
            <v>Les Miserables - Backing fund</v>
          </cell>
          <cell r="C2924" t="str">
            <v>We as a Performing Arts College are to perform 'Les Miserables'. We need backing in order to afford the set, costume and other aspects.</v>
          </cell>
          <cell r="D2924">
            <v>500</v>
          </cell>
          <cell r="E2924">
            <v>500</v>
          </cell>
        </row>
        <row r="2925">
          <cell r="B2925" t="str">
            <v>Kaylee's Senior Project</v>
          </cell>
          <cell r="C2925" t="str">
            <v>Spreading the love of theatre, one step at a time. I would like to produce a reading of one of my favorite musicals</v>
          </cell>
          <cell r="D2925">
            <v>300</v>
          </cell>
          <cell r="E2925">
            <v>300</v>
          </cell>
        </row>
        <row r="2926">
          <cell r="B2926" t="str">
            <v>There's No Place Like Home!</v>
          </cell>
          <cell r="C2926" t="str">
            <v>Theatre is home and there's no place like home!  So, click your heels three times, and come home to the magic we create for you!</v>
          </cell>
          <cell r="D2926">
            <v>25000</v>
          </cell>
          <cell r="E2926">
            <v>25800</v>
          </cell>
        </row>
        <row r="2927">
          <cell r="B2927" t="str">
            <v>Bring "Snow White and the Seven Bottoms" to NYC!</v>
          </cell>
          <cell r="C2927" t="str">
            <v>Help the Gold Dust Orphans bring their new musical 'SNOW WHITE AND THE SEVEN BOTTOMS' to New York City this fall!</v>
          </cell>
          <cell r="D2927">
            <v>45000</v>
          </cell>
          <cell r="E2927">
            <v>46100.69</v>
          </cell>
        </row>
        <row r="2928">
          <cell r="B2928" t="str">
            <v>Mirror Image - An Original Musical</v>
          </cell>
          <cell r="C2928" t="str">
            <v>A musical, by Louis Lagalante and Patty Hamilton, that explores loss and the different ways we can choose to move on from it.</v>
          </cell>
          <cell r="D2928">
            <v>3000</v>
          </cell>
          <cell r="E2928">
            <v>3750</v>
          </cell>
        </row>
        <row r="2929">
          <cell r="B2929" t="str">
            <v>The Addams Family Comes To Tuscaloosa</v>
          </cell>
          <cell r="C2929" t="str">
            <v>They're Creepy, They're Kooky, And They're coming to Tuscaloosa this October! Help Us Bring the World of The Addams Family To Life!</v>
          </cell>
          <cell r="D2929">
            <v>1800</v>
          </cell>
          <cell r="E2929">
            <v>2355</v>
          </cell>
        </row>
        <row r="2930">
          <cell r="B2930" t="str">
            <v>Music Theatre of Idaho Presents "A Year with Frog and Toad</v>
          </cell>
          <cell r="C2930" t="str">
            <v>This is a touring production for schools in the Treasure Valley!</v>
          </cell>
          <cell r="D2930">
            <v>1000</v>
          </cell>
          <cell r="E2930">
            <v>1000</v>
          </cell>
        </row>
        <row r="2931">
          <cell r="B2931" t="str">
            <v>Right On Cue Kids Theater (ROCKT) First Show</v>
          </cell>
          <cell r="C2931" t="str">
            <v>Help fund ROCKT's first production!  We want to bring musical theater to kids who have limited access to it, and offer it free to kids.</v>
          </cell>
          <cell r="D2931">
            <v>8000</v>
          </cell>
          <cell r="E2931">
            <v>8165.55</v>
          </cell>
        </row>
        <row r="2932">
          <cell r="B2932" t="str">
            <v>Forbear! Theatre</v>
          </cell>
          <cell r="C2932" t="str">
            <v>Forbear! is a new theatre company aiming to produce exciting and innovative theatre using performers from a variety of disciplines.</v>
          </cell>
          <cell r="D2932">
            <v>10000</v>
          </cell>
          <cell r="E2932">
            <v>10092</v>
          </cell>
        </row>
        <row r="2933">
          <cell r="B2933" t="str">
            <v>And More Shenanigans Theatre Company</v>
          </cell>
          <cell r="C2933" t="str">
            <v>And More Shenanigans Theatre is a brand new Edmonton based theatre company dedicated to creating and developing quirky original works</v>
          </cell>
          <cell r="D2933">
            <v>750</v>
          </cell>
          <cell r="E2933">
            <v>795</v>
          </cell>
        </row>
        <row r="2934">
          <cell r="B2934" t="str">
            <v>Magpie- A Melbourne Written Dramatic Musical</v>
          </cell>
          <cell r="C2934" t="str">
            <v>When a rich girl fakes destitution so she can audition for a homeless talent show, she bridges our wealth gap with a tragic love.</v>
          </cell>
          <cell r="D2934">
            <v>3100</v>
          </cell>
          <cell r="E2934">
            <v>3258</v>
          </cell>
        </row>
        <row r="2935">
          <cell r="B2935" t="str">
            <v>Three Postcards: Pre-Production Costs</v>
          </cell>
          <cell r="C2935" t="str">
            <v>An intimate musical about friendship and time, growing up, and coming of age. Music and words that will stay with you for years to come</v>
          </cell>
          <cell r="D2935">
            <v>2500</v>
          </cell>
          <cell r="E2935">
            <v>2569</v>
          </cell>
        </row>
        <row r="2936">
          <cell r="B2936" t="str">
            <v>Songs for a New World</v>
          </cell>
          <cell r="C2936" t="str">
            <v>Powerful community theatre production of Jason Robert Brown's "Songs for a New World" in London, Ontario.</v>
          </cell>
          <cell r="D2936">
            <v>2500</v>
          </cell>
          <cell r="E2936">
            <v>2700</v>
          </cell>
        </row>
        <row r="2937">
          <cell r="B2937" t="str">
            <v>Fresco presents SNOW WHITE - GARAGE OPERA!</v>
          </cell>
          <cell r="C2937" t="str">
            <v>Fresco brings a full scale operatic production to your neighborhood - SNOW WHITE, set to the world's greatest music!</v>
          </cell>
          <cell r="D2937">
            <v>3500</v>
          </cell>
          <cell r="E2937">
            <v>3531</v>
          </cell>
        </row>
        <row r="2938">
          <cell r="B2938" t="str">
            <v>Put Music in our Musical: Rosetown Playhouse</v>
          </cell>
          <cell r="C2938" t="str">
            <v>We need your help to complete our musical! Help us add two more original songs to our winter show, Babes in Toyland.</v>
          </cell>
          <cell r="D2938">
            <v>1000</v>
          </cell>
          <cell r="E2938">
            <v>1280</v>
          </cell>
        </row>
        <row r="2939">
          <cell r="B2939" t="str">
            <v>UCAS</v>
          </cell>
          <cell r="C2939" t="str">
            <v>UCAS is a new British musical premiering at the Edinburgh Fringe Festival 2014.</v>
          </cell>
          <cell r="D2939">
            <v>1500</v>
          </cell>
          <cell r="E2939">
            <v>2000</v>
          </cell>
        </row>
        <row r="2940">
          <cell r="B2940" t="str">
            <v>Keep It Spinning.</v>
          </cell>
          <cell r="C2940" t="str">
            <v>Keep It Spinning! Is an after-school, six week workshop, during which students create an musical based on on an overarching theme.</v>
          </cell>
          <cell r="D2940">
            <v>4000</v>
          </cell>
          <cell r="E2940">
            <v>4055</v>
          </cell>
        </row>
        <row r="2941">
          <cell r="B2941" t="str">
            <v>Dreamgirls - Skyline got a Matching Grant!</v>
          </cell>
          <cell r="C2941" t="str">
            <v>Skyline Board Trustees have offered matching grants to help fund next season's production of Dreamgirls! Your donation will be doubled!</v>
          </cell>
          <cell r="D2941">
            <v>8000</v>
          </cell>
          <cell r="E2941">
            <v>8230</v>
          </cell>
        </row>
        <row r="2942">
          <cell r="B2942" t="str">
            <v>ITAVA Players "Little Shop of Horrors"</v>
          </cell>
          <cell r="C2942" t="str">
            <v>We are asking for people to donate to our theater club, the ITAVA Players, a public high school club from Brooklyn, NY.</v>
          </cell>
          <cell r="D2942">
            <v>2500</v>
          </cell>
          <cell r="E2942">
            <v>2681</v>
          </cell>
        </row>
        <row r="2943">
          <cell r="B2943" t="str">
            <v>Help Us Help Artists</v>
          </cell>
          <cell r="C2943" t="str">
            <v>Ovations wants to buy property to open a variety club to become the 1st minority owned club in Cincy, focusing on artists on the rise.</v>
          </cell>
          <cell r="D2943">
            <v>25000</v>
          </cell>
          <cell r="E2943">
            <v>1</v>
          </cell>
        </row>
        <row r="2944">
          <cell r="B2944" t="str">
            <v>Penmar Community Arts Society</v>
          </cell>
          <cell r="C2944" t="str">
            <v>YOUR community theatre:  provide a facility that is usable for presentation of movies, live music, live theatre and community events</v>
          </cell>
          <cell r="D2944">
            <v>200000</v>
          </cell>
          <cell r="E2944">
            <v>40850</v>
          </cell>
        </row>
        <row r="2945">
          <cell r="B2945" t="str">
            <v>BlackSpace: Urban Performance Arts Collective</v>
          </cell>
          <cell r="C2945" t="str">
            <v>Building a Resource Network and Funding Capacity to support, empower and promote Afrocentric Arts in Metro Columbus</v>
          </cell>
          <cell r="D2945">
            <v>3000</v>
          </cell>
          <cell r="E2945">
            <v>0</v>
          </cell>
        </row>
        <row r="2946">
          <cell r="B2946" t="str">
            <v>Guardian Theatre, Arts in Education Theatre</v>
          </cell>
          <cell r="C2946" t="str">
            <v>Our vision: build and operate a Theater Arts Center for south-central Washington state in Goldendale.</v>
          </cell>
          <cell r="D2946">
            <v>10000</v>
          </cell>
          <cell r="E2946">
            <v>100</v>
          </cell>
        </row>
        <row r="2947">
          <cell r="B2947" t="str">
            <v>A Midsummer Night's Pub</v>
          </cell>
          <cell r="C2947" t="str">
            <v>Where people that enjoy theater, or just something new can go to have fun and experience varying types of theater in Albuquerque.</v>
          </cell>
          <cell r="D2947">
            <v>50000</v>
          </cell>
          <cell r="E2947">
            <v>0</v>
          </cell>
        </row>
        <row r="2948">
          <cell r="B2948" t="str">
            <v>Create The Twisted Tree Theatre</v>
          </cell>
          <cell r="C2948" t="str">
            <v>I have set up a new theatre company, and am looking to raise funds to purchase a venue with a difference to a standard theatre.</v>
          </cell>
          <cell r="D2948">
            <v>2000</v>
          </cell>
          <cell r="E2948">
            <v>2</v>
          </cell>
        </row>
        <row r="2949">
          <cell r="B2949" t="str">
            <v>'The Float Lodge' - Duluth's First Premiere Float Center</v>
          </cell>
          <cell r="C2949" t="str">
            <v>Bringing Health, Wellness and Creative Empowerment to an active community in a whole new way... are you ready to 'FLOAT', Duluth?</v>
          </cell>
          <cell r="D2949">
            <v>25000</v>
          </cell>
          <cell r="E2949">
            <v>1072</v>
          </cell>
        </row>
        <row r="2950">
          <cell r="B2950" t="str">
            <v>Xenu's Space Opera</v>
          </cell>
          <cell r="C2950" t="str">
            <v>The Space Opera is an action packed reenactment of Xenu's story, a sacred teaching thats considered a secret of the Scientology church</v>
          </cell>
          <cell r="D2950">
            <v>500000</v>
          </cell>
          <cell r="E2950">
            <v>24</v>
          </cell>
        </row>
        <row r="2951">
          <cell r="B2951" t="str">
            <v>Spiritual Enlightenment Center - Help raise our vibrations!</v>
          </cell>
          <cell r="C2951" t="str">
            <v>This center will be open to any and all people regardless of their religion.   We will be offering art, music, empowerment, and more!</v>
          </cell>
          <cell r="D2951">
            <v>1000</v>
          </cell>
          <cell r="E2951">
            <v>25</v>
          </cell>
        </row>
        <row r="2952">
          <cell r="B2952" t="str">
            <v>Tahoe Children's Museum with Exploratorium Inside</v>
          </cell>
          <cell r="C2952" t="str">
            <v>Help www.KidZoneMuseum.org grow to serve children 1-18 with science, engineering, arts and PLAY especially low-income families.</v>
          </cell>
          <cell r="D2952">
            <v>5000000</v>
          </cell>
          <cell r="E2952">
            <v>0</v>
          </cell>
        </row>
        <row r="2953">
          <cell r="B2953" t="str">
            <v>Brentwood Theater Company needs a Rehearsal Space.</v>
          </cell>
          <cell r="C2953" t="str">
            <v>A building w/office, rehearsal space and classrooms centered on performing arts.
Brentwood Theater Company is a non-profit 501(c)(3)</v>
          </cell>
          <cell r="D2953">
            <v>50000</v>
          </cell>
          <cell r="E2953">
            <v>1096</v>
          </cell>
        </row>
        <row r="2954">
          <cell r="B2954" t="str">
            <v>Let's Build MOUNTAIN HAVEN, a Community Events Campus (Canceled)</v>
          </cell>
          <cell r="C2954" t="str">
            <v>Mountain Haven transforms a former disused Mt Laguna Church into space for celebrations, events, learning, conferences, retreats &amp; more</v>
          </cell>
          <cell r="D2954">
            <v>20000</v>
          </cell>
          <cell r="E2954">
            <v>1605</v>
          </cell>
        </row>
        <row r="2955">
          <cell r="B2955" t="str">
            <v>Pueblo Underground Theater (Canceled)</v>
          </cell>
          <cell r="C2955" t="str">
            <v>I want to purchase the former Bread Of Life Church and convert it into a multipurpose theater space for local talent.</v>
          </cell>
          <cell r="D2955">
            <v>400000</v>
          </cell>
          <cell r="E2955">
            <v>605</v>
          </cell>
        </row>
        <row r="2956">
          <cell r="B2956" t="str">
            <v>ONGO CENTRE | An Incubator Creative Space to self-funds (Canceled)</v>
          </cell>
          <cell r="C2956" t="str">
            <v>Independent film theater, studio and tech lab with storefront, open space for creative people to grow their dream into a profit.</v>
          </cell>
          <cell r="D2956">
            <v>15000</v>
          </cell>
          <cell r="E2956">
            <v>0</v>
          </cell>
        </row>
        <row r="2957">
          <cell r="B2957" t="str">
            <v>A Stage for Stage Door Theater Company (Canceled)</v>
          </cell>
          <cell r="C2957" t="str">
            <v>Stage Door Theater needs a stage for its current and future productions. Can you help?</v>
          </cell>
          <cell r="D2957">
            <v>1200</v>
          </cell>
          <cell r="E2957">
            <v>715</v>
          </cell>
        </row>
        <row r="2958">
          <cell r="B2958" t="str">
            <v>A Happy Home for Hagan's House of Horrors (Canceled)</v>
          </cell>
          <cell r="C2958" t="str">
            <v>Family-owned and community-operated haunted Halloween attraction in Bladensburg, OH, needs your help to grow bigger!</v>
          </cell>
          <cell r="D2958">
            <v>7900</v>
          </cell>
          <cell r="E2958">
            <v>1322</v>
          </cell>
        </row>
        <row r="2959">
          <cell r="B2959" t="str">
            <v>BAMA Theatre Headset Campaign (Canceled)</v>
          </cell>
          <cell r="C2959" t="str">
            <v>Theatre in Tuscaloosa, AL built in the 1930s.  The headsets seem about that old. They are almost unusable.</v>
          </cell>
          <cell r="D2959">
            <v>15000</v>
          </cell>
          <cell r="E2959">
            <v>280</v>
          </cell>
        </row>
        <row r="2960">
          <cell r="B2960" t="str">
            <v>Uprising Theater (Canceled)</v>
          </cell>
          <cell r="C2960" t="str">
            <v>Chicago Based Theater Company and Venue Dedicated to Social Justice and Mainstreaming the Palestinian Narrative</v>
          </cell>
          <cell r="D2960">
            <v>80000</v>
          </cell>
          <cell r="E2960">
            <v>0</v>
          </cell>
        </row>
        <row r="2961">
          <cell r="B2961" t="str">
            <v>The Bath Theatre Bus (Canceled)</v>
          </cell>
          <cell r="C2961" t="str">
            <v>A magical, unique, theatre bus which aims to inspire the creative communities around Bath and create unique performance opportunities.</v>
          </cell>
          <cell r="D2961">
            <v>10000</v>
          </cell>
          <cell r="E2961">
            <v>0</v>
          </cell>
        </row>
        <row r="2962">
          <cell r="B2962" t="str">
            <v>Lynnewood Hall Restoration (Canceled)</v>
          </cell>
          <cell r="C2962" t="str">
            <v>Built in the late 1800's, this 70K sq. feet estate has fallen into disrepair.  Seeking to buy and convert to useful space</v>
          </cell>
          <cell r="D2962">
            <v>30000000</v>
          </cell>
          <cell r="E2962">
            <v>0</v>
          </cell>
        </row>
        <row r="2963">
          <cell r="B2963" t="str">
            <v>Shakespeare in the Park! A Comedy of Errors</v>
          </cell>
          <cell r="C2963" t="str">
            <v>Teens in Take Note Troupe put on Shakespeare in the Park annually. Keep relevant, family-friendly Shakespeare in the community!</v>
          </cell>
          <cell r="D2963">
            <v>5000</v>
          </cell>
          <cell r="E2963">
            <v>5481</v>
          </cell>
        </row>
        <row r="2964">
          <cell r="B2964" t="str">
            <v>Grassroots Shakespeare Company â€¢ Arizona</v>
          </cell>
          <cell r="C2964" t="str">
            <v>A pop-up outdoor theatre company bringing accessible Shakespeare to parks and other locations in the greater Phoenix area!</v>
          </cell>
          <cell r="D2964">
            <v>1000</v>
          </cell>
          <cell r="E2964">
            <v>1218</v>
          </cell>
        </row>
        <row r="2965">
          <cell r="B2965" t="str">
            <v>One Funny Mother: I'm Not Crazy!!</v>
          </cell>
          <cell r="C2965" t="str">
            <v>A hilarious comedy show about motherhood...through stories, videos and stand-up you'll realize YOUâ€™RE NOT CRAZY, motherhood is!</v>
          </cell>
          <cell r="D2965">
            <v>10000</v>
          </cell>
          <cell r="E2965">
            <v>10685</v>
          </cell>
        </row>
        <row r="2966">
          <cell r="B2966" t="str">
            <v>Pug-let: The First Ever All-Pug Production of Hamlet</v>
          </cell>
          <cell r="C2966" t="str">
            <v>I want to produce the first-ever all-pug production of "Hamlet."  As you can imagine, this will require finding very talented pugs.</v>
          </cell>
          <cell r="D2966">
            <v>5000</v>
          </cell>
          <cell r="E2966">
            <v>5035.6899999999996</v>
          </cell>
        </row>
        <row r="2967">
          <cell r="B2967" t="str">
            <v>Imaginary Theater Company Presents the Premiere of The Boat</v>
          </cell>
          <cell r="C2967" t="str">
            <v>Marina's mother has disappeared at sea.  Everyone believes she has drowned.  But Marina believes her mother has become a mermaid.</v>
          </cell>
          <cell r="D2967">
            <v>1500</v>
          </cell>
          <cell r="E2967">
            <v>1635</v>
          </cell>
        </row>
        <row r="2968">
          <cell r="B2968" t="str">
            <v>Fat Pig, The Play!</v>
          </cell>
          <cell r="C2968" t="str">
            <v>Bringing one of Neil LaBute's incredibly witty and viciously honest plays, about body image and the effect it has on us, to life!</v>
          </cell>
          <cell r="D2968">
            <v>10000</v>
          </cell>
          <cell r="E2968">
            <v>11363</v>
          </cell>
        </row>
        <row r="2969">
          <cell r="B2969" t="str">
            <v>Scissortail: A play about the Oklahoma City Bombing</v>
          </cell>
          <cell r="C2969" t="str">
            <v>Scissortail is a story of loss, grief, and recovery based on the events of the 1995 Oklahoma City Bombing.</v>
          </cell>
          <cell r="D2969">
            <v>5000</v>
          </cell>
          <cell r="E2969">
            <v>5696</v>
          </cell>
        </row>
        <row r="2970">
          <cell r="B2970" t="str">
            <v>The Curse of the Babywoman @ FringeNYC</v>
          </cell>
          <cell r="C2970" t="str">
            <v>The Curse of the Babywoman is real â€” and it is coming to FringeNYC this August.</v>
          </cell>
          <cell r="D2970">
            <v>3500</v>
          </cell>
          <cell r="E2970">
            <v>3710</v>
          </cell>
        </row>
        <row r="2971">
          <cell r="B2971" t="str">
            <v>Dog Sees God - Calgary Production</v>
          </cell>
          <cell r="C2971" t="str">
            <v>A poignant &amp; hilarious tale of Charlie Brown &amp; friends navigating high school. A fresh take on the off Broadway hit by YYC artists.</v>
          </cell>
          <cell r="D2971">
            <v>1000</v>
          </cell>
          <cell r="E2971">
            <v>1625</v>
          </cell>
        </row>
        <row r="2972">
          <cell r="B2972" t="str">
            <v>Leah in Vegas at The New York International Fringe Festival</v>
          </cell>
          <cell r="C2972" t="str">
            <v>Kara Ayn Napolitano's latest play about a young mother's attempt to reclaim her life after making a serious mistake.</v>
          </cell>
          <cell r="D2972">
            <v>6000</v>
          </cell>
          <cell r="E2972">
            <v>6360</v>
          </cell>
        </row>
        <row r="2973">
          <cell r="B2973" t="str">
            <v>World Premiere of "The Piano"</v>
          </cell>
          <cell r="C2973" t="str">
            <v>An Asian-Jewish-American family collides with music, food, and identity crises in this world premiere New York theater production.</v>
          </cell>
          <cell r="D2973">
            <v>3200</v>
          </cell>
          <cell r="E2973">
            <v>3205</v>
          </cell>
        </row>
        <row r="2974">
          <cell r="B2974" t="str">
            <v>A Bad Plan</v>
          </cell>
          <cell r="C2974" t="str">
            <v>A group of artists. A mythical art piece. A harrowing quest. And some margaritas.</v>
          </cell>
          <cell r="D2974">
            <v>2000</v>
          </cell>
          <cell r="E2974">
            <v>2107</v>
          </cell>
        </row>
        <row r="2975">
          <cell r="B2975" t="str">
            <v>CST's As You Like It goes to Canada!</v>
          </cell>
          <cell r="C2975" t="str">
            <v>We're going to represent the entire USA at the World Festival of Children's Theater in Stratford, ON in June, 2016. Help us get there!</v>
          </cell>
          <cell r="D2975">
            <v>5000</v>
          </cell>
          <cell r="E2975">
            <v>8740</v>
          </cell>
        </row>
        <row r="2976">
          <cell r="B2976" t="str">
            <v>The World Premiere of Fire Work by Lauren Gunderson</v>
          </cell>
          <cell r="C2976" t="str">
            <v>Known for producing gritty new work, TheatreFIRST presents an exciting new romantic comedy by the hottest playwright in the country.</v>
          </cell>
          <cell r="D2976">
            <v>5000</v>
          </cell>
          <cell r="E2976">
            <v>5100</v>
          </cell>
        </row>
        <row r="2977">
          <cell r="B2977" t="str">
            <v>The Butterfingers Angel... [By The Mummers]</v>
          </cell>
          <cell r="C2977" t="str">
            <v>[By The Mummers] needs your help this holiday season to stage a full scale production of William Gibson's "The Butterfingers Angel..."</v>
          </cell>
          <cell r="D2977">
            <v>8000</v>
          </cell>
          <cell r="E2977">
            <v>8010</v>
          </cell>
        </row>
        <row r="2978">
          <cell r="B2978" t="str">
            <v>Pizza Delique</v>
          </cell>
          <cell r="C2978" t="str">
            <v>A play that addresses an important social issue, brought to light by members of the UoM Drama Society.</v>
          </cell>
          <cell r="D2978">
            <v>70</v>
          </cell>
          <cell r="E2978">
            <v>120</v>
          </cell>
        </row>
        <row r="2979">
          <cell r="B2979" t="str">
            <v>Brava Theater and Cultural Odyssey present â€œBIRTHRIGHT?â€</v>
          </cell>
          <cell r="C2979" t="str">
            <v>In celebration of THE MEDEA PROJECT: THEATER FOR INCARCERATED WOMENâ€™S 25TH ANNIVERSARY Brava Theater  presents â€œBIRTHRIGHT?"</v>
          </cell>
          <cell r="D2979">
            <v>3000</v>
          </cell>
          <cell r="E2979">
            <v>3407</v>
          </cell>
        </row>
        <row r="2980">
          <cell r="B2980" t="str">
            <v>The Fall of Wallace Winter at the Plaza Theatre</v>
          </cell>
          <cell r="C2980" t="str">
            <v>The Border Theatre presents The Fall of Wallace Winter, an exploration of American obsessions, this Nov. 7th-9th at the Plaza Theatre</v>
          </cell>
          <cell r="D2980">
            <v>750</v>
          </cell>
          <cell r="E2980">
            <v>971</v>
          </cell>
        </row>
        <row r="2981">
          <cell r="B2981" t="str">
            <v>'ART'</v>
          </cell>
          <cell r="C2981" t="str">
            <v>Dear Stone returns with Yasmina Reza's 'ART', a compelling, clever exploration of friendship under duress. Thanks for watching!</v>
          </cell>
          <cell r="D2981">
            <v>5000</v>
          </cell>
          <cell r="E2981">
            <v>5070</v>
          </cell>
        </row>
        <row r="2982">
          <cell r="B2982" t="str">
            <v>INDEPENDENCE NYC</v>
          </cell>
          <cell r="C2982" t="str">
            <v>1 director, 4 actors, and a whole lotta determination. Help us bring this brilliant story to the heart of NYC!</v>
          </cell>
          <cell r="D2982">
            <v>3000</v>
          </cell>
          <cell r="E2982">
            <v>3275</v>
          </cell>
        </row>
        <row r="2983">
          <cell r="B2983" t="str">
            <v>Creation of the Dublin Circus Centre</v>
          </cell>
          <cell r="C2983" t="str">
            <v>We are fundraising to create a Dublin based circus training centre for public and professionals to learn, upskill, perform and teach.</v>
          </cell>
          <cell r="D2983">
            <v>4000</v>
          </cell>
          <cell r="E2983">
            <v>5157</v>
          </cell>
        </row>
        <row r="2984">
          <cell r="B2984" t="str">
            <v>Railway Playhouse: Setting up a community arts space</v>
          </cell>
          <cell r="C2984" t="str">
            <v>Renovating this historical landmark, into an arts venue and theatre space for the community.</v>
          </cell>
          <cell r="D2984">
            <v>5000</v>
          </cell>
          <cell r="E2984">
            <v>5103</v>
          </cell>
        </row>
        <row r="2985">
          <cell r="B2985" t="str">
            <v>Build the House of Dad's!</v>
          </cell>
          <cell r="C2985" t="str">
            <v>Dad's Garage Theatre Company needs your help buying our new, forever home by hitting our $150,000 STRETCH GOAL!</v>
          </cell>
          <cell r="D2985">
            <v>116000</v>
          </cell>
          <cell r="E2985">
            <v>169985.91</v>
          </cell>
        </row>
        <row r="2986">
          <cell r="B2986" t="str">
            <v>BABA YAGA: A Traveling Performing Arts Wagon</v>
          </cell>
          <cell r="C2986" t="str">
            <v>A traveling wooden wagon that transforms into a theatrical playing space presenting FREE original performance while building community!</v>
          </cell>
          <cell r="D2986">
            <v>25000</v>
          </cell>
          <cell r="E2986">
            <v>25088</v>
          </cell>
        </row>
        <row r="2987">
          <cell r="B2987" t="str">
            <v>React Aerial Studio</v>
          </cell>
          <cell r="C2987" t="str">
            <v>From the moment we flew in to the world of The Circus, we have dreamed of opening our own studio. Help us get our dream off the ground!</v>
          </cell>
          <cell r="D2987">
            <v>10000</v>
          </cell>
          <cell r="E2987">
            <v>12165</v>
          </cell>
        </row>
        <row r="2988">
          <cell r="B2988" t="str">
            <v>Higher Education</v>
          </cell>
          <cell r="C2988" t="str">
            <v>Support the circus arts and help our aerial students work with more height. With your support, we will install beams at 19ft!</v>
          </cell>
          <cell r="D2988">
            <v>2400</v>
          </cell>
          <cell r="E2988">
            <v>2532</v>
          </cell>
        </row>
        <row r="2989">
          <cell r="B2989" t="str">
            <v>Curious Comedy's Remodel &amp; Technical Equipment Upgrade</v>
          </cell>
          <cell r="C2989" t="str">
            <v>Help Curious Comedy evolve into an independent comedy theater with a complete professional digital production studio built right in.</v>
          </cell>
          <cell r="D2989">
            <v>25000</v>
          </cell>
          <cell r="E2989">
            <v>27600.2</v>
          </cell>
        </row>
        <row r="2990">
          <cell r="B2990" t="str">
            <v>Curtain up at the Shoebox Theatre!</v>
          </cell>
          <cell r="C2990" t="str">
            <v>Since October 2015 the Shoebox Theatre has become a hub of creativity - The next step in our journey is to hang stage curtains!</v>
          </cell>
          <cell r="D2990">
            <v>1000</v>
          </cell>
          <cell r="E2990">
            <v>1000</v>
          </cell>
        </row>
        <row r="2991">
          <cell r="B2991" t="str">
            <v>Let's Light Up The Gem!</v>
          </cell>
          <cell r="C2991" t="str">
            <v>Bring the movies back to Bethel, Maine.</v>
          </cell>
          <cell r="D2991">
            <v>20000</v>
          </cell>
          <cell r="E2991">
            <v>35307</v>
          </cell>
        </row>
        <row r="2992">
          <cell r="B2992" t="str">
            <v>The Gloria Theatre Project</v>
          </cell>
          <cell r="C2992" t="str">
            <v>We are a non-profit revitalizing the Gloria Theatre - our gift to the community - and we need your help #arts #community #theater</v>
          </cell>
          <cell r="D2992">
            <v>10000</v>
          </cell>
          <cell r="E2992">
            <v>10000</v>
          </cell>
        </row>
        <row r="2993">
          <cell r="B2993" t="str">
            <v>gimmeLIVE @ 9 Wallis</v>
          </cell>
          <cell r="C2993" t="str">
            <v>A new intimate listening room with tables &amp; theatre seating where artist &amp; fans connect through music, comedy &amp; performing arts.</v>
          </cell>
          <cell r="D2993">
            <v>8500</v>
          </cell>
          <cell r="E2993">
            <v>8780</v>
          </cell>
        </row>
        <row r="2994">
          <cell r="B2994" t="str">
            <v>Th'underGrounds</v>
          </cell>
          <cell r="C2994" t="str">
            <v>Creating a non-profit CAFE &amp; VILLAGE COMMONS in SE Portland, in service to Neighbors, Kids, Artists &amp; the Underserved</v>
          </cell>
          <cell r="D2994">
            <v>3000</v>
          </cell>
          <cell r="E2994">
            <v>3135</v>
          </cell>
        </row>
        <row r="2995">
          <cell r="B2995" t="str">
            <v>TRUE WEST: Think, Dog! Productions</v>
          </cell>
          <cell r="C2995" t="str">
            <v>Help us build the Kitchen from Hell!</v>
          </cell>
          <cell r="D2995">
            <v>1000</v>
          </cell>
          <cell r="E2995">
            <v>1003</v>
          </cell>
        </row>
        <row r="2996">
          <cell r="B2996" t="str">
            <v>St. Michael Boat Parties - Halloween and Beyond!</v>
          </cell>
          <cell r="C2996" t="str">
            <v>Help the hosts of the infamous St. Michael sustain and create epic boat parties through Halloween and into 2015</v>
          </cell>
          <cell r="D2996">
            <v>300</v>
          </cell>
          <cell r="E2996">
            <v>1373.24</v>
          </cell>
        </row>
        <row r="2997">
          <cell r="B2997" t="str">
            <v>Help Austin's Blue Starlite Drive-in MOVE + ADD 35MM</v>
          </cell>
          <cell r="C2997" t="str">
            <v>Keeping the drive-in culture alive for 6 years, we now ask for your help so we can CREATE A NEW HOME and save 35MM movies!</v>
          </cell>
          <cell r="D2997">
            <v>15000</v>
          </cell>
          <cell r="E2997">
            <v>15744</v>
          </cell>
        </row>
        <row r="2998">
          <cell r="B2998" t="str">
            <v>Sea Tea Improv's Comedy Theater in Hartford, CT</v>
          </cell>
          <cell r="C2998" t="str">
            <v>A permanent home for comedy in Connecticut in the heart of downtown Hartford.</v>
          </cell>
          <cell r="D2998">
            <v>35000</v>
          </cell>
          <cell r="E2998">
            <v>60180</v>
          </cell>
        </row>
        <row r="2999">
          <cell r="B2999" t="str">
            <v>Sonorous Road is Expanding! Join Us!</v>
          </cell>
          <cell r="C2999" t="str">
            <v>We're moving to a new space and upgrading our facilities to continue providing a local theatre venue and arts education program!</v>
          </cell>
          <cell r="D2999">
            <v>10000</v>
          </cell>
          <cell r="E2999">
            <v>10373</v>
          </cell>
        </row>
        <row r="3000">
          <cell r="B3000" t="str">
            <v>A bigger, better home for the New Orleans comedy scene</v>
          </cell>
          <cell r="C3000" t="str">
            <v>The New Movement works tirelessly to put Nola on the comedy map. This project will upgrade our theater and production facilities.</v>
          </cell>
          <cell r="D3000">
            <v>50000</v>
          </cell>
          <cell r="E3000">
            <v>51514.5</v>
          </cell>
        </row>
        <row r="3001">
          <cell r="B3001" t="str">
            <v>RAT Fund-Riser</v>
          </cell>
          <cell r="C3001" t="str">
            <v>Restless Artists' Theatre is building risers and installing better lighting for our patrons.  We need to purchase raw materials.</v>
          </cell>
          <cell r="D3001">
            <v>1350</v>
          </cell>
          <cell r="E3001">
            <v>1605</v>
          </cell>
        </row>
        <row r="3002">
          <cell r="B3002" t="str">
            <v>Voices From The Future</v>
          </cell>
          <cell r="C3002" t="str">
            <v>A benefit show featuring musicians, dancers &amp; poets all under age 30 to raise money in support of LGBTQ rights and programs.</v>
          </cell>
          <cell r="D3002">
            <v>500</v>
          </cell>
          <cell r="E3002">
            <v>500</v>
          </cell>
        </row>
        <row r="3003">
          <cell r="B3003" t="str">
            <v>New Comedy Venue and Training Facility</v>
          </cell>
          <cell r="C3003" t="str">
            <v>Get Scene Studios and Highwire Comedy Co. creating an amazing training facility and theater for Atlanta comedy and film talent!</v>
          </cell>
          <cell r="D3003">
            <v>7214</v>
          </cell>
          <cell r="E3003">
            <v>22991.01</v>
          </cell>
        </row>
        <row r="3004">
          <cell r="B3004" t="str">
            <v>Help Fund the "Back Room" Arts Space at Jimmy's No 43!</v>
          </cell>
          <cell r="C3004" t="str">
            <v>Make the workshop/ small stage space at Jimmy's No 43 even better than before!</v>
          </cell>
          <cell r="D3004">
            <v>7000</v>
          </cell>
          <cell r="E3004">
            <v>7595.43</v>
          </cell>
        </row>
        <row r="3005">
          <cell r="B3005" t="str">
            <v>Outskirts Theatre Co. Finds a Home!</v>
          </cell>
          <cell r="C3005" t="str">
            <v>We finally found a place to call home! Help us move in to (and collaborate with) the NEW Fischer Creative Arts Center in Waukesha, WI!</v>
          </cell>
          <cell r="D3005">
            <v>3000</v>
          </cell>
          <cell r="E3005">
            <v>3035</v>
          </cell>
        </row>
        <row r="3006">
          <cell r="B3006" t="str">
            <v>Save the Agawam Cinemas</v>
          </cell>
          <cell r="C3006" t="str">
            <v>The Agawam Cinemas is to be successfully reopened by new ownership and the twin theaters must be converted to digital projection.</v>
          </cell>
          <cell r="D3006">
            <v>40000</v>
          </cell>
          <cell r="E3006">
            <v>45126</v>
          </cell>
        </row>
        <row r="3007">
          <cell r="B3007" t="str">
            <v>Pangea House Revitalization Project</v>
          </cell>
          <cell r="C3007" t="str">
            <v>Pangea House is a collectively run, all ages music venue and community space in desperate need of some renovation and updates.</v>
          </cell>
          <cell r="D3007">
            <v>10600</v>
          </cell>
          <cell r="E3007">
            <v>12772.6</v>
          </cell>
        </row>
        <row r="3008">
          <cell r="B3008" t="str">
            <v>ONTARIO STREET THEATRE in Port Hope.</v>
          </cell>
          <cell r="C3008" t="str">
            <v>We're an affordable theatre and rental space that can be molded into anything by anyone.</v>
          </cell>
          <cell r="D3008">
            <v>8000</v>
          </cell>
          <cell r="E3008">
            <v>8620</v>
          </cell>
        </row>
        <row r="3009">
          <cell r="B3009" t="str">
            <v>Bethlem</v>
          </cell>
          <cell r="C3009" t="str">
            <v>Consuite for 2015 CoreCon.  An adventure into insanity.</v>
          </cell>
          <cell r="D3009">
            <v>600</v>
          </cell>
          <cell r="E3009">
            <v>1080</v>
          </cell>
        </row>
        <row r="3010">
          <cell r="B3010" t="str">
            <v>Baby It's Cold Outside: Silver Spring Stage HVAC Fund!</v>
          </cell>
          <cell r="C3010" t="str">
            <v>Help fund Silver Spring Stage's HVAC costs for the upcoming year! Don't leave us out in the cold (pun intended)!</v>
          </cell>
          <cell r="D3010">
            <v>3000</v>
          </cell>
          <cell r="E3010">
            <v>3035</v>
          </cell>
        </row>
        <row r="3011">
          <cell r="B3011" t="str">
            <v>Montauk Surf Museum</v>
          </cell>
          <cell r="C3011" t="str">
            <v>The Montauk Surf Museum will present ocean science, as well as the art and history of surfing to visitors and schools in creative ways.</v>
          </cell>
          <cell r="D3011">
            <v>25000</v>
          </cell>
          <cell r="E3011">
            <v>29939</v>
          </cell>
        </row>
        <row r="3012">
          <cell r="B3012" t="str">
            <v>Put Your Money Where Your Ear Is!</v>
          </cell>
          <cell r="C3012" t="str">
            <v>STC &amp; the Sheboygan Area School District are working tirelessly to renovate our 30-year-old sound system. Help us sound better for you!</v>
          </cell>
          <cell r="D3012">
            <v>1500</v>
          </cell>
          <cell r="E3012">
            <v>2370</v>
          </cell>
        </row>
        <row r="3013">
          <cell r="B3013" t="str">
            <v>Katharsis Teatro en Navidad</v>
          </cell>
          <cell r="C3013" t="str">
            <v>Necesitamos tu ayuda para poder llevar la magia del teatro universitario al Teatro Lagrada de Madrid el 23 de diciembre :)</v>
          </cell>
          <cell r="D3013">
            <v>300</v>
          </cell>
          <cell r="E3013">
            <v>371</v>
          </cell>
        </row>
        <row r="3014">
          <cell r="B3014" t="str">
            <v>Up-lifting Up-Fit!</v>
          </cell>
          <cell r="C3014" t="str">
            <v>Spring Theatre has recently found a new home in the heart of Winston Salem. We need your help for an up-lifting up-fit!</v>
          </cell>
          <cell r="D3014">
            <v>4000</v>
          </cell>
          <cell r="E3014">
            <v>4685</v>
          </cell>
        </row>
        <row r="3015">
          <cell r="B3015" t="str">
            <v>Barebones Black Box Theater in Braddock, PA</v>
          </cell>
          <cell r="C3015" t="str">
            <v>Barebones Productions is developing a new theater and performance facility in Braddock, Pa. "The barebones black box"</v>
          </cell>
          <cell r="D3015">
            <v>10000</v>
          </cell>
          <cell r="E3015">
            <v>15696</v>
          </cell>
        </row>
        <row r="3016">
          <cell r="B3016" t="str">
            <v>The North Pole at the Fair - A Christmas Paradise for kids.</v>
          </cell>
          <cell r="C3016" t="str">
            <v>Help build an immersion experience for kids to have fun with Santa and make their Christmas season shine just a little bit brighter.</v>
          </cell>
          <cell r="D3016">
            <v>25000</v>
          </cell>
          <cell r="E3016">
            <v>28276</v>
          </cell>
        </row>
        <row r="3017">
          <cell r="B3017" t="str">
            <v>A Sign for 34 West</v>
          </cell>
          <cell r="C3017" t="str">
            <v>We're turning an old yogurt shop into a live theater in downtown Charleston.   Please help us hang our sign!</v>
          </cell>
          <cell r="D3017">
            <v>3400</v>
          </cell>
          <cell r="E3017">
            <v>3508</v>
          </cell>
        </row>
        <row r="3018">
          <cell r="B3018" t="str">
            <v>Let there be sound! A sound and hearing assistance system</v>
          </cell>
          <cell r="C3018" t="str">
            <v>Let there be sound! Make our new theatre more accessible by installing a modern sound and hearing assistance system for our audience.</v>
          </cell>
          <cell r="D3018">
            <v>8500</v>
          </cell>
          <cell r="E3018">
            <v>8722</v>
          </cell>
        </row>
        <row r="3019">
          <cell r="B3019" t="str">
            <v>ACT's Spotlight Initiative- Let's Build a Theater!</v>
          </cell>
          <cell r="C3019" t="str">
            <v>Help us build a 200 seat theater and classroom space in North Andover, MA. Let's get kids off the screens, and into the spotlight!</v>
          </cell>
          <cell r="D3019">
            <v>22000</v>
          </cell>
          <cell r="E3019">
            <v>23285</v>
          </cell>
        </row>
        <row r="3020">
          <cell r="B3020" t="str">
            <v>Why Theatre</v>
          </cell>
          <cell r="C3020" t="str">
            <v>Le projet vise la crÃ©ation dâ€™un lieu de rÃ©sidence, recherche et formation dÃ©diÃ© Ã  l'art vivant, l'image et la narration.</v>
          </cell>
          <cell r="D3020">
            <v>4200</v>
          </cell>
          <cell r="E3020">
            <v>4230</v>
          </cell>
        </row>
        <row r="3021">
          <cell r="B3021" t="str">
            <v>Small town theatre, the Gibson Theatre goes Digital</v>
          </cell>
          <cell r="C3021" t="str">
            <v>We plan to transition from 35mm to the new digital projection format to continue to show current first run films for our community.</v>
          </cell>
          <cell r="D3021">
            <v>15000</v>
          </cell>
          <cell r="E3021">
            <v>18185</v>
          </cell>
        </row>
        <row r="3022">
          <cell r="B3022" t="str">
            <v>Prime Stage Theater Studio Upgrades!</v>
          </cell>
          <cell r="C3022" t="str">
            <v>Any donation--big or small--will help us upgrade our studio/rehearsal space into a black box theater and offer even more programs.</v>
          </cell>
          <cell r="D3022">
            <v>7000</v>
          </cell>
          <cell r="E3022">
            <v>7040</v>
          </cell>
        </row>
        <row r="3023">
          <cell r="B3023" t="str">
            <v>BEEP! BEEP! 2ND STORY IS ON THE MOVE!</v>
          </cell>
          <cell r="C3023" t="str">
            <v>At the end of October 2016, 2nd Story will be moving from its current office space to a storefront space in Albany Park, Chicago, IL.</v>
          </cell>
          <cell r="D3023">
            <v>4500</v>
          </cell>
          <cell r="E3023">
            <v>5221</v>
          </cell>
        </row>
        <row r="3024">
          <cell r="B3024" t="str">
            <v>A Performing Arts Complex in Central Square, Cambridge</v>
          </cell>
          <cell r="C3024" t="str">
            <v>Help us launch a new performing arts complex in Cambridge! The Thalia provides space for performance, rehearsals, and collaboration!</v>
          </cell>
          <cell r="D3024">
            <v>10000</v>
          </cell>
          <cell r="E3024">
            <v>10088</v>
          </cell>
        </row>
        <row r="3025">
          <cell r="B3025" t="str">
            <v>The Night Watch</v>
          </cell>
          <cell r="C3025" t="str">
            <v>Antonia Goddard Productions in association with Jethro Compton Productions presents THE NIGHT WATCH, an exciting new historical drama.</v>
          </cell>
          <cell r="D3025">
            <v>700</v>
          </cell>
          <cell r="E3025">
            <v>721</v>
          </cell>
        </row>
        <row r="3026">
          <cell r="B3026" t="str">
            <v>Build a New Home for Improv Comedy in Pittsburgh</v>
          </cell>
          <cell r="C3026" t="str">
            <v>Steel City Improv Theater has found a new space in the Shadyside neighborhood of Pittsburgh and we're raising $5000 to build it!</v>
          </cell>
          <cell r="D3026">
            <v>5000</v>
          </cell>
          <cell r="E3026">
            <v>12321</v>
          </cell>
        </row>
        <row r="3027">
          <cell r="B3027" t="str">
            <v>The Other Room â€“ Cardiffâ€™s First Pub Theatre</v>
          </cell>
          <cell r="C3027" t="str">
            <v>Be part of building Cardiff's first pub theatre, located right in the city centre. Launching January 2015.</v>
          </cell>
          <cell r="D3027">
            <v>2500</v>
          </cell>
          <cell r="E3027">
            <v>7555</v>
          </cell>
        </row>
        <row r="3028">
          <cell r="B3028" t="str">
            <v>The Bohemian Balcony - A Creative Space For All</v>
          </cell>
          <cell r="C3028" t="str">
            <v>The Bohemian Balcony is a innovate multi-arts venue created by the people for the community. A platform for our arts to grow and shine.</v>
          </cell>
          <cell r="D3028">
            <v>900</v>
          </cell>
          <cell r="E3028">
            <v>1290</v>
          </cell>
        </row>
        <row r="3029">
          <cell r="B3029" t="str">
            <v>Help ReNew the Rainbow Stage (&amp; office) for Future Stars</v>
          </cell>
          <cell r="C3029" t="str">
            <v>Wavy says let's LIGHT UP THE RAINBOW STAGE and as our stretch reward we'll throw all of us a PARTY!</v>
          </cell>
          <cell r="D3029">
            <v>40000</v>
          </cell>
          <cell r="E3029">
            <v>52576</v>
          </cell>
        </row>
        <row r="3030">
          <cell r="B3030" t="str">
            <v>A Home for Vegas Theatre Hub</v>
          </cell>
          <cell r="C3030" t="str">
            <v>We have a space! Help us fill it with a stage, chairs, gear and audiences' laughter!</v>
          </cell>
          <cell r="D3030">
            <v>5000</v>
          </cell>
          <cell r="E3030">
            <v>8401</v>
          </cell>
        </row>
        <row r="3031">
          <cell r="B3031" t="str">
            <v>Ground Floor Theatre</v>
          </cell>
          <cell r="C3031" t="str">
            <v>We're building a new theatre venue in Austin! Austin is growing, but we are losing space for artists- help us keep local theatre alive!</v>
          </cell>
          <cell r="D3031">
            <v>30000</v>
          </cell>
          <cell r="E3031">
            <v>32903</v>
          </cell>
        </row>
        <row r="3032">
          <cell r="B3032" t="str">
            <v>Guilford Center Stage Lights Up</v>
          </cell>
          <cell r="C3032" t="str">
            <v>Guilford Center Stage is a new project bringing theater to our 1896 Grange; we need to purchase simple theater lighting for our stage.</v>
          </cell>
          <cell r="D3032">
            <v>1750</v>
          </cell>
          <cell r="E3032">
            <v>1867</v>
          </cell>
        </row>
        <row r="3033">
          <cell r="B3033" t="str">
            <v>Blue Thyme Nights</v>
          </cell>
          <cell r="C3033" t="str">
            <v>Blue Thyme Nights is the production of Am I Blue by Beth Henley &amp; Thymus Vulgaris by Lanford  Wilson.
Artwork by Charlotte Ager</v>
          </cell>
          <cell r="D3033">
            <v>1500</v>
          </cell>
          <cell r="E3033">
            <v>1500</v>
          </cell>
        </row>
        <row r="3034">
          <cell r="B3034" t="str">
            <v>Silent Valley : A Haunting</v>
          </cell>
          <cell r="C3034" t="str">
            <v>One night only, not-for-profit, neighborhood haunted attraction that will scare your mask off! Coming this Halloween.</v>
          </cell>
          <cell r="D3034">
            <v>1000</v>
          </cell>
          <cell r="E3034">
            <v>1272</v>
          </cell>
        </row>
        <row r="3035">
          <cell r="B3035" t="str">
            <v>Stagelights Studio by Pam Kinter, Greensboro</v>
          </cell>
          <cell r="C3035" t="str">
            <v>Finally Stagelights will have a space of our very own!  Be a part of this exciting new adventure in Greensboro!!</v>
          </cell>
          <cell r="D3035">
            <v>3000</v>
          </cell>
          <cell r="E3035">
            <v>4396</v>
          </cell>
        </row>
        <row r="3036">
          <cell r="B3036" t="str">
            <v>Save Our Butts The Seat-quel</v>
          </cell>
          <cell r="C3036" t="str">
            <v>Pretty please with popcorn on top!Help!!
Our family owned &amp; operated Theatre in Fairfax VA is looking to get help upgrading our seats.</v>
          </cell>
          <cell r="D3036">
            <v>100000</v>
          </cell>
          <cell r="E3036">
            <v>112536</v>
          </cell>
        </row>
        <row r="3037">
          <cell r="B3037" t="str">
            <v>The Coalition Theater</v>
          </cell>
          <cell r="C3037" t="str">
            <v>Help create a permanent home for live comedy shows and classes in Downtown RVA.</v>
          </cell>
          <cell r="D3037">
            <v>25000</v>
          </cell>
          <cell r="E3037">
            <v>27196.71</v>
          </cell>
        </row>
        <row r="3038">
          <cell r="B3038" t="str">
            <v>Save the Studio!</v>
          </cell>
          <cell r="C3038" t="str">
            <v>Help Synetic Theater create a new Studio to produce amazing  shows in the 2013/14 season and train awesome artists of all ages!</v>
          </cell>
          <cell r="D3038">
            <v>25000</v>
          </cell>
          <cell r="E3038">
            <v>31683</v>
          </cell>
        </row>
        <row r="3039">
          <cell r="B3039" t="str">
            <v>Help SHE&amp;HER PRODUCTIONS raise money for our new space in the West Bottoms!!</v>
          </cell>
          <cell r="C3039" t="str">
            <v>SHE&amp;HER PRODUCTIONS! New Space.. New SHOW! We have a home in KC West Bottoms, the Crane Building. We need your help turning this space into a theater!</v>
          </cell>
          <cell r="D3039">
            <v>500</v>
          </cell>
          <cell r="E3039">
            <v>1066</v>
          </cell>
        </row>
        <row r="3040">
          <cell r="B3040" t="str">
            <v>Overtime Theater Spruce Up</v>
          </cell>
          <cell r="C3040" t="str">
            <v>Our little theater needs some love. We took over a lab and need to make our space look more inviting and well, like a theater!</v>
          </cell>
          <cell r="D3040">
            <v>1000</v>
          </cell>
          <cell r="E3040">
            <v>1005</v>
          </cell>
        </row>
        <row r="3041">
          <cell r="B3041" t="str">
            <v>Shelter the Schmee</v>
          </cell>
          <cell r="C3041" t="str">
            <v>After 22 yrs downstairs we are "getting out of  our parents basement" and building a new 50 seat theater in a new location.</v>
          </cell>
          <cell r="D3041">
            <v>20000</v>
          </cell>
          <cell r="E3041">
            <v>21742.78</v>
          </cell>
        </row>
        <row r="3042">
          <cell r="B3042" t="str">
            <v>Jayhawk Makeover</v>
          </cell>
          <cell r="C3042" t="str">
            <v>48 hours of deck screws, dry wall, hard hats and needed renovation to help the Jayhawk rise from the ashes.</v>
          </cell>
          <cell r="D3042">
            <v>3000</v>
          </cell>
          <cell r="E3042">
            <v>3225</v>
          </cell>
        </row>
        <row r="3043">
          <cell r="B3043" t="str">
            <v>Lend a Hand in Our Home</v>
          </cell>
          <cell r="C3043" t="str">
            <v>Privet! Hello! Bon Jour! We are the Arlekin Players Theatre and we need a home.</v>
          </cell>
          <cell r="D3043">
            <v>8300</v>
          </cell>
          <cell r="E3043">
            <v>9170</v>
          </cell>
        </row>
        <row r="3044">
          <cell r="B3044" t="str">
            <v>HOPE MILL THEATRE - CHAIR FUND</v>
          </cell>
          <cell r="C3044" t="str">
            <v>Hope Mill Theatre is a brand new Fringe Theatre in the heart of Manchester city - bringing a diverse programme of entertainment!</v>
          </cell>
          <cell r="D3044">
            <v>1500</v>
          </cell>
          <cell r="E3044">
            <v>1920</v>
          </cell>
        </row>
        <row r="3045">
          <cell r="B3045" t="str">
            <v>Like This Post (The Post at 750)</v>
          </cell>
          <cell r="C3045" t="str">
            <v>Introducing The Post at 750! Join us in the creation of Vancouver's most exciting new cultural space in the heart of downtown.</v>
          </cell>
          <cell r="D3045">
            <v>15000</v>
          </cell>
          <cell r="E3045">
            <v>16501</v>
          </cell>
        </row>
        <row r="3046">
          <cell r="B3046" t="str">
            <v>Minnsky's Theater- A Vaudeville Circus Experiment</v>
          </cell>
          <cell r="C3046" t="str">
            <v>Minnsky's - a theater in the Minneapolis NE Arts District that will harken back to a time of Vaudeville and Circus Entertainment!</v>
          </cell>
          <cell r="D3046">
            <v>12000</v>
          </cell>
          <cell r="E3046">
            <v>13121</v>
          </cell>
        </row>
        <row r="3047">
          <cell r="B3047" t="str">
            <v>Colorado ACTS Black Box Painting</v>
          </cell>
          <cell r="C3047" t="str">
            <v>Walmart decided they wanted our space, so we had to move to a new theater. Help us make it an awesome space by painting it all black!</v>
          </cell>
          <cell r="D3047">
            <v>4000</v>
          </cell>
          <cell r="E3047">
            <v>5308.26</v>
          </cell>
        </row>
        <row r="3048">
          <cell r="B3048" t="str">
            <v>improvMANIA Improv Comedy Theater - Chandler, Arizona</v>
          </cell>
          <cell r="C3048" t="str">
            <v>Your opportunity to help improvMANIA open Chandler, Arizona's new home for family-friendly improv comedy in Historic Downtown Chandler!</v>
          </cell>
          <cell r="D3048">
            <v>7900</v>
          </cell>
          <cell r="E3048">
            <v>15077</v>
          </cell>
        </row>
        <row r="3049">
          <cell r="B3049" t="str">
            <v>Acting V Senior Showcase</v>
          </cell>
          <cell r="C3049" t="str">
            <v>Hi! We're the Graduating Seniors Acting V Seniors at Temple University! Welcome to our Kick starter Page!</v>
          </cell>
          <cell r="D3049">
            <v>500</v>
          </cell>
          <cell r="E3049">
            <v>745</v>
          </cell>
        </row>
        <row r="3050">
          <cell r="B3050" t="str">
            <v>December Match Campaign</v>
          </cell>
          <cell r="C3050" t="str">
            <v>By matching donations up to $5000, Jack Kesler and Maurice Richards have challenged YOU to help Urbanite outfit their brand new space.</v>
          </cell>
          <cell r="D3050">
            <v>5000</v>
          </cell>
          <cell r="E3050">
            <v>8320</v>
          </cell>
        </row>
        <row r="3051">
          <cell r="B3051" t="str">
            <v>Pickerington Community Theatre's Set Capabilities Expansion</v>
          </cell>
          <cell r="C3051" t="str">
            <v>Pickerington Community Theatre is seeking donations to purchase a Pipe &amp; Drape system to increase staging possibilities for the company</v>
          </cell>
          <cell r="D3051">
            <v>3750</v>
          </cell>
          <cell r="E3051">
            <v>4000</v>
          </cell>
        </row>
        <row r="3052">
          <cell r="B3052" t="str">
            <v>The Black Pearl Consuite at CoreCon VIII: On Ancient Seas</v>
          </cell>
          <cell r="C3052" t="str">
            <v>Help fund The Black Pearl Consuite at CoreCon VIII: On Ancient Seas!</v>
          </cell>
          <cell r="D3052">
            <v>600</v>
          </cell>
          <cell r="E3052">
            <v>636</v>
          </cell>
        </row>
        <row r="3053">
          <cell r="B3053" t="str">
            <v>Jon Udry's ABC Tour</v>
          </cell>
          <cell r="C3053" t="str">
            <v>The ABC tour: 26 comedy-juggling shows in 26 different venues - chosen by YOU - each beginning with a different letter of the alphabet.</v>
          </cell>
          <cell r="D3053">
            <v>3500</v>
          </cell>
          <cell r="E3053">
            <v>827</v>
          </cell>
        </row>
        <row r="3054">
          <cell r="B3054" t="str">
            <v>Funding for a new theater facility in Walker Minnesota</v>
          </cell>
          <cell r="C3054" t="str">
            <v>To let the arts continue in Walker Minnesota We need a performing arts space and art gallery</v>
          </cell>
          <cell r="D3054">
            <v>50000</v>
          </cell>
          <cell r="E3054">
            <v>75</v>
          </cell>
        </row>
        <row r="3055">
          <cell r="B3055" t="str">
            <v>Showroom</v>
          </cell>
          <cell r="C3055" t="str">
            <v>Showroom is a multi-disciplinary space providing unorthodox concerts, events &amp; a platform creatives can express their creative vision</v>
          </cell>
          <cell r="D3055">
            <v>10000</v>
          </cell>
          <cell r="E3055">
            <v>40</v>
          </cell>
        </row>
        <row r="3056">
          <cell r="B3056" t="str">
            <v>Shady Slaughters Productions Haunted attraction</v>
          </cell>
          <cell r="C3056" t="str">
            <v>A "haunted house" that benefits the community by helping local college students with volunteer hours and helping out local charities.</v>
          </cell>
          <cell r="D3056">
            <v>300</v>
          </cell>
          <cell r="E3056">
            <v>0</v>
          </cell>
        </row>
        <row r="3057">
          <cell r="B3057" t="str">
            <v>Bungers surfing Museum</v>
          </cell>
          <cell r="C3057" t="str">
            <v>I have been in the Surfing business since 1962 have a collection of surfing memorabilia I would like to open a surfing museum</v>
          </cell>
          <cell r="D3057">
            <v>20000</v>
          </cell>
          <cell r="E3057">
            <v>1</v>
          </cell>
        </row>
        <row r="3058">
          <cell r="B3058" t="str">
            <v>Palace Flophouse Theater</v>
          </cell>
          <cell r="C3058" t="str">
            <v>Looking to establish a communal space for art shows, bands, farmer's markets, environmental education, and traditional skills.</v>
          </cell>
          <cell r="D3058">
            <v>25000</v>
          </cell>
          <cell r="E3058">
            <v>0</v>
          </cell>
        </row>
        <row r="3059">
          <cell r="B3059" t="str">
            <v>1 World Educational Theme Parks</v>
          </cell>
          <cell r="C3059" t="str">
            <v>A series of 6 educational theme parks. This project is to fund the plans and 3D designs required to build the first park.</v>
          </cell>
          <cell r="D3059">
            <v>50000</v>
          </cell>
          <cell r="E3059">
            <v>0</v>
          </cell>
        </row>
        <row r="3060">
          <cell r="B3060" t="str">
            <v>OPEN THE OLD "RIGON" THEATER</v>
          </cell>
          <cell r="C3060" t="str">
            <v>Restoration of a theatre to make an educational center for youngs and a place to socialize for everybody through the power of art.</v>
          </cell>
          <cell r="D3060">
            <v>18000</v>
          </cell>
          <cell r="E3060">
            <v>3</v>
          </cell>
        </row>
        <row r="3061">
          <cell r="B3061" t="str">
            <v>Let There Be Light! (and you get to name a ghost too!)</v>
          </cell>
          <cell r="C3061" t="str">
            <v>We, as a theatre, are 50 years old and our lights and building are even older so we are looking to update and revamp our lights.</v>
          </cell>
          <cell r="D3061">
            <v>15000</v>
          </cell>
          <cell r="E3061">
            <v>451</v>
          </cell>
        </row>
        <row r="3062">
          <cell r="B3062" t="str">
            <v>Save the Roxy Theatre in Bremerton WA</v>
          </cell>
          <cell r="C3062" t="str">
            <v>Save the historic Roxy theatre in Bremerton WA from being repurposed as office space.</v>
          </cell>
          <cell r="D3062">
            <v>220000</v>
          </cell>
          <cell r="E3062">
            <v>335</v>
          </cell>
        </row>
        <row r="3063">
          <cell r="B3063" t="str">
            <v>Help Save Parkway Cinemas!</v>
          </cell>
          <cell r="C3063" t="str">
            <v>Save a historic Local theater.</v>
          </cell>
          <cell r="D3063">
            <v>1000000</v>
          </cell>
          <cell r="E3063">
            <v>0</v>
          </cell>
        </row>
        <row r="3064">
          <cell r="B3064" t="str">
            <v>The Comedy Catch Relocation to the Choo Choo</v>
          </cell>
          <cell r="C3064" t="str">
            <v>In our 30th year we are relocating to the world famous Choo Choo on The South Side. We will be remodeling the old Station House.</v>
          </cell>
          <cell r="D3064">
            <v>10000</v>
          </cell>
          <cell r="E3064">
            <v>6684</v>
          </cell>
        </row>
        <row r="3065">
          <cell r="B3065" t="str">
            <v>Spec Haus</v>
          </cell>
          <cell r="C3065" t="str">
            <v>Members of the local Miami music scene are putting together a venue/creative space in Kendall!</v>
          </cell>
          <cell r="D3065">
            <v>3000</v>
          </cell>
          <cell r="E3065">
            <v>587</v>
          </cell>
        </row>
        <row r="3066">
          <cell r="B3066" t="str">
            <v>Kickstart the Crossroads Community</v>
          </cell>
          <cell r="C3066" t="str">
            <v>An epicenter for connection, creation and expression of the community.</v>
          </cell>
          <cell r="D3066">
            <v>75000</v>
          </cell>
          <cell r="E3066">
            <v>8471</v>
          </cell>
        </row>
        <row r="3067">
          <cell r="B3067" t="str">
            <v>The Castle Project</v>
          </cell>
          <cell r="C3067" t="str">
            <v>A castle themed events center with large and small spaces to support a variety of arts i.e. performing, visual, music, theater, dance</v>
          </cell>
          <cell r="D3067">
            <v>25000</v>
          </cell>
          <cell r="E3067">
            <v>10</v>
          </cell>
        </row>
        <row r="3068">
          <cell r="B3068" t="str">
            <v>Gold Coast Wake Park</v>
          </cell>
          <cell r="C3068" t="str">
            <v>Our mission is to offer an innovative family watersports attraction that is fun, safe, economical and a leader in its field.</v>
          </cell>
          <cell r="D3068">
            <v>350000</v>
          </cell>
          <cell r="E3068">
            <v>41950</v>
          </cell>
        </row>
        <row r="3069">
          <cell r="B3069" t="str">
            <v>Fabulous Foyer - where? At the Court Theatre in Christchurch</v>
          </cell>
          <cell r="C3069" t="str">
            <v>Host a special event in your home, collect donations and turn containers in the foyer to a comfortable welcoming place to sit &amp; chat!</v>
          </cell>
          <cell r="D3069">
            <v>8000</v>
          </cell>
          <cell r="E3069">
            <v>200</v>
          </cell>
        </row>
        <row r="3070">
          <cell r="B3070" t="str">
            <v>Theaters in the Loop - Hearing Loop Installation Project</v>
          </cell>
          <cell r="C3070" t="str">
            <v>Hearing loops will be installed in theaters to give hearing loss sufferers with cochlear implants and hearing aids much needed access.</v>
          </cell>
          <cell r="D3070">
            <v>250000</v>
          </cell>
          <cell r="E3070">
            <v>175</v>
          </cell>
        </row>
        <row r="3071">
          <cell r="B3071" t="str">
            <v>"Seven Zero Eight STL" Burlesque, Restaurant, Pub and More!</v>
          </cell>
          <cell r="C3071" t="str">
            <v>708 STL is ONE of a kind! The Best Burlesque &amp; Vaudeville, plus singing/dancing waitresses, high end comfort food &amp; GREAT craft beer!</v>
          </cell>
          <cell r="D3071">
            <v>1000</v>
          </cell>
          <cell r="E3071">
            <v>141</v>
          </cell>
        </row>
        <row r="3072">
          <cell r="B3072" t="str">
            <v>Purpose Built Liverpool Comedy Club, Restaurant &amp; Bar</v>
          </cell>
          <cell r="C3072" t="str">
            <v>Liverpool's 1st purpose built 7 night a week comedy club, bar &amp; restaurant with live music &amp; much more</v>
          </cell>
          <cell r="D3072">
            <v>10000</v>
          </cell>
          <cell r="E3072">
            <v>334</v>
          </cell>
        </row>
        <row r="3073">
          <cell r="B3073" t="str">
            <v>The Echo Theatre 2015</v>
          </cell>
          <cell r="C3073" t="str">
            <v>Anyone can create. They just need a place and an opportunity. The Echo Theatre (Provo) provides that opportunity.</v>
          </cell>
          <cell r="D3073">
            <v>12000</v>
          </cell>
          <cell r="E3073">
            <v>7173</v>
          </cell>
        </row>
        <row r="3074">
          <cell r="B3074" t="str">
            <v>Crosswalk Theatre - Starting Capital</v>
          </cell>
          <cell r="C3074" t="str">
            <v>Crosswalk Theatre Company - Network Directory promotes all stage talent. Increasing your odds to connect to the right hiring person.</v>
          </cell>
          <cell r="D3074">
            <v>12000</v>
          </cell>
          <cell r="E3074">
            <v>2</v>
          </cell>
        </row>
        <row r="3075">
          <cell r="B3075" t="str">
            <v>Performing and Visual Arts Center, Rochester, NY</v>
          </cell>
          <cell r="C3075" t="str">
            <v>Conversion of a long dormant synagogue into a Performing and Visual Arts Center, revitalizing Rochester's inner city.</v>
          </cell>
          <cell r="D3075">
            <v>2800000</v>
          </cell>
          <cell r="E3075">
            <v>645</v>
          </cell>
        </row>
        <row r="3076">
          <cell r="B3076" t="str">
            <v>ThÃ©Ã¢tre d'automates "culture de vie"</v>
          </cell>
          <cell r="C3076" t="str">
            <v>CrÃ©ation d'un thÃ©Ã¢tre de marionnettes automatisÃ©es et informatisÃ©es portant sur la nature et l'Ã©cologie.
"La symphonie du monde"</v>
          </cell>
          <cell r="D3076">
            <v>25000</v>
          </cell>
          <cell r="E3076">
            <v>22</v>
          </cell>
        </row>
        <row r="3077">
          <cell r="B3077" t="str">
            <v>The Little MAGIC Theatre</v>
          </cell>
          <cell r="C3077" t="str">
            <v>Magic Morgan &amp; Liliana are raising funds to expand their famed traveling magic show to a theater of magic.</v>
          </cell>
          <cell r="D3077">
            <v>15000</v>
          </cell>
          <cell r="E3077">
            <v>1296</v>
          </cell>
        </row>
        <row r="3078">
          <cell r="B3078" t="str">
            <v>10,000 Hours</v>
          </cell>
          <cell r="C3078" t="str">
            <v>Helping female comedians get in their 10,000 Hours of practice!</v>
          </cell>
          <cell r="D3078">
            <v>10000</v>
          </cell>
          <cell r="E3078">
            <v>1506</v>
          </cell>
        </row>
        <row r="3079">
          <cell r="B3079" t="str">
            <v>Brothers in Arms Building Better Lives Workshop For Men</v>
          </cell>
          <cell r="C3079" t="str">
            <v>I've created a live workshop for men who cannot afford it, giving them an opportunity to have healing, peace &amp; love in their lives.</v>
          </cell>
          <cell r="D3079">
            <v>22000</v>
          </cell>
          <cell r="E3079">
            <v>105</v>
          </cell>
        </row>
        <row r="3080">
          <cell r="B3080" t="str">
            <v>Make The Historic Dungeness Schoolhouse Stage ADA Accessible</v>
          </cell>
          <cell r="C3080" t="str">
            <v>Help replace a broken chairlift with a vertical lift making all forms of arts and education accessible on our historical antique stage.</v>
          </cell>
          <cell r="D3080">
            <v>60000</v>
          </cell>
          <cell r="E3080">
            <v>71</v>
          </cell>
        </row>
        <row r="3081">
          <cell r="B3081" t="str">
            <v>Join us in creating a new Hell on Earth!</v>
          </cell>
          <cell r="C3081" t="str">
            <v>We desire to purchase a portion of Hell, in Michigan just outside of Detroit, to create a world-class performance art space.  Join us.</v>
          </cell>
          <cell r="D3081">
            <v>1333666</v>
          </cell>
          <cell r="E3081">
            <v>11226</v>
          </cell>
        </row>
        <row r="3082">
          <cell r="B3082" t="str">
            <v>Global Community Theater One.</v>
          </cell>
          <cell r="C3082" t="str">
            <v>Sustainable, fire-proof, carbon-negative, and all-season recreation of the Globe Theater made famous by Shakespeare, with gardens.</v>
          </cell>
          <cell r="D3082">
            <v>2000000</v>
          </cell>
          <cell r="E3082">
            <v>376</v>
          </cell>
        </row>
        <row r="3083">
          <cell r="B3083" t="str">
            <v>Help! World Tour ~ A Theatrical Revival of Hope</v>
          </cell>
          <cell r="C3083" t="str">
            <v>Help! is a full scale mobile theatrical musical bringing a Gospel revival through a story of love and hope to communities world wide.</v>
          </cell>
          <cell r="D3083">
            <v>1000000</v>
          </cell>
          <cell r="E3083">
            <v>2103</v>
          </cell>
        </row>
        <row r="3084">
          <cell r="B3084" t="str">
            <v>Magical Workshop, Magic/Hobby Store</v>
          </cell>
          <cell r="C3084" t="str">
            <v>Help expand the time of everyones favorite magic store!  It currently limited to 3 days a week. If not for you, then the children!</v>
          </cell>
          <cell r="D3084">
            <v>9000</v>
          </cell>
          <cell r="E3084">
            <v>0</v>
          </cell>
        </row>
        <row r="3085">
          <cell r="B3085" t="str">
            <v>Crystal City Haunted Undergound</v>
          </cell>
          <cell r="C3085" t="str">
            <v>Crystal City Underground is a New &amp; Unique
indoor recreational facility, using an old silica sand mine,
we are the Haunted Maze</v>
          </cell>
          <cell r="D3085">
            <v>20000</v>
          </cell>
          <cell r="E3085">
            <v>56</v>
          </cell>
        </row>
        <row r="3086">
          <cell r="B3086" t="str">
            <v>URGENT: Help Us Replace Our Ramp!</v>
          </cell>
          <cell r="C3086" t="str">
            <v>18-yr-old handicap-access ramp collapsed, must replace. Help fund &amp; ensure everyone access to our 35-seat non-profit community theater!</v>
          </cell>
          <cell r="D3086">
            <v>4059</v>
          </cell>
          <cell r="E3086">
            <v>470</v>
          </cell>
        </row>
        <row r="3087">
          <cell r="B3087" t="str">
            <v>Paper Tank Theater Music Madness Party</v>
          </cell>
          <cell r="C3087" t="str">
            <v>Get behind a new music venue in our city by helping with equipment! We're pre-selling tickets to our party and offering other perks.</v>
          </cell>
          <cell r="D3087">
            <v>25000</v>
          </cell>
          <cell r="E3087">
            <v>610</v>
          </cell>
        </row>
        <row r="3088">
          <cell r="B3088" t="str">
            <v>"Un parco di Risate" - open air theatre to save TKC</v>
          </cell>
          <cell r="C3088" t="str">
            <v>A memorable theatre experience in the middle of Genoa's old town. Summer is coming and we have no intention to stop making you laugh.</v>
          </cell>
          <cell r="D3088">
            <v>20000</v>
          </cell>
          <cell r="E3088">
            <v>50</v>
          </cell>
        </row>
        <row r="3089">
          <cell r="B3089" t="str">
            <v>Read/Rehearse/Workshop Plays at Austin Playwrights Studio</v>
          </cell>
          <cell r="C3089" t="str">
            <v>Austin's "Full Service Rehearsal Space", APS is a comfortable, convenient place for the theater community to develop scripted plays.</v>
          </cell>
          <cell r="D3089">
            <v>20000</v>
          </cell>
          <cell r="E3089">
            <v>125</v>
          </cell>
        </row>
        <row r="3090">
          <cell r="B3090" t="str">
            <v>Destination Small Town "Visitor Center" To The Midwest</v>
          </cell>
          <cell r="C3090" t="str">
            <v>We believe it's time to open a visitor's center that highlights the small towns of the upper Midwest.</v>
          </cell>
          <cell r="D3090">
            <v>65000</v>
          </cell>
          <cell r="E3090">
            <v>126</v>
          </cell>
        </row>
        <row r="3091">
          <cell r="B3091" t="str">
            <v>The ClubHouse: A Community-Focused Sports &amp; Culture Space</v>
          </cell>
          <cell r="C3091" t="str">
            <v>A community space in Somerville, MA to celebrate the beautiful intersection of sports and creativity.</v>
          </cell>
          <cell r="D3091">
            <v>25000</v>
          </cell>
          <cell r="E3091">
            <v>5854</v>
          </cell>
        </row>
        <row r="3092">
          <cell r="B3092" t="str">
            <v>Save the Stage</v>
          </cell>
          <cell r="C3092" t="str">
            <v>To create a space by restoring a historic church in Burlington, Ky where community theater, dance and music and art can be performed.</v>
          </cell>
          <cell r="D3092">
            <v>225000</v>
          </cell>
          <cell r="E3092">
            <v>11432</v>
          </cell>
        </row>
        <row r="3093">
          <cell r="B3093" t="str">
            <v>Bustduck Theatre</v>
          </cell>
          <cell r="C3093" t="str">
            <v>Roanoke, Virginia's first long-form improv theatre company. Producing improv and scripted theatre, with a dynamic training program.</v>
          </cell>
          <cell r="D3093">
            <v>5000</v>
          </cell>
          <cell r="E3093">
            <v>796</v>
          </cell>
        </row>
        <row r="3094">
          <cell r="B3094" t="str">
            <v>A home for the arts on the Upper East Side/Yorkville</v>
          </cell>
          <cell r="C3094" t="str">
            <v>Our goal is to purchase a theater on the Upper East Side of Manhattan that will act as a home for four theater companies.</v>
          </cell>
          <cell r="D3094">
            <v>100000</v>
          </cell>
          <cell r="E3094">
            <v>1183.19</v>
          </cell>
        </row>
        <row r="3095">
          <cell r="B3095" t="str">
            <v>Theatre of the Black Butterfly's POOL (NO WATER)</v>
          </cell>
          <cell r="C3095" t="str">
            <v>Jump in the deep end of the provocative and darkly humourous, POOL (NO WATER)...to be performed in a Pool!  Directed by Gordon McCall.</v>
          </cell>
          <cell r="D3095">
            <v>4000</v>
          </cell>
          <cell r="E3095">
            <v>910</v>
          </cell>
        </row>
        <row r="3096">
          <cell r="B3096" t="str">
            <v>Nothing Up My Sleeves Tour: Summer 2016</v>
          </cell>
          <cell r="C3096" t="str">
            <v>This is a Kickstarter to help with the start up costs for Illusionist, Chris Lengyel's Summer 2016 Tour!</v>
          </cell>
          <cell r="D3096">
            <v>100000</v>
          </cell>
          <cell r="E3096">
            <v>25</v>
          </cell>
        </row>
        <row r="3097">
          <cell r="B3097" t="str">
            <v>The Old Howard Theatre Company</v>
          </cell>
          <cell r="C3097" t="str">
            <v>We are a small theatre company looking to provide world class theatre to the working class in the Greater New York area.</v>
          </cell>
          <cell r="D3097">
            <v>14920</v>
          </cell>
          <cell r="E3097">
            <v>50</v>
          </cell>
        </row>
        <row r="3098">
          <cell r="B3098" t="str">
            <v>LaPorte Institute for Dramatic and Creative Arts</v>
          </cell>
          <cell r="C3098" t="str">
            <v>To create a learning center for acting and all art types including anything that expresses the emotion of the human spirit.</v>
          </cell>
          <cell r="D3098">
            <v>20000</v>
          </cell>
          <cell r="E3098">
            <v>795</v>
          </cell>
        </row>
        <row r="3099">
          <cell r="B3099" t="str">
            <v>Help launch The Bunker: London's newest Off-West End theatre</v>
          </cell>
          <cell r="C3099" t="str">
            <v>The Bunker makes theatre with purpose: We provide ambitious artists a home in which to share their work with adventurous audiences.</v>
          </cell>
          <cell r="D3099">
            <v>10000</v>
          </cell>
          <cell r="E3099">
            <v>1715</v>
          </cell>
        </row>
        <row r="3100">
          <cell r="B3100" t="str">
            <v>The Enchanted Cottage</v>
          </cell>
          <cell r="C3100" t="str">
            <v>A magical space, full of fairytale favorites, designed to make each individual have a unique experience; children's dreams made real.</v>
          </cell>
          <cell r="D3100">
            <v>48725</v>
          </cell>
          <cell r="E3100">
            <v>1758</v>
          </cell>
        </row>
        <row r="3101">
          <cell r="B3101" t="str">
            <v>Screening for Unapologetically Black the Movie</v>
          </cell>
          <cell r="C3101" t="str">
            <v>I would like to screen this documentary at CSU at their Black Studies Dept. Looking to fly panelist in. Hoping to screen nationwide. &lt;3</v>
          </cell>
          <cell r="D3101">
            <v>2000</v>
          </cell>
          <cell r="E3101">
            <v>278</v>
          </cell>
        </row>
        <row r="3102">
          <cell r="B3102" t="str">
            <v>Build Our Ampitheater - Build Franklin County, MO!</v>
          </cell>
          <cell r="C3102" t="str">
            <v>Friends for Change, a group of girls between the ages of 12 and 18 are building an outdoor Amphitheater as a gift to our community!</v>
          </cell>
          <cell r="D3102">
            <v>12000</v>
          </cell>
          <cell r="E3102">
            <v>1827</v>
          </cell>
        </row>
        <row r="3103">
          <cell r="B3103" t="str">
            <v>Mots Ã‰crits</v>
          </cell>
          <cell r="C3103" t="str">
            <v>LabellisÃ© 14-18, Mots Ã‰crits est un projet itinÃ©rant de lectures Ã  voix haute par des amateurs, mises en espace par une comÃ©dienne.</v>
          </cell>
          <cell r="D3103">
            <v>2500</v>
          </cell>
          <cell r="E3103">
            <v>300</v>
          </cell>
        </row>
        <row r="3104">
          <cell r="B3104" t="str">
            <v>Theatre Bath Bus</v>
          </cell>
          <cell r="C3104" t="str">
            <v>Imagine being able to take a performance anywhere! Meet the Theatre Bath Bus - a magical performance space where anything is possible.</v>
          </cell>
          <cell r="D3104">
            <v>16000</v>
          </cell>
          <cell r="E3104">
            <v>6258</v>
          </cell>
        </row>
        <row r="3105">
          <cell r="B3105" t="str">
            <v>Professional Venue for local artists!!</v>
          </cell>
          <cell r="C3105" t="str">
            <v>Creating a place for local artists to perform, at substantially less cost for them</v>
          </cell>
          <cell r="D3105">
            <v>4100</v>
          </cell>
          <cell r="E3105">
            <v>11</v>
          </cell>
        </row>
        <row r="3106">
          <cell r="B3106" t="str">
            <v>CQ EAP Performing Arts 'THE LOFT'</v>
          </cell>
          <cell r="C3106" t="str">
            <v>The Loft is CQEAP's latest studio. Located in Rockhampton's CBD we'll be running performing arts workshops for 5yrs to adults.</v>
          </cell>
          <cell r="D3106">
            <v>4000</v>
          </cell>
          <cell r="E3106">
            <v>1185</v>
          </cell>
        </row>
        <row r="3107">
          <cell r="B3107" t="str">
            <v>Paddock School Theater Improvement</v>
          </cell>
          <cell r="C3107" t="str">
            <v>My hope is to raise $5845 and replace old stained and mismatched border curtains, cyclorama curtain, and backdrop.</v>
          </cell>
          <cell r="D3107">
            <v>5845</v>
          </cell>
          <cell r="E3107">
            <v>2476</v>
          </cell>
        </row>
        <row r="3108">
          <cell r="B3108" t="str">
            <v>Wild Men at the Bristol Cathedral</v>
          </cell>
          <cell r="C3108" t="str">
            <v>Help fund the exciting first collaboration between Hotel Echo and Bristol Cathedral: WILD MEN, a show commemorating those lost in WW1.</v>
          </cell>
          <cell r="D3108">
            <v>1000</v>
          </cell>
          <cell r="E3108">
            <v>41</v>
          </cell>
        </row>
        <row r="3109">
          <cell r="B3109" t="str">
            <v>Creating Cabaret</v>
          </cell>
          <cell r="C3109" t="str">
            <v>When opportunity knocks, we answer!  Help expand the ravishingly talented troupe into a new and exciting market and venue!</v>
          </cell>
          <cell r="D3109">
            <v>40000</v>
          </cell>
          <cell r="E3109">
            <v>7905</v>
          </cell>
        </row>
        <row r="3110">
          <cell r="B3110" t="str">
            <v>Funding a home for our Children's Theater</v>
          </cell>
          <cell r="C3110" t="str">
            <v>We need a permanent home for the theater!</v>
          </cell>
          <cell r="D3110">
            <v>50000</v>
          </cell>
          <cell r="E3110">
            <v>26</v>
          </cell>
        </row>
        <row r="3111">
          <cell r="B3111" t="str">
            <v>Saving Americana: The Sidney Auto Vue Drive-In needs digital</v>
          </cell>
          <cell r="C3111" t="str">
            <v>Help us exceed our goal to convert the Sidney Auto Vue Drive-In from 35mm to digital. This will cost upwards of $75,000. Thank you!</v>
          </cell>
          <cell r="D3111">
            <v>26500</v>
          </cell>
          <cell r="E3111">
            <v>6633</v>
          </cell>
        </row>
        <row r="3112">
          <cell r="B3112" t="str">
            <v>Hip Justice Catmunity Center</v>
          </cell>
          <cell r="C3112" t="str">
            <v>Cat People Unite! It's time we get a space of our own to relax, socialize and learn! Join the Catmunity!</v>
          </cell>
          <cell r="D3112">
            <v>25000</v>
          </cell>
          <cell r="E3112">
            <v>10</v>
          </cell>
        </row>
        <row r="3113">
          <cell r="B3113" t="str">
            <v>All Puppet Players Need a Home</v>
          </cell>
          <cell r="C3113" t="str">
            <v>Help All Puppet Players perform it's 2015 season in a beautiful 200 seat theater for an entire year.</v>
          </cell>
          <cell r="D3113">
            <v>20000</v>
          </cell>
          <cell r="E3113">
            <v>5328</v>
          </cell>
        </row>
        <row r="3114">
          <cell r="B3114" t="str">
            <v>Kids Zone start up</v>
          </cell>
          <cell r="C3114" t="str">
            <v>Children only have a short period of time to live care free, play hard, get dirty, I want to help every child in my Town play everyday.</v>
          </cell>
          <cell r="D3114">
            <v>11000</v>
          </cell>
          <cell r="E3114">
            <v>521</v>
          </cell>
        </row>
        <row r="3115">
          <cell r="B3115" t="str">
            <v>The Shamrock Drafthouse Theater</v>
          </cell>
          <cell r="C3115" t="str">
            <v>An arts and craft beer theater showcasing local talent, locally crafted beer and providing performance and rehearsal space.</v>
          </cell>
          <cell r="D3115">
            <v>109225</v>
          </cell>
          <cell r="E3115">
            <v>4635</v>
          </cell>
        </row>
        <row r="3116">
          <cell r="B3116" t="str">
            <v>Urban Nightmares - A Scary Adventure in Southwest Oklahoma</v>
          </cell>
          <cell r="C3116" t="str">
            <v>A scary place to bring your friends. Interactive so that the people that were scared before get to scare others later. A diner on site.</v>
          </cell>
          <cell r="D3116">
            <v>75000</v>
          </cell>
          <cell r="E3116">
            <v>0</v>
          </cell>
        </row>
        <row r="3117">
          <cell r="B3117" t="str">
            <v>spoken word pop-up:</v>
          </cell>
          <cell r="C3117" t="str">
            <v>We are creating a mobile community devoted to the spreading and sharing of spoken word and other kinds of storytelling.</v>
          </cell>
          <cell r="D3117">
            <v>10000</v>
          </cell>
          <cell r="E3117">
            <v>300</v>
          </cell>
        </row>
        <row r="3118">
          <cell r="B3118" t="str">
            <v>CoreCon Asylum</v>
          </cell>
          <cell r="C3118" t="str">
            <v>Creating a consuite for CoreCon. A focus on the insanity of asylums and early medical practices from history.</v>
          </cell>
          <cell r="D3118">
            <v>750</v>
          </cell>
          <cell r="E3118">
            <v>430</v>
          </cell>
        </row>
        <row r="3119">
          <cell r="B3119" t="str">
            <v>Cowes and The Sea</v>
          </cell>
          <cell r="C3119" t="str">
            <v>Performing Arts workshops, for young people aged 5 -16, exploring how the sea has shaped Cowes as a settlement.</v>
          </cell>
          <cell r="D3119">
            <v>1000</v>
          </cell>
          <cell r="E3119">
            <v>1</v>
          </cell>
        </row>
        <row r="3120">
          <cell r="B3120" t="str">
            <v>Garden Eden, theatre, meeting, culture, music, art</v>
          </cell>
          <cell r="C3120" t="str">
            <v>a magical place for all kind of people, like a fairytaile in all colours</v>
          </cell>
          <cell r="D3120">
            <v>500000</v>
          </cell>
          <cell r="E3120">
            <v>1550</v>
          </cell>
        </row>
        <row r="3121">
          <cell r="B3121" t="str">
            <v>"Buffalo Info." Directions-Events-Places Of Interest-History</v>
          </cell>
          <cell r="C3121" t="str">
            <v>An Information center downTOWN Buffalo...find directions to places of interest, events, eateries, lodging, maps, postcards and books.</v>
          </cell>
          <cell r="D3121">
            <v>10000</v>
          </cell>
          <cell r="E3121">
            <v>5</v>
          </cell>
        </row>
        <row r="3122">
          <cell r="B3122" t="str">
            <v>Subtropisch zwemparadijs Tropicana</v>
          </cell>
          <cell r="C3122" t="str">
            <v>Wij willen Tropicana het subtropisch zwemparadijs van Rotterdam op een nieuwe locatie gaan bouwen.</v>
          </cell>
          <cell r="D3122">
            <v>1300000</v>
          </cell>
          <cell r="E3122">
            <v>128</v>
          </cell>
        </row>
        <row r="3123">
          <cell r="B3123" t="str">
            <v>Ant Farm Theatre Project (Canceled)</v>
          </cell>
          <cell r="C3123" t="str">
            <v>I going to build a theatre for a local ant farm so that Ants can put on their theatre productions.</v>
          </cell>
          <cell r="D3123">
            <v>1500</v>
          </cell>
          <cell r="E3123">
            <v>10</v>
          </cell>
        </row>
        <row r="3124">
          <cell r="B3124" t="str">
            <v>be back soon (Canceled)</v>
          </cell>
          <cell r="C3124" t="str">
            <v>cancelled until further notice</v>
          </cell>
          <cell r="D3124">
            <v>199</v>
          </cell>
          <cell r="E3124">
            <v>116</v>
          </cell>
        </row>
        <row r="3125">
          <cell r="B3125" t="str">
            <v>Save the Larchmont Playhouse! (Canceled)</v>
          </cell>
          <cell r="C3125" t="str">
            <v>The Larchmont Playhouse is threatened! Help save the theater by becoming a Preservation Member of The Larchmont Playhouse.</v>
          </cell>
          <cell r="D3125">
            <v>125000</v>
          </cell>
          <cell r="E3125">
            <v>85192</v>
          </cell>
        </row>
        <row r="3126">
          <cell r="B3126" t="str">
            <v>Theater &amp; Arts &amp; Day Care (Canceled)</v>
          </cell>
          <cell r="C3126" t="str">
            <v>A place where kids/ teens' dreams come true, and one finds there home without sparkly red shoes!</v>
          </cell>
          <cell r="D3126">
            <v>800000</v>
          </cell>
          <cell r="E3126">
            <v>26</v>
          </cell>
        </row>
        <row r="3127">
          <cell r="B3127" t="str">
            <v>N/A (Canceled)</v>
          </cell>
          <cell r="C3127" t="str">
            <v>N/A</v>
          </cell>
          <cell r="D3127">
            <v>1500000</v>
          </cell>
          <cell r="E3127">
            <v>0</v>
          </cell>
        </row>
        <row r="3128">
          <cell r="B3128" t="str">
            <v>Urban Roots SkatePark (Canceled)</v>
          </cell>
          <cell r="C3128" t="str">
            <v>A big dream, small budget, the drive/passion of so many volunteers...indoor skatepark in Eau Claire, WI.
This is UR skatepark!</v>
          </cell>
          <cell r="D3128">
            <v>25000</v>
          </cell>
          <cell r="E3128">
            <v>1040</v>
          </cell>
        </row>
        <row r="3129">
          <cell r="B3129" t="str">
            <v>Help Us Help Artists (Canceled)</v>
          </cell>
          <cell r="C3129" t="str">
            <v>Our goal - create a venue &amp; stage where comedic &amp; music artists hone their talents &amp; fan base. First minority owned like it in Cincy.</v>
          </cell>
          <cell r="D3129">
            <v>100000</v>
          </cell>
          <cell r="E3129">
            <v>0</v>
          </cell>
        </row>
        <row r="3130">
          <cell r="B3130" t="str">
            <v>Casablanca - The Gin Joint Cut (The Play)</v>
          </cell>
          <cell r="C3130" t="str">
            <v>Bring Morag Fullarton's fun-loving spoof and homage of the classic and timeless film, 'Casablanca', to the stage in New York City.</v>
          </cell>
          <cell r="D3130">
            <v>15000</v>
          </cell>
          <cell r="E3130">
            <v>16291</v>
          </cell>
        </row>
        <row r="3131">
          <cell r="B3131" t="str">
            <v>Marcus Rashad's "The Domino Effect Stage Play"</v>
          </cell>
          <cell r="C3131" t="str">
            <v>The DE sheds light on the reality of what happens in college. Marcus Rashad created this play to help prepare future/current students</v>
          </cell>
          <cell r="D3131">
            <v>1250</v>
          </cell>
          <cell r="E3131">
            <v>10</v>
          </cell>
        </row>
        <row r="3132">
          <cell r="B3132" t="str">
            <v>MEDEA | A New Vision</v>
          </cell>
          <cell r="C3132" t="str">
            <v>A shockingly relevant modern take on a 2,000-year-old tragedy that confronts current gender politics.</v>
          </cell>
          <cell r="D3132">
            <v>10000</v>
          </cell>
          <cell r="E3132">
            <v>375</v>
          </cell>
        </row>
        <row r="3133">
          <cell r="B3133" t="str">
            <v>SNAKE EYES</v>
          </cell>
          <cell r="C3133" t="str">
            <v>A Staged Reading of "Snake Eyes," a new play by Alex Rafala</v>
          </cell>
          <cell r="D3133">
            <v>4100</v>
          </cell>
          <cell r="E3133">
            <v>645</v>
          </cell>
        </row>
        <row r="3134">
          <cell r="B3134" t="str">
            <v>A Bite of a Snake Play</v>
          </cell>
          <cell r="C3134" t="str">
            <v>Smells Like Money, Drips Like Honey, Taste Like Mocha, Better Run AWAY</v>
          </cell>
          <cell r="D3134">
            <v>30000</v>
          </cell>
          <cell r="E3134">
            <v>10</v>
          </cell>
        </row>
        <row r="3135">
          <cell r="B3135" t="str">
            <v>Hell Has No Fury by TwentySomething @ Edinburgh Fringe</v>
          </cell>
          <cell r="C3135" t="str">
            <v>TwentySomething is taking Hell Has No Fury to Edinburgh! 
We're looking for your support to get us there.</v>
          </cell>
          <cell r="D3135">
            <v>500</v>
          </cell>
          <cell r="E3135">
            <v>540</v>
          </cell>
        </row>
        <row r="3136">
          <cell r="B3136" t="str">
            <v>Threads by David Lane at The Hope Theatre - 11-29 April</v>
          </cell>
          <cell r="C3136" t="str">
            <v>Time Zone Theatre &amp; Arteria Theatre present this emotional thriller about Love, Loss and what happens when life goes on, but you can't.</v>
          </cell>
          <cell r="D3136">
            <v>1000</v>
          </cell>
          <cell r="E3136">
            <v>225</v>
          </cell>
        </row>
        <row r="3137">
          <cell r="B3137" t="str">
            <v>SEVEN, a Documentary Play: North Carolina Premiere!</v>
          </cell>
          <cell r="C3137" t="str">
            <v>SEVEN tells the true stories of 7 women who bravely fought for the well-being of women, families, and children around the globe.</v>
          </cell>
          <cell r="D3137">
            <v>777</v>
          </cell>
          <cell r="E3137">
            <v>162</v>
          </cell>
        </row>
        <row r="3138">
          <cell r="B3138" t="str">
            <v>Heroines</v>
          </cell>
          <cell r="C3138" t="str">
            <v>Help emberfly theatre put on their first production Heroines and pay our actors and creative team! Follow us @emberflytheatre</v>
          </cell>
          <cell r="D3138">
            <v>500</v>
          </cell>
          <cell r="E3138">
            <v>639</v>
          </cell>
        </row>
        <row r="3139">
          <cell r="B3139" t="str">
            <v>Richard III - Presented by REBATEnsemble/Theatre Off Jackson</v>
          </cell>
          <cell r="C3139" t="str">
            <v>Set in 1930s Chinatown, evocative of old world South Jackson Street during the Jazz era.</v>
          </cell>
          <cell r="D3139">
            <v>1500</v>
          </cell>
          <cell r="E3139">
            <v>50</v>
          </cell>
        </row>
        <row r="3140">
          <cell r="B3140" t="str">
            <v>Our Country's Good</v>
          </cell>
          <cell r="C3140" t="str">
            <v>A UWE Drama Society adaptation of Timberlake Wertenbaker's play. Funding needed for costumes/props to make the show a success. Thanks.</v>
          </cell>
          <cell r="D3140">
            <v>200</v>
          </cell>
          <cell r="E3140">
            <v>0</v>
          </cell>
        </row>
        <row r="3141">
          <cell r="B3141" t="str">
            <v>Casa Calabaza, Premio Nacional de Teatro Penitenciario.</v>
          </cell>
          <cell r="C3141" t="str">
            <v>Conoce y apoya el teatro de calidad que se escribe desde los centros penitenciarios, como es el caso de Casa Calabaza, de Maye Moreno.</v>
          </cell>
          <cell r="D3141">
            <v>50000</v>
          </cell>
          <cell r="E3141">
            <v>2700</v>
          </cell>
        </row>
        <row r="3142">
          <cell r="B3142" t="str">
            <v>ReminiSens Restaurant &amp; Theatre in Versailles</v>
          </cell>
          <cell r="C3142" t="str">
            <v>ReminiSens offers an Enchanting Time Travel experience: have diner at the court of Versailles and interact with the nobles of the time!</v>
          </cell>
          <cell r="D3142">
            <v>10000</v>
          </cell>
          <cell r="E3142">
            <v>96</v>
          </cell>
        </row>
        <row r="3143">
          <cell r="B3143" t="str">
            <v>GUTS: Black Comedy</v>
          </cell>
          <cell r="C3143" t="str">
            <v>We are a theatre society from the Groningen University in the Netherlands. 
We would be more than happy for some help funding the play.</v>
          </cell>
          <cell r="D3143">
            <v>500</v>
          </cell>
          <cell r="E3143">
            <v>258</v>
          </cell>
        </row>
        <row r="3144">
          <cell r="B3144" t="str">
            <v>The Pendulum Swings UK Theatre Tour/EdFringe</v>
          </cell>
          <cell r="C3144" t="str">
            <v>Our aim is to deliver a powerful piece of theatre to audiences across the UK, including Edinburgh Fringe (2017).</v>
          </cell>
          <cell r="D3144">
            <v>2750</v>
          </cell>
          <cell r="E3144">
            <v>45</v>
          </cell>
        </row>
        <row r="3145">
          <cell r="B3145" t="str">
            <v>This is Living by Liam Borrett</v>
          </cell>
          <cell r="C3145" t="str">
            <v>THE POIGNANT EXPLORATION OF WHAT IT MEANS TO SAY GOODBYE.
Stripped Raw brings Liam Borrett's debut play 'This is Living' to Wiltshire.</v>
          </cell>
          <cell r="D3145">
            <v>700</v>
          </cell>
          <cell r="E3145">
            <v>0</v>
          </cell>
        </row>
        <row r="3146">
          <cell r="B3146" t="str">
            <v>Benghazi Bergen-Belsen</v>
          </cell>
          <cell r="C3146" t="str">
            <v>Two women, one love, one must die: a multicultural cast in a play about the denied holocaust of Libyan Jews. Premieres in March in NYC</v>
          </cell>
          <cell r="D3146">
            <v>10000</v>
          </cell>
          <cell r="E3146">
            <v>7540</v>
          </cell>
        </row>
        <row r="3147">
          <cell r="B3147" t="str">
            <v>Arlington's 1st Dinner Theatre</v>
          </cell>
          <cell r="C3147" t="str">
            <v>Dominion Theatre Company is the first community dinner theatre  to be established in Arlington TX.</v>
          </cell>
          <cell r="D3147">
            <v>25000</v>
          </cell>
          <cell r="E3147">
            <v>0</v>
          </cell>
        </row>
        <row r="3148">
          <cell r="B3148" t="str">
            <v>SoÃ±Ã© una ciudad amurallada</v>
          </cell>
          <cell r="C3148" t="str">
            <v>Somos... Podemos... Amamos... Nuestra muralla, nuestra utopÃ­a. Que el amor sea el lÃ­mite</v>
          </cell>
          <cell r="D3148">
            <v>50000</v>
          </cell>
          <cell r="E3148">
            <v>5250</v>
          </cell>
        </row>
        <row r="3149">
          <cell r="B3149" t="str">
            <v>The Eternal Space Brings the Old Penn Station Back to Life</v>
          </cell>
          <cell r="C3149" t="str">
            <v>A play that uses photography to tell the story of a friendship forged during the demolition of New York's Pennsylvania Station.</v>
          </cell>
          <cell r="D3149">
            <v>20000</v>
          </cell>
          <cell r="E3149">
            <v>23505</v>
          </cell>
        </row>
        <row r="3150">
          <cell r="B3150" t="str">
            <v>The Aurora Project: A Sci-Fi Epic by Bella Poynton</v>
          </cell>
          <cell r="C3150" t="str">
            <v>Help fund The Aurora Project, an immersive science fiction epic.</v>
          </cell>
          <cell r="D3150">
            <v>1800</v>
          </cell>
          <cell r="E3150">
            <v>2361</v>
          </cell>
        </row>
        <row r="3151">
          <cell r="B3151" t="str">
            <v>Kafka on the Shore</v>
          </cell>
          <cell r="C3151" t="str">
            <v>A student led production at Northwestern U. of an adaptation by Frank Galati of the classic book Kafka on the Shore by Haruki Murakmi.</v>
          </cell>
          <cell r="D3151">
            <v>1250</v>
          </cell>
          <cell r="E3151">
            <v>1300</v>
          </cell>
        </row>
        <row r="3152">
          <cell r="B3152" t="str">
            <v>Sustainable Theatre Project and The Life-Cycle of Seller Door: A Play of Consequences</v>
          </cell>
          <cell r="C3152" t="str">
            <v>SELLER DOOR is a new comedy about a Barker, the people he gets to go through a door and what happens to those people after they go through the door.</v>
          </cell>
          <cell r="D3152">
            <v>3500</v>
          </cell>
          <cell r="E3152">
            <v>3535</v>
          </cell>
        </row>
        <row r="3153">
          <cell r="B3153" t="str">
            <v>"The Holiday Bug" 2014 Puppet Show</v>
          </cell>
          <cell r="C3153" t="str">
            <v>A Multi-Media Puppet Show, with large cable control puppets to tell a hilarious story for all ages.</v>
          </cell>
          <cell r="D3153">
            <v>3500</v>
          </cell>
          <cell r="E3153">
            <v>3514</v>
          </cell>
        </row>
        <row r="3154">
          <cell r="B3154" t="str">
            <v>'Gilead', an original theatre piece</v>
          </cell>
          <cell r="C3154" t="str">
            <v>'Gilead' is an original theatre piece inspired by Margaret Atwood's 'The Handmaid's Tale'. (Brighton Fringe 2014)</v>
          </cell>
          <cell r="D3154">
            <v>2200</v>
          </cell>
          <cell r="E3154">
            <v>2331</v>
          </cell>
        </row>
        <row r="3155">
          <cell r="B3155" t="str">
            <v>Terminator the Second</v>
          </cell>
          <cell r="C3155" t="str">
            <v>A stage production of Terminator 2: Judgment Day, composed entirely of the words of William Shakespeare</v>
          </cell>
          <cell r="D3155">
            <v>3000</v>
          </cell>
          <cell r="E3155">
            <v>10067.5</v>
          </cell>
        </row>
        <row r="3156">
          <cell r="B3156" t="str">
            <v>"Bright Ideas" By Eric Coble</v>
          </cell>
          <cell r="C3156" t="str">
            <v>Hilarious play about two parents obsessed with getting their kid into the best pre-school and are willing to do ANYTHING to get him in!</v>
          </cell>
          <cell r="D3156">
            <v>7000</v>
          </cell>
          <cell r="E3156">
            <v>7905</v>
          </cell>
        </row>
        <row r="3157">
          <cell r="B3157" t="str">
            <v>Stage Adaptation of Studio Ghibli's Princess Mononoke</v>
          </cell>
          <cell r="C3157" t="str">
            <v>We want to take our stage adaptation of Studio Ghibli's 'Princess Mononoke' to more people.  Help us do it!</v>
          </cell>
          <cell r="D3157">
            <v>5000</v>
          </cell>
          <cell r="E3157">
            <v>9425.23</v>
          </cell>
        </row>
        <row r="3158">
          <cell r="B3158" t="str">
            <v>Bringing First Love/Worst Love To Life</v>
          </cell>
          <cell r="C3158" t="str">
            <v>First Love/Worst Love is an examination of love and its mutability, as expressed through twelve stories and five actors on one stage.</v>
          </cell>
          <cell r="D3158">
            <v>5500</v>
          </cell>
          <cell r="E3158">
            <v>5600</v>
          </cell>
        </row>
        <row r="3159">
          <cell r="B3159" t="str">
            <v>Summer FourPlay</v>
          </cell>
          <cell r="C3159" t="str">
            <v>Four Directors.  Four One Acts.  Four Genres.  For You.</v>
          </cell>
          <cell r="D3159">
            <v>4000</v>
          </cell>
          <cell r="E3159">
            <v>4040</v>
          </cell>
        </row>
        <row r="3160">
          <cell r="B3160" t="str">
            <v>Nursery Crimes</v>
          </cell>
          <cell r="C3160" t="str">
            <v>A 40s crime-noir play using nursery rhyme characters.</v>
          </cell>
          <cell r="D3160">
            <v>5000</v>
          </cell>
          <cell r="E3160">
            <v>5700</v>
          </cell>
        </row>
        <row r="3161">
          <cell r="B3161" t="str">
            <v>Waxwing: A New Play</v>
          </cell>
          <cell r="C3161" t="str">
            <v>WAXWING is an exciting new world premiere of mythic (perhaps even apocalyptic!) proportions.</v>
          </cell>
          <cell r="D3161">
            <v>1500</v>
          </cell>
          <cell r="E3161">
            <v>2002.22</v>
          </cell>
        </row>
        <row r="3162">
          <cell r="B3162" t="str">
            <v>We Play Chekhov</v>
          </cell>
          <cell r="C3162" t="str">
            <v>Two stories by Anton Chekhov adapted for the stage and performed back-to-back in a stunning live theatrical performance.</v>
          </cell>
          <cell r="D3162">
            <v>4500</v>
          </cell>
          <cell r="E3162">
            <v>4569</v>
          </cell>
        </row>
        <row r="3163">
          <cell r="B3163" t="str">
            <v>Faustus</v>
          </cell>
          <cell r="C3163" t="str">
            <v>Iâ€™ll Be Right Back presents a story of murder and corruption. Faustus is a modern re-imagining of Christopher Marloweâ€™s classic tale.</v>
          </cell>
          <cell r="D3163">
            <v>2000</v>
          </cell>
          <cell r="E3163">
            <v>2102</v>
          </cell>
        </row>
        <row r="3164">
          <cell r="B3164" t="str">
            <v>Your Radio Adventure!</v>
          </cell>
          <cell r="C3164" t="str">
            <v>Radio show meets interactive novel, accompanied by live foley, music, and audience participation. YOU choose what happens next!</v>
          </cell>
          <cell r="D3164">
            <v>4000</v>
          </cell>
          <cell r="E3164">
            <v>5086</v>
          </cell>
        </row>
        <row r="3165">
          <cell r="B3165" t="str">
            <v>Bring "SONNY" To Toronto This Summer!</v>
          </cell>
          <cell r="C3165" t="str">
            <v>We are a group of actors reviving a play called "Sonny Under the Assumption" to bring to Toronto, Canada this summer...</v>
          </cell>
          <cell r="D3165">
            <v>13000</v>
          </cell>
          <cell r="E3165">
            <v>14450</v>
          </cell>
        </row>
        <row r="3166">
          <cell r="B3166" t="str">
            <v>Better Than Shakespeare Presents: Much Ado About Something</v>
          </cell>
          <cell r="C3166" t="str">
            <v>Better than Shakespeare! Theatre Companyâ€™s inaugural production, â€œMuch Ado About Something.â€ The Something is Aliens.</v>
          </cell>
          <cell r="D3166">
            <v>2500</v>
          </cell>
          <cell r="E3166">
            <v>2669</v>
          </cell>
        </row>
        <row r="3167">
          <cell r="B3167" t="str">
            <v>THE MOON PLAY</v>
          </cell>
          <cell r="C3167" t="str">
            <v>THE MOON PLAY is a new play written by Carolyn Gilliam. The play follows an astronaut on the moon who has lost his reason to explore.</v>
          </cell>
          <cell r="D3167">
            <v>750</v>
          </cell>
          <cell r="E3167">
            <v>1220</v>
          </cell>
        </row>
        <row r="3168">
          <cell r="B3168" t="str">
            <v>Verdigris - A Play by Jim Beaver</v>
          </cell>
          <cell r="C3168" t="str">
            <v>VERDIGRIS: A play written by Jim Beaver, star of Supernatural and Deadwood, opening March 2015 at Theatre West in Los Angeles.</v>
          </cell>
          <cell r="D3168">
            <v>35000</v>
          </cell>
          <cell r="E3168">
            <v>56079.83</v>
          </cell>
        </row>
        <row r="3169">
          <cell r="B3169" t="str">
            <v>Destiny is Judd Nelson: a new play at FringeNYC</v>
          </cell>
          <cell r="C3169" t="str">
            <v>What is destiny? Explore it with us this August at FringeNYC.</v>
          </cell>
          <cell r="D3169">
            <v>3000</v>
          </cell>
          <cell r="E3169">
            <v>3485</v>
          </cell>
        </row>
        <row r="3170">
          <cell r="B3170" t="str">
            <v>Cosmicomics</v>
          </cell>
          <cell r="C3170" t="str">
            <v>A dazzling aerial show that brings to life the whimsical and romantic short stories of beloved fantasy author Italo Calvino.</v>
          </cell>
          <cell r="D3170">
            <v>2500</v>
          </cell>
          <cell r="E3170">
            <v>3105</v>
          </cell>
        </row>
        <row r="3171">
          <cell r="B3171" t="str">
            <v>The Window</v>
          </cell>
          <cell r="C3171" t="str">
            <v>We're bringing The Window to the Cherry Lane Theater in January 2014.</v>
          </cell>
          <cell r="D3171">
            <v>8000</v>
          </cell>
          <cell r="E3171">
            <v>8241</v>
          </cell>
        </row>
        <row r="3172">
          <cell r="B3172" t="str">
            <v>Ain't She Brave FringeNYC 2014 Project</v>
          </cell>
          <cell r="C3172" t="str">
            <v>An emotionally-charged journey through the history of black women in America told in reverse.</v>
          </cell>
          <cell r="D3172">
            <v>2000</v>
          </cell>
          <cell r="E3172">
            <v>2245</v>
          </cell>
        </row>
        <row r="3173">
          <cell r="B3173" t="str">
            <v>The Fall - an epic theatrical adaptation</v>
          </cell>
          <cell r="C3173" t="str">
            <v>The theatrical adaptation of the epic film â€˜THE FALLâ€™ for the stage, combining theatre, live music, animation and expansive projection.</v>
          </cell>
          <cell r="D3173">
            <v>7000</v>
          </cell>
          <cell r="E3173">
            <v>7617</v>
          </cell>
        </row>
        <row r="3174">
          <cell r="B3174" t="str">
            <v>Outcry Theatre presents "Dark Play or Stories for Boys"</v>
          </cell>
          <cell r="C3174" t="str">
            <v>Outcry Theatre needs your help to produce Carlos Murillo's play "Dark Play" for the 2012 Dallas fringe festival, Out of the Loop.</v>
          </cell>
          <cell r="D3174">
            <v>2000</v>
          </cell>
          <cell r="E3174">
            <v>2300</v>
          </cell>
        </row>
        <row r="3175">
          <cell r="B3175" t="str">
            <v>Melissa Arctic At the Road Theatre</v>
          </cell>
          <cell r="C3175" t="str">
            <v>A play with songs written by Craig Wright, based on Shakespeare's "The Winter's Tale" set in late 20th Century, Pine City, Minnesota.</v>
          </cell>
          <cell r="D3175">
            <v>10000</v>
          </cell>
          <cell r="E3175">
            <v>10300</v>
          </cell>
        </row>
        <row r="3176">
          <cell r="B3176" t="str">
            <v>A Race Redux</v>
          </cell>
          <cell r="C3176" t="str">
            <v>This adaptation uses the text of Oâ€™Neill to explore race, and asks the audience if stereotypes impact a characters guilt or innocence.</v>
          </cell>
          <cell r="D3176">
            <v>3000</v>
          </cell>
          <cell r="E3176">
            <v>3034</v>
          </cell>
        </row>
        <row r="3177">
          <cell r="B3177" t="str">
            <v>The Killing Room</v>
          </cell>
          <cell r="C3177" t="str">
            <v>One Year Lease Theater Company's world premiere theater production of THE KILLING ROOM, by playwright Daniel Keene, March 2011 in NYC.</v>
          </cell>
          <cell r="D3177">
            <v>5000</v>
          </cell>
          <cell r="E3177">
            <v>5478</v>
          </cell>
        </row>
        <row r="3178">
          <cell r="B3178" t="str">
            <v>Romeo and Juliet at Moody's Pub</v>
          </cell>
          <cell r="C3178" t="str">
            <v>Romeo and Juliet at Moody's Pub is an adapted, 90-minute version of Shakespeare's classic tragedy, performed for free in a restaurant</v>
          </cell>
          <cell r="D3178">
            <v>1900</v>
          </cell>
          <cell r="E3178">
            <v>2182</v>
          </cell>
        </row>
        <row r="3179">
          <cell r="B3179" t="str">
            <v>Tilted Field presents NO STATIC AT ALL in New York City</v>
          </cell>
          <cell r="C3179" t="str">
            <v>This one-man play made a splash on the west coast. Help shine a spotlight on this rock &amp; roll spectacle in NEW YORK CITY_x0008_!</v>
          </cell>
          <cell r="D3179">
            <v>2500</v>
          </cell>
          <cell r="E3179">
            <v>2935</v>
          </cell>
        </row>
        <row r="3180">
          <cell r="B3180" t="str">
            <v>Cutting Off Kate Bush</v>
          </cell>
          <cell r="C3180" t="str">
            <v>Cutting Off Kate Bush is a one-woman show written &amp; performed by Lucy Benson-Brown, premiering at the Edinburgh Fringe Festival 2014</v>
          </cell>
          <cell r="D3180">
            <v>1500</v>
          </cell>
          <cell r="E3180">
            <v>2576</v>
          </cell>
        </row>
        <row r="3181">
          <cell r="B3181" t="str">
            <v>I Do Wonder</v>
          </cell>
          <cell r="C3181" t="str">
            <v>A Sci-fi play in several vignettes that will narrate an alternate history in the mid-20th century.</v>
          </cell>
          <cell r="D3181">
            <v>4200</v>
          </cell>
          <cell r="E3181">
            <v>4794.82</v>
          </cell>
        </row>
        <row r="3182">
          <cell r="B3182" t="str">
            <v>Glass Mountain: An Original Fairytale</v>
          </cell>
          <cell r="C3182" t="str">
            <v>A new tale of witches, fairies, cat-hunters and and bone-boilers from London theatre company Broken Glass.</v>
          </cell>
          <cell r="D3182">
            <v>1200</v>
          </cell>
          <cell r="E3182">
            <v>1437</v>
          </cell>
        </row>
        <row r="3183">
          <cell r="B3183" t="str">
            <v>ENDURING SONG</v>
          </cell>
          <cell r="C3183" t="str">
            <v>ENDURING SONG by award-winning Bear Trap Theatre, is a sweeping historical epic about love, loss and family set in the First Crusade.</v>
          </cell>
          <cell r="D3183">
            <v>500</v>
          </cell>
          <cell r="E3183">
            <v>545</v>
          </cell>
        </row>
        <row r="3184">
          <cell r="B3184" t="str">
            <v>A Thought in Three Parts</v>
          </cell>
          <cell r="C3184" t="str">
            <v>FRANK, a newborn company, presents Wallace Shawn's famously unproduced,"A Thought in Three Parts."
Be FRANK with us!</v>
          </cell>
          <cell r="D3184">
            <v>7000</v>
          </cell>
          <cell r="E3184">
            <v>7062</v>
          </cell>
        </row>
        <row r="3185">
          <cell r="B3185" t="str">
            <v>The Seagull on The River</v>
          </cell>
          <cell r="C3185" t="str">
            <v>Anton Chekhov's The Seagull. An outdoor Amphitheater in Manhattan. Trees. A River. Daybreak.</v>
          </cell>
          <cell r="D3185">
            <v>2500</v>
          </cell>
          <cell r="E3185">
            <v>2725</v>
          </cell>
        </row>
        <row r="3186">
          <cell r="B3186" t="str">
            <v>Equus at Frenetic Theatre</v>
          </cell>
          <cell r="C3186" t="str">
            <v>Equus is the story of a psychiatrist treating a teenaged boy who blinds six horses with a metal spike.</v>
          </cell>
          <cell r="D3186">
            <v>4300</v>
          </cell>
          <cell r="E3186">
            <v>4610</v>
          </cell>
        </row>
        <row r="3187">
          <cell r="B3187" t="str">
            <v>Edfringe support - What a Gay Play</v>
          </cell>
          <cell r="C3187" t="str">
            <v>I've written, and am producing, a fun new play with a gorgeous cast for this year's Edfringe and it just needs a little extra dough :)</v>
          </cell>
          <cell r="D3187">
            <v>1000</v>
          </cell>
          <cell r="E3187">
            <v>1000</v>
          </cell>
        </row>
        <row r="3188">
          <cell r="B3188" t="str">
            <v>Honest</v>
          </cell>
          <cell r="C3188" t="str">
            <v>Honest is an exciting and dark new play by Bristol based writer Alice Nicholas, touring the South of England and London this October.</v>
          </cell>
          <cell r="D3188">
            <v>3200</v>
          </cell>
          <cell r="E3188">
            <v>3270</v>
          </cell>
        </row>
        <row r="3189">
          <cell r="B3189" t="str">
            <v>OCTOBER IN THE CHAIR &amp; Other Fragile Things...This Halloween</v>
          </cell>
          <cell r="C3189" t="str">
            <v>Award-winning OSR Performance Ensemble brings the creepy, unlikely, bittersweet, macabre &amp; beautiful world of Neil Gaiman to the stage.</v>
          </cell>
          <cell r="D3189">
            <v>15000</v>
          </cell>
          <cell r="E3189">
            <v>17444</v>
          </cell>
        </row>
        <row r="3190">
          <cell r="B3190" t="str">
            <v>A Brief History of Musical Theatre...</v>
          </cell>
          <cell r="C3190" t="str">
            <v>A revue show featuring the very best of the last century of musical theatre from aspiring young producers &amp; performers at RWCMD</v>
          </cell>
          <cell r="D3190">
            <v>200</v>
          </cell>
          <cell r="E3190">
            <v>130</v>
          </cell>
        </row>
        <row r="3191">
          <cell r="B3191" t="str">
            <v>Hednadotter Jubileumskonsert</v>
          </cell>
          <cell r="C3191" t="str">
            <v>Det Ã¤r tio Ã¥r sedan sist! Musikalen Hednadotter med sÃ¥ngarna frÃ¥n orginaluppsÃ¤ttningen sjunger musikalen i Konsertform.</v>
          </cell>
          <cell r="D3191">
            <v>55000</v>
          </cell>
          <cell r="E3191">
            <v>6780</v>
          </cell>
        </row>
        <row r="3192">
          <cell r="B3192" t="str">
            <v>Call It A Day Productions - THE LIFE</v>
          </cell>
          <cell r="C3192" t="str">
            <v>Call It A Day Productions is putting on their first full production in December and every little bit helps!</v>
          </cell>
          <cell r="D3192">
            <v>4000</v>
          </cell>
          <cell r="E3192">
            <v>0</v>
          </cell>
        </row>
        <row r="3193">
          <cell r="B3193" t="str">
            <v>Decree 770: Europa</v>
          </cell>
          <cell r="C3193" t="str">
            <v>A brand new musical about the ban of contraception and abortion in Romania and the revolution that ended it all in 1989.</v>
          </cell>
          <cell r="D3193">
            <v>3750</v>
          </cell>
          <cell r="E3193">
            <v>151</v>
          </cell>
        </row>
        <row r="3194">
          <cell r="B3194" t="str">
            <v>Arts in Conflict</v>
          </cell>
          <cell r="C3194" t="str">
            <v>This project challenges social issues affecting young people in areas of deprivation within the Belfast area (Northern Ireland).</v>
          </cell>
          <cell r="D3194">
            <v>10000</v>
          </cell>
          <cell r="E3194">
            <v>102</v>
          </cell>
        </row>
        <row r="3195">
          <cell r="B3195" t="str">
            <v>Shock Treatment - The Sequel to Rocky Horror!</v>
          </cell>
          <cell r="C3195" t="str">
            <v>Bringing Richard O'Brien's sequel to legendary Rocky Horror to the stage for the first time. First London, then...The World!</v>
          </cell>
          <cell r="D3195">
            <v>5000</v>
          </cell>
          <cell r="E3195">
            <v>587</v>
          </cell>
        </row>
        <row r="3196">
          <cell r="B3196" t="str">
            <v>P.A.C.K (Performing Arts Camp for Kids)</v>
          </cell>
          <cell r="C3196" t="str">
            <v>P.A.C.K (Performing Arts Camp for Kids) Musical Theater, Instrumental Music, Vocal Music, Dance, Visual Arts, and Physical Education!</v>
          </cell>
          <cell r="D3196">
            <v>11000</v>
          </cell>
          <cell r="E3196">
            <v>0</v>
          </cell>
        </row>
        <row r="3197">
          <cell r="B3197" t="str">
            <v>Emerson Sings!</v>
          </cell>
          <cell r="C3197" t="str">
            <v>Emerson Sings is the first cabaret to celebrate the work of up and coming musical theater composers who are alumni of Emerson College.</v>
          </cell>
          <cell r="D3197">
            <v>3500</v>
          </cell>
          <cell r="E3197">
            <v>2070</v>
          </cell>
        </row>
        <row r="3198">
          <cell r="B3198" t="str">
            <v>Our Modern Lives</v>
          </cell>
          <cell r="C3198" t="str">
            <v>Help five college students as they journey to bring their groundbreaking new musical "Our Modern Lives" to Broadway!</v>
          </cell>
          <cell r="D3198">
            <v>3000000</v>
          </cell>
          <cell r="E3198">
            <v>1800</v>
          </cell>
        </row>
        <row r="3199">
          <cell r="B3199" t="str">
            <v>Mirror, mirror on the wall</v>
          </cell>
          <cell r="C3199" t="str">
            <v>This years most important stage project for young artists in our region. www.ungespor.no</v>
          </cell>
          <cell r="D3199">
            <v>10000</v>
          </cell>
          <cell r="E3199">
            <v>1145</v>
          </cell>
        </row>
        <row r="3200">
          <cell r="B3200" t="str">
            <v>Terezin's The Fireflies</v>
          </cell>
          <cell r="C3200" t="str">
            <v>Hadbjerg skole opsÃ¦tter i april musicalen The Fireflies, der blev skrevet og opfÃ¸rt i koncentrationslejren Theresienstadt i 1943 og 45.</v>
          </cell>
          <cell r="D3200">
            <v>30000</v>
          </cell>
          <cell r="E3200">
            <v>110</v>
          </cell>
        </row>
        <row r="3201">
          <cell r="B3201" t="str">
            <v>Help Milburn Stone Fly High With TARZAN The Musical</v>
          </cell>
          <cell r="C3201" t="str">
            <v>The Milburn Stone Theatre needs your help to bring its high-flying next blockbuster musical, TARZAN, to life!</v>
          </cell>
          <cell r="D3201">
            <v>5000</v>
          </cell>
          <cell r="E3201">
            <v>2608</v>
          </cell>
        </row>
        <row r="3202">
          <cell r="B3202" t="str">
            <v>ROAD TO THE KINGDOM</v>
          </cell>
          <cell r="C3202" t="str">
            <v>An extremely unique musical play with an exciting, fun filled, dramatic twist. You will discover what lies ahead on the Road to Kingdom</v>
          </cell>
          <cell r="D3202">
            <v>50000</v>
          </cell>
          <cell r="E3202">
            <v>1</v>
          </cell>
        </row>
        <row r="3203">
          <cell r="B3203" t="str">
            <v>Nothing Changes</v>
          </cell>
          <cell r="C3203" t="str">
            <v>Nothing Changes is a modern musical version of the Ragged Trousered Philanthropists exploring the inequalities of "austerity Britain"</v>
          </cell>
          <cell r="D3203">
            <v>2000</v>
          </cell>
          <cell r="E3203">
            <v>25</v>
          </cell>
        </row>
        <row r="3204">
          <cell r="B3204" t="str">
            <v>Christmas Ain't A Drag - A Musical</v>
          </cell>
          <cell r="C3204" t="str">
            <v>Falling in love at Christmas should never be a drag! A rocking musical about four lives intersecting at a nightclub at Christmas.</v>
          </cell>
          <cell r="D3204">
            <v>5000</v>
          </cell>
          <cell r="E3204">
            <v>2726</v>
          </cell>
        </row>
        <row r="3205">
          <cell r="B3205" t="str">
            <v>Escape from Reality's 1st Season "Defying Gravity"</v>
          </cell>
          <cell r="C3205" t="str">
            <v>Escape from Reality's 1st Season "Defying Gravity" including The Last Five Years, Godspell, and Aida.</v>
          </cell>
          <cell r="D3205">
            <v>1000</v>
          </cell>
          <cell r="E3205">
            <v>250</v>
          </cell>
        </row>
        <row r="3206">
          <cell r="B3206" t="str">
            <v>FaÃ§ade: The Interactive Musical</v>
          </cell>
          <cell r="C3206" t="str">
            <v>Based on the hit game, Trip and Grace's marriage is falling apart. It's up to the audience to determine the fate of their relationship.</v>
          </cell>
          <cell r="D3206">
            <v>500</v>
          </cell>
          <cell r="E3206">
            <v>0</v>
          </cell>
        </row>
        <row r="3207">
          <cell r="B3207" t="str">
            <v>Children Must Run: An Original Musical</v>
          </cell>
          <cell r="C3207" t="str">
            <v>Children Must Run is an original musical, about a prostitute, a drug mule, a child soldier and their struggles, hopes and dreams.</v>
          </cell>
          <cell r="D3207">
            <v>8000</v>
          </cell>
          <cell r="E3207">
            <v>273</v>
          </cell>
        </row>
        <row r="3208">
          <cell r="B3208" t="str">
            <v>Performance Theater for Young Artists (PTYA)</v>
          </cell>
          <cell r="C3208" t="str">
            <v>PTYA is a non-profit musical theater group for kids ages 7-18 that teaches the importance of self expression through the arts.</v>
          </cell>
          <cell r="D3208">
            <v>5000</v>
          </cell>
          <cell r="E3208">
            <v>0</v>
          </cell>
        </row>
        <row r="3209">
          <cell r="B3209" t="str">
            <v>The Last Five Years: The Muse Arts Production's Debut Show</v>
          </cell>
          <cell r="C3209" t="str">
            <v>We are proud to be doing The Last Five Years as our debut! Now, our little company needs your help to make our big dreams come true!</v>
          </cell>
          <cell r="D3209">
            <v>5500</v>
          </cell>
          <cell r="E3209">
            <v>2550</v>
          </cell>
        </row>
        <row r="3210">
          <cell r="B3210" t="str">
            <v>The Blind Owl Stages Shinn's "The Coming World"</v>
          </cell>
          <cell r="C3210" t="str">
            <v>The political and personal collide in a raw and intimate look at a pre-9/11 America: "The Coming World" by Christopher Shinn</v>
          </cell>
          <cell r="D3210">
            <v>5000</v>
          </cell>
          <cell r="E3210">
            <v>5175</v>
          </cell>
        </row>
        <row r="3211">
          <cell r="B3211" t="str">
            <v>King Kirby, a play by Crystal Skillman and Fred Van Lente</v>
          </cell>
          <cell r="C3211" t="str">
            <v>The hysterical and heartbreaking story of artist Jack Kirby, "the King of the Comics," at the 2014 Comic Book Theater Festival</v>
          </cell>
          <cell r="D3211">
            <v>9500</v>
          </cell>
          <cell r="E3211">
            <v>11335.7</v>
          </cell>
        </row>
        <row r="3212">
          <cell r="B3212" t="str">
            <v>"The Red Herring" World Premiere</v>
          </cell>
          <cell r="C3212" t="str">
            <v>The Red Herring is a new play full of wickedly fast dialogue, a joke for every sentence, and more puns than you can shake a stick at.</v>
          </cell>
          <cell r="D3212">
            <v>3000</v>
          </cell>
          <cell r="E3212">
            <v>3773</v>
          </cell>
        </row>
        <row r="3213">
          <cell r="B3213" t="str">
            <v>Titus &amp; Two Conversations. Huzzah!</v>
          </cell>
          <cell r="C3213" t="str">
            <v>Our fifth season is upon us: A wild new imagining of Titus Andronicus and our signature reading series "Two Plays. One Conversation."</v>
          </cell>
          <cell r="D3213">
            <v>23000</v>
          </cell>
          <cell r="E3213">
            <v>27541</v>
          </cell>
        </row>
        <row r="3214">
          <cell r="B3214" t="str">
            <v>Campo Maldito</v>
          </cell>
          <cell r="C3214" t="str">
            <v>Help us bring our production of Campo Maldito to New York AND San Francisco!</v>
          </cell>
          <cell r="D3214">
            <v>4000</v>
          </cell>
          <cell r="E3214">
            <v>5050</v>
          </cell>
        </row>
        <row r="3215">
          <cell r="B3215" t="str">
            <v>Moving Dust presents 'THIS MUCH' 2015</v>
          </cell>
          <cell r="C3215" t="str">
            <v>3 boys, 1 white dress and a hoover collide in this explosive new play by John Fitzpatrick. Life's a wedding disco. Let's dance.</v>
          </cell>
          <cell r="D3215">
            <v>6000</v>
          </cell>
          <cell r="E3215">
            <v>6007</v>
          </cell>
        </row>
        <row r="3216">
          <cell r="B3216" t="str">
            <v>World Premiere of Sket - a play by  Maya Sondhi</v>
          </cell>
          <cell r="C3216" t="str">
            <v>Sexting, selfies and social media pressures that affect young people  connected 24/7.  Mistakes happen but now they can remain forever!</v>
          </cell>
          <cell r="D3216">
            <v>12000</v>
          </cell>
          <cell r="E3216">
            <v>12256</v>
          </cell>
        </row>
        <row r="3217">
          <cell r="B3217" t="str">
            <v>Colt Coeur's 6th Season</v>
          </cell>
          <cell r="C3217" t="str">
            <v>2 world premieres:
HOW TO LIVE ON EARTH by MJ Kaufman
 / CAL IN CAMO by William Francis Hoffman
+ workshops of 7 more plays!</v>
          </cell>
          <cell r="D3217">
            <v>35000</v>
          </cell>
          <cell r="E3217">
            <v>35123</v>
          </cell>
        </row>
        <row r="3218">
          <cell r="B3218" t="str">
            <v>BRUTE</v>
          </cell>
          <cell r="C3218" t="str">
            <v>Brute (winner of the 2015 IdeasTap Underbelly Award) is new writing based on the true story of a rather twisted, horrible schoolgirl.</v>
          </cell>
          <cell r="D3218">
            <v>2000</v>
          </cell>
          <cell r="E3218">
            <v>2001</v>
          </cell>
        </row>
        <row r="3219">
          <cell r="B3219" t="str">
            <v>Wake Up Call @ IRT Theater</v>
          </cell>
          <cell r="C3219" t="str">
            <v>Wake Up Call is a comedic play about a group of hotel employees working on Christmas Eve.</v>
          </cell>
          <cell r="D3219">
            <v>4500</v>
          </cell>
          <cell r="E3219">
            <v>5221</v>
          </cell>
        </row>
        <row r="3220">
          <cell r="B3220" t="str">
            <v>Lonely Soldier Monologues a play by Helen Benedict.</v>
          </cell>
          <cell r="C3220" t="str">
            <v>A brave &amp; relevant play that looks at the lives of 7 real women who served in the US Armed Forces. Authentic stories that need telling.</v>
          </cell>
          <cell r="D3220">
            <v>12000</v>
          </cell>
          <cell r="E3220">
            <v>12252</v>
          </cell>
        </row>
        <row r="3221">
          <cell r="B3221" t="str">
            <v>Eyes Closed - The First In-Dream Theater Experience</v>
          </cell>
          <cell r="C3221" t="str">
            <v>Eyes Closed is a collaborative play and docudrama about New Yorkers and their dreams.</v>
          </cell>
          <cell r="D3221">
            <v>20000</v>
          </cell>
          <cell r="E3221">
            <v>20022</v>
          </cell>
        </row>
        <row r="3222">
          <cell r="B3222" t="str">
            <v>Burners</v>
          </cell>
          <cell r="C3222" t="str">
            <v>A sci-fi thriller for the stage opening March 10 in Los Angeles.</v>
          </cell>
          <cell r="D3222">
            <v>15000</v>
          </cell>
          <cell r="E3222">
            <v>15126</v>
          </cell>
        </row>
        <row r="3223">
          <cell r="B3223" t="str">
            <v>The Hitchhiker's Guide to the Family</v>
          </cell>
          <cell r="C3223" t="str">
            <v>A one-man show about love, loss, and motorways, written &amp; performed by Ben Norris. Help us get to the 2015 Edinburgh Fringe and beyond!</v>
          </cell>
          <cell r="D3223">
            <v>4000</v>
          </cell>
          <cell r="E3223">
            <v>4137</v>
          </cell>
        </row>
        <row r="3224">
          <cell r="B3224" t="str">
            <v>Shakespeare in ASL - and FREE for everyone</v>
          </cell>
          <cell r="C3224" t="str">
            <v>Shakespeare's classic re-imagined as a spoken and signed production for deaf and hearing audiences</v>
          </cell>
          <cell r="D3224">
            <v>2500</v>
          </cell>
          <cell r="E3224">
            <v>3120</v>
          </cell>
        </row>
        <row r="3225">
          <cell r="B3225" t="str">
            <v>Good People by David Lindsay-Abaire at Waterfront Playhouse</v>
          </cell>
          <cell r="C3225" t="str">
            <v>Bringing David Lindsay-Abaire's award-winning story of our times to the East Bay.</v>
          </cell>
          <cell r="D3225">
            <v>3100</v>
          </cell>
          <cell r="E3225">
            <v>3395</v>
          </cell>
        </row>
        <row r="3226">
          <cell r="B3226" t="str">
            <v>AdA (Author directing Author)</v>
          </cell>
          <cell r="C3226" t="str">
            <v>Neil LaBute and Marco Calvani reunite once again for the unique, international collaboration that is ADA: Author directing Author.</v>
          </cell>
          <cell r="D3226">
            <v>30000</v>
          </cell>
          <cell r="E3226">
            <v>30610</v>
          </cell>
        </row>
        <row r="3227">
          <cell r="B3227" t="str">
            <v>Two "Gentlemen" of Verona by William Shakespeare</v>
          </cell>
          <cell r="C3227" t="str">
            <v>Bare Theatre brings one of Shakespeare's most accessible early comedies to life free to the public across the NC Triangle</v>
          </cell>
          <cell r="D3227">
            <v>2000</v>
          </cell>
          <cell r="E3227">
            <v>2047</v>
          </cell>
        </row>
        <row r="3228">
          <cell r="B3228" t="str">
            <v>Get Trip The Light Theatre's show to its 2nd London Stage!</v>
          </cell>
          <cell r="C3228" t="str">
            <v>Trip The Light Theatre needs YOUR help to fund it's second run of its debut production 'The Sun Shining On her Hands' in London.</v>
          </cell>
          <cell r="D3228">
            <v>1200</v>
          </cell>
          <cell r="E3228">
            <v>1250</v>
          </cell>
        </row>
        <row r="3229">
          <cell r="B3229" t="str">
            <v>a colder water than here - VAULT 2017</v>
          </cell>
          <cell r="C3229" t="str">
            <v>a colder water than here is a new play by Matt Jones and directed by Lily McLeish that will be perfomed at VAULT Festival from 1-5 Feb</v>
          </cell>
          <cell r="D3229">
            <v>1200</v>
          </cell>
          <cell r="E3229">
            <v>1500</v>
          </cell>
        </row>
        <row r="3230">
          <cell r="B3230" t="str">
            <v>Hear Me Roar: A Season of Powerful Women</v>
          </cell>
          <cell r="C3230" t="str">
            <v>A Season of Powerful Women. A Season of Defiance.</v>
          </cell>
          <cell r="D3230">
            <v>7000</v>
          </cell>
          <cell r="E3230">
            <v>7164</v>
          </cell>
        </row>
        <row r="3231">
          <cell r="B3231" t="str">
            <v>The Seagull Project Presents: The Three Sisters</v>
          </cell>
          <cell r="C3231" t="str">
            <v>After electrifying audiences in Seattle and Tashkent, The Seagull Project embarks on a brand new journey.</v>
          </cell>
          <cell r="D3231">
            <v>20000</v>
          </cell>
          <cell r="E3231">
            <v>21573</v>
          </cell>
        </row>
        <row r="3232">
          <cell r="B3232" t="str">
            <v>#CLOUD$ - a modern adaptation of Aristophanes' Clouds</v>
          </cell>
          <cell r="C3232" t="str">
            <v>Recently under fire for its cheeky and contextual revisiting of an ancient comedy, this show has lost funding and needs your support!</v>
          </cell>
          <cell r="D3232">
            <v>2600</v>
          </cell>
          <cell r="E3232">
            <v>2857</v>
          </cell>
        </row>
        <row r="3233">
          <cell r="B3233" t="str">
            <v>Strong Poison Stage Play adapted fr. Dorothy L. Sayers novel</v>
          </cell>
          <cell r="C3233" t="str">
            <v>Help us reach our "stretch goal" of $2000! We are an adult group specializing in adapting works of fiction for the stage.</v>
          </cell>
          <cell r="D3233">
            <v>1000</v>
          </cell>
          <cell r="E3233">
            <v>1610</v>
          </cell>
        </row>
        <row r="3234">
          <cell r="B3234" t="str">
            <v>Honorable Men - Poor Yorick's Players 2016 Season</v>
          </cell>
          <cell r="C3234" t="str">
            <v>Honorable Men - Yorick's 10th season of free, outdoor Shakespeare.  Featuring Henry IV, part 1 and Julius Caesar.</v>
          </cell>
          <cell r="D3234">
            <v>1000</v>
          </cell>
          <cell r="E3234">
            <v>1312</v>
          </cell>
        </row>
        <row r="3235">
          <cell r="B3235" t="str">
            <v>64 Squares</v>
          </cell>
          <cell r="C3235" t="str">
            <v>64 Squares is an autobiographical one-man exploration of the internal chess game played to reconcile relationships.</v>
          </cell>
          <cell r="D3235">
            <v>5000</v>
          </cell>
          <cell r="E3235">
            <v>5940</v>
          </cell>
        </row>
        <row r="3236">
          <cell r="B3236" t="str">
            <v>Repetitive Beats: A new play premiering at Vault Festival</v>
          </cell>
          <cell r="C3236" t="str">
            <v>Get Repetitive Beats to Vaults! A high octane play set in Oxford  during one of the most influential &amp; hedonistic movements in music.</v>
          </cell>
          <cell r="D3236">
            <v>4000</v>
          </cell>
          <cell r="E3236">
            <v>4015.71</v>
          </cell>
        </row>
        <row r="3237">
          <cell r="B3237" t="str">
            <v>Catapult OYL to the next levelâ€”in Edinburgh!</v>
          </cell>
          <cell r="C3237" t="str">
            <v>Bring the spectacular PLEASE EXCUSE MY DEAR AUNT SALLY to Edinburgh this August for a 4-week run at the prestigious Pleasance Theatre!</v>
          </cell>
          <cell r="D3237">
            <v>15000</v>
          </cell>
          <cell r="E3237">
            <v>15481</v>
          </cell>
        </row>
        <row r="3238">
          <cell r="B3238" t="str">
            <v>Sub-Basement World Premiere</v>
          </cell>
          <cell r="C3238" t="str">
            <v>A dark comedy exploring the importance of art, homelessness, and finding your own path.  World Premiere 3/27/17 at IRT Theater in NYC.</v>
          </cell>
          <cell r="D3238">
            <v>20000</v>
          </cell>
          <cell r="E3238">
            <v>20120</v>
          </cell>
        </row>
        <row r="3239">
          <cell r="B3239" t="str">
            <v>Celebrating 20 years of The 24 Hour Plays around the world!</v>
          </cell>
          <cell r="C3239" t="str">
            <v>An annual campaign supporting our intensive for artists 25 and under.</v>
          </cell>
          <cell r="D3239">
            <v>35000</v>
          </cell>
          <cell r="E3239">
            <v>35275.64</v>
          </cell>
        </row>
        <row r="3240">
          <cell r="B3240" t="str">
            <v>All Bare Theatre bring THE MAIDS to Edinburgh 2015</v>
          </cell>
          <cell r="C3240" t="str">
            <v>A bit of role-play never hurt anyone, right? Two maids play a game of murder. Genet's THE MAIDS in a visceral production by ALL BARE.</v>
          </cell>
          <cell r="D3240">
            <v>2800</v>
          </cell>
          <cell r="E3240">
            <v>3145</v>
          </cell>
        </row>
        <row r="3241">
          <cell r="B3241" t="str">
            <v>The Book's the Thing - Welcome to Hamlet's Library</v>
          </cell>
          <cell r="C3241" t="str">
            <v>The first regional library-touring show from new UK company Librarian Theatre - transforming local libraries into magical theatres</v>
          </cell>
          <cell r="D3241">
            <v>5862</v>
          </cell>
          <cell r="E3241">
            <v>6208.98</v>
          </cell>
        </row>
        <row r="3242">
          <cell r="B3242" t="str">
            <v>Princess Suffragette: a new play for VAULT Festival 2017</v>
          </cell>
          <cell r="C3242" t="str">
            <v>An inventive (re)telling of Princess Sophia Duleep Singhâ€™s journey, from an aristocratic upbringing to a life of political activism.</v>
          </cell>
          <cell r="D3242">
            <v>3000</v>
          </cell>
          <cell r="E3242">
            <v>3017</v>
          </cell>
        </row>
        <row r="3243">
          <cell r="B3243" t="str">
            <v>THE SOPHOCLES PROJECT</v>
          </cell>
          <cell r="C3243" t="str">
            <v>iDiOM mounts the West Coast Premiere of â€œThese Seven Sicknessesâ€ â€“ ALL SEVEN of Sophoclesâ€™ surviving plays in one epic production.</v>
          </cell>
          <cell r="D3243">
            <v>8500</v>
          </cell>
          <cell r="E3243">
            <v>9801</v>
          </cell>
        </row>
        <row r="3244">
          <cell r="B3244" t="str">
            <v>First Day Off in a Long Time by Brian Finkelstein</v>
          </cell>
          <cell r="C3244" t="str">
            <v>First Day Off in a Long Time is a comedy show...            
About suicide.</v>
          </cell>
          <cell r="D3244">
            <v>10000</v>
          </cell>
          <cell r="E3244">
            <v>12730.42</v>
          </cell>
        </row>
        <row r="3245">
          <cell r="B3245" t="str">
            <v>THE INCREDIBLE FOX SISTERS</v>
          </cell>
          <cell r="C3245" t="str">
            <v>Live Source's world premiere of a new play by Jaclyn Backhaus, premiering at the New Ohio Theatre October 30th-November 8th.</v>
          </cell>
          <cell r="D3245">
            <v>8000</v>
          </cell>
          <cell r="E3245">
            <v>8227</v>
          </cell>
        </row>
        <row r="3246">
          <cell r="B3246" t="str">
            <v>'Time Please'</v>
          </cell>
          <cell r="C3246" t="str">
            <v>'Time Please' is a black comedy set in a failing public house in a run-down part of town, where things are about to get messy.</v>
          </cell>
          <cell r="D3246">
            <v>1600</v>
          </cell>
          <cell r="E3246">
            <v>1647</v>
          </cell>
        </row>
        <row r="3247">
          <cell r="B3247" t="str">
            <v>Roughly Speaking: Voices from The Soup Kitchen</v>
          </cell>
          <cell r="C3247" t="str">
            <v>Five playwrights volunteer at New York's largest soup kitchen and develop a play around the people they meet.</v>
          </cell>
          <cell r="D3247">
            <v>21000</v>
          </cell>
          <cell r="E3247">
            <v>21904</v>
          </cell>
        </row>
        <row r="3248">
          <cell r="B3248" t="str">
            <v>The Gray Man</v>
          </cell>
          <cell r="C3248" t="str">
            <v>The Gray Man isnâ€™t real. Heâ€™s a ghost story, a boogeyman, a tale mothers make up to keep their children safe.</v>
          </cell>
          <cell r="D3248">
            <v>10000</v>
          </cell>
          <cell r="E3248">
            <v>11122</v>
          </cell>
        </row>
        <row r="3249">
          <cell r="B3249" t="str">
            <v>Open Letter Theatre presents 'Boys' by Ella Hickson</v>
          </cell>
          <cell r="C3249" t="str">
            <v>Open Letter Theatre presents 'Boys' by Ella Hickson, at 2015's Edinburgh Fringe Festival! Four students, one flat, one last party!</v>
          </cell>
          <cell r="D3249">
            <v>2500</v>
          </cell>
          <cell r="E3249">
            <v>2646.5</v>
          </cell>
        </row>
        <row r="3250">
          <cell r="B3250" t="str">
            <v>Honest Accomplice Theatre 2015-16 Season</v>
          </cell>
          <cell r="C3250" t="str">
            <v>Honest Accomplice Theatre produces theatre for social change.</v>
          </cell>
          <cell r="D3250">
            <v>12000</v>
          </cell>
          <cell r="E3250">
            <v>12095</v>
          </cell>
        </row>
        <row r="3251">
          <cell r="B3251" t="str">
            <v>Yesterday Again, Please - A New Play by Dezi Gallegos</v>
          </cell>
          <cell r="C3251" t="str">
            <v>A new work about guilt, trauma, love, and change; this original play tells the story of a boy and a girl who love and lose each other.</v>
          </cell>
          <cell r="D3251">
            <v>5500</v>
          </cell>
          <cell r="E3251">
            <v>5771</v>
          </cell>
        </row>
        <row r="3252">
          <cell r="B3252" t="str">
            <v>Bring Love's Labour's Lost to Minnesota</v>
          </cell>
          <cell r="C3252" t="str">
            <v>The birth-child of The Moving Company, Theatre de la Jeune Lune &amp; William Shakespeare:  A wild new production of Love's Labour's Lost.</v>
          </cell>
          <cell r="D3252">
            <v>25000</v>
          </cell>
          <cell r="E3252">
            <v>25388</v>
          </cell>
        </row>
        <row r="3253">
          <cell r="B3253" t="str">
            <v>The Metronome Society</v>
          </cell>
          <cell r="C3253" t="str">
            <v>Self-Titled: A Live (Theatrical) Mixtape. An evening of short plays and music inspired by the works of Jimi, Aretha, Sting and Rufus!</v>
          </cell>
          <cell r="D3253">
            <v>1500</v>
          </cell>
          <cell r="E3253">
            <v>1661</v>
          </cell>
        </row>
        <row r="3254">
          <cell r="B3254" t="str">
            <v>Modern Love</v>
          </cell>
          <cell r="C3254" t="str">
            <v>How do we navigate the boundaries between friendship, sexual intimacy and obsessive desire?</v>
          </cell>
          <cell r="D3254">
            <v>2250</v>
          </cell>
          <cell r="E3254">
            <v>2876</v>
          </cell>
        </row>
        <row r="3255">
          <cell r="B3255" t="str">
            <v>EMPATHITRAX, a new play by Ana Nogueira</v>
          </cell>
          <cell r="C3255" t="str">
            <v>Can you ever truly feel what someone else is feeling?
Do you want to?</v>
          </cell>
          <cell r="D3255">
            <v>20000</v>
          </cell>
          <cell r="E3255">
            <v>20365</v>
          </cell>
        </row>
        <row r="3256">
          <cell r="B3256" t="str">
            <v>Send The Bad Arm to Edinburgh. Meet the Dodgy Irish Dancer!</v>
          </cell>
          <cell r="C3256" t="str">
            <v>Please help me bring 'The Bad Arm', which has toured America for 6 years, to the biggest &amp; best arts festival in the world: Edinburgh!</v>
          </cell>
          <cell r="D3256">
            <v>13000</v>
          </cell>
          <cell r="E3256">
            <v>13163.5</v>
          </cell>
        </row>
        <row r="3257">
          <cell r="B3257" t="str">
            <v>Henry V</v>
          </cell>
          <cell r="C3257" t="str">
            <v>5 Actors, 30 Characters, 90 Minutes.
Let us transport you from London to the fields of Agincourt, using the power of your imagination.</v>
          </cell>
          <cell r="D3257">
            <v>300</v>
          </cell>
          <cell r="E3257">
            <v>525</v>
          </cell>
        </row>
        <row r="3258">
          <cell r="B3258" t="str">
            <v>Paperhand Puppet Intervention 16th Annual Summer Show</v>
          </cell>
          <cell r="C3258" t="str">
            <v>Our 16th year promises to be bigger and better than ever but we need your help to bring the show to life!</v>
          </cell>
          <cell r="D3258">
            <v>10000</v>
          </cell>
          <cell r="E3258">
            <v>12806</v>
          </cell>
        </row>
        <row r="3259">
          <cell r="B3259" t="str">
            <v>'Hello From Bertha' &amp; '27 Wagons Full of Cotton'</v>
          </cell>
          <cell r="C3259" t="str">
            <v>A week long run of Tennessee Williams's 'Hello From Bertha' &amp; '27 Wagons Full of Cotton' to raise awareness of Abuse &amp; Prostitution.</v>
          </cell>
          <cell r="D3259">
            <v>2000</v>
          </cell>
          <cell r="E3259">
            <v>2125.9899999999998</v>
          </cell>
        </row>
        <row r="3260">
          <cell r="B3260" t="str">
            <v>Bluebirds by Joe Brondo</v>
          </cell>
          <cell r="C3260" t="str">
            <v>A guy named Walt steals a book and plans to sell it to get his life on track... until his wife finds out.</v>
          </cell>
          <cell r="D3260">
            <v>7000</v>
          </cell>
          <cell r="E3260">
            <v>7365</v>
          </cell>
        </row>
        <row r="3261">
          <cell r="B3261" t="str">
            <v>Laughter is Sacred Space 2.0</v>
          </cell>
          <cell r="C3261" t="str">
            <v>The Human Faces Tour - Every Story Sacred. This tour is about laughter, grief, and identity in the human striving toward wholeness</v>
          </cell>
          <cell r="D3261">
            <v>23000</v>
          </cell>
          <cell r="E3261">
            <v>24418.6</v>
          </cell>
        </row>
        <row r="3262">
          <cell r="B3262" t="str">
            <v>Keep the Art of Marionettes Alive With PUPPETWORKS!</v>
          </cell>
          <cell r="C3262" t="str">
            <v>We're looking to raise money to continue bringing Brooklyn the vanishing art form of marionette puppetry.</v>
          </cell>
          <cell r="D3262">
            <v>5000</v>
          </cell>
          <cell r="E3262">
            <v>5462</v>
          </cell>
        </row>
        <row r="3263">
          <cell r="B3263" t="str">
            <v>Scrappy Shakespeare: A Midsummer Night's Dream</v>
          </cell>
          <cell r="C3263" t="str">
            <v>Six Spartanburg-based professional actors perform A Midsummer Night's Dream outdoors in downtown Spartanburg.</v>
          </cell>
          <cell r="D3263">
            <v>3300</v>
          </cell>
          <cell r="E3263">
            <v>3315</v>
          </cell>
        </row>
        <row r="3264">
          <cell r="B3264" t="str">
            <v>Prison Boxing: A New Play by Leah Joki</v>
          </cell>
          <cell r="C3264" t="str">
            <v>A one-woman theatrical exploration of the prison system and its inhabitants.</v>
          </cell>
          <cell r="D3264">
            <v>12200</v>
          </cell>
          <cell r="E3264">
            <v>12571</v>
          </cell>
        </row>
        <row r="3265">
          <cell r="B3265" t="str">
            <v>Titus Andronicus (with an all-female cast &amp; crew)</v>
          </cell>
          <cell r="C3265" t="str">
            <v>Shakespeare's bloodiest tragedy, performed and produced exclusively by women.</v>
          </cell>
          <cell r="D3265">
            <v>2500</v>
          </cell>
          <cell r="E3265">
            <v>2804.16</v>
          </cell>
        </row>
        <row r="3266">
          <cell r="B3266" t="str">
            <v>Kapow-i GoGo at The PIT</v>
          </cell>
          <cell r="C3266" t="str">
            <v>The three part comedic saga of Kapow-i GoGo, who saves the world.  Again.  And again.</v>
          </cell>
          <cell r="D3266">
            <v>2500</v>
          </cell>
          <cell r="E3266">
            <v>2575</v>
          </cell>
        </row>
        <row r="3267">
          <cell r="B3267" t="str">
            <v>"Where was I" - an autobiographical play on Dementia</v>
          </cell>
          <cell r="C3267" t="str">
            <v>A theatrical play on Alzheimerâ€™s and the challenges of loving a person who keeps disappearing.</v>
          </cell>
          <cell r="D3267">
            <v>2700</v>
          </cell>
          <cell r="E3267">
            <v>4428</v>
          </cell>
        </row>
        <row r="3268">
          <cell r="B3268" t="str">
            <v>Macbeth</v>
          </cell>
          <cell r="C3268" t="str">
            <v>An original version of Shakespeare's masterpiece that emphasizes family and explores the destruction of blood ties</v>
          </cell>
          <cell r="D3268">
            <v>6000</v>
          </cell>
          <cell r="E3268">
            <v>7877</v>
          </cell>
        </row>
        <row r="3269">
          <cell r="B3269" t="str">
            <v>or, The Whale: an original stage adaptation of Moby-Dick</v>
          </cell>
          <cell r="C3269" t="str">
            <v>Experience the great American novel like never before.... Through the magic of live storytelling in an epic and threadbare sort of way.</v>
          </cell>
          <cell r="D3269">
            <v>15000</v>
          </cell>
          <cell r="E3269">
            <v>15315</v>
          </cell>
        </row>
        <row r="3270">
          <cell r="B3270" t="str">
            <v>EgoPo's Hairy Ape Tours to the Provincetown Festival</v>
          </cell>
          <cell r="C3270" t="str">
            <v>EgoPo's The Hairy Ape has been invited to the Provincetown Theater Festival! Help us support our artists on this exciting tour.</v>
          </cell>
          <cell r="D3270">
            <v>2000</v>
          </cell>
          <cell r="E3270">
            <v>2560</v>
          </cell>
        </row>
        <row r="3271">
          <cell r="B3271" t="str">
            <v>Cicada Studios presents "Miss Sarah"</v>
          </cell>
          <cell r="C3271" t="str">
            <v>Cicada Studios presents, as their inaugural production, a new-writing world premiere at the Edinburgh Fringe Festival 2015.</v>
          </cell>
          <cell r="D3271">
            <v>8000</v>
          </cell>
          <cell r="E3271">
            <v>8120</v>
          </cell>
        </row>
        <row r="3272">
          <cell r="B3272" t="str">
            <v>'Cornermen' - Smoke &amp; Oakum Theatre return to the Fringe!</v>
          </cell>
          <cell r="C3272" t="str">
            <v>Once again Smoke &amp; Oakum Theatre is heading up to the Edinburgh Festival with its latest show, 'Cornermen'. Welcome to our Kickstarter!</v>
          </cell>
          <cell r="D3272">
            <v>1800</v>
          </cell>
          <cell r="E3272">
            <v>1830</v>
          </cell>
        </row>
        <row r="3273">
          <cell r="B3273" t="str">
            <v>Saxon Court at Southwark Playhouse</v>
          </cell>
          <cell r="C3273" t="str">
            <v>A razor sharp satire to darken your Christmas.</v>
          </cell>
          <cell r="D3273">
            <v>1500</v>
          </cell>
          <cell r="E3273">
            <v>1950</v>
          </cell>
        </row>
        <row r="3274">
          <cell r="B3274" t="str">
            <v>"Next Stop" - Adjusting to dating in NYC</v>
          </cell>
          <cell r="C3274" t="str">
            <v>A new original play that follows two Israeli singles navigate the humorous and confusing dating scene of NYC.</v>
          </cell>
          <cell r="D3274">
            <v>10000</v>
          </cell>
          <cell r="E3274">
            <v>15443</v>
          </cell>
        </row>
        <row r="3275">
          <cell r="B3275" t="str">
            <v>Toscana, or What I Remember</v>
          </cell>
          <cell r="C3275" t="str">
            <v>We're bringing Tuscany to the Cherry Lane Theatre with a new play about memory and how we deal with people we love but we can't stand.</v>
          </cell>
          <cell r="D3275">
            <v>4000</v>
          </cell>
          <cell r="E3275">
            <v>4296</v>
          </cell>
        </row>
        <row r="3276">
          <cell r="B3276" t="str">
            <v>Orpheus Descending by Tennessee Williams</v>
          </cell>
          <cell r="C3276" t="str">
            <v>Austin Pendleton directs a rare revival of Tennessee Williams' Orpheus Descending. (photos by Michael Halsband and Talfoto)</v>
          </cell>
          <cell r="D3276">
            <v>15500</v>
          </cell>
          <cell r="E3276">
            <v>15705</v>
          </cell>
        </row>
        <row r="3277">
          <cell r="B3277" t="str">
            <v>The Hurtling Stillness. A story about angels and clowns</v>
          </cell>
          <cell r="C3277" t="str">
            <v>The Whitelisted Theatre Company is a non-profit arts organization dedicated to producing the most relevant European plays in NYC.</v>
          </cell>
          <cell r="D3277">
            <v>1800</v>
          </cell>
          <cell r="E3277">
            <v>1805</v>
          </cell>
        </row>
        <row r="3278">
          <cell r="B3278" t="str">
            <v>We The Astronomers</v>
          </cell>
          <cell r="C3278" t="str">
            <v>In 2016, KO Theatre presents a world premiere play in Toronto, ON about faith, home, and the secrets we keep from those we love.</v>
          </cell>
          <cell r="D3278">
            <v>4500</v>
          </cell>
          <cell r="E3278">
            <v>5258</v>
          </cell>
        </row>
        <row r="3279">
          <cell r="B3279" t="str">
            <v>Go People does 'Almost, Maine'</v>
          </cell>
          <cell r="C3279" t="str">
            <v>One of the most popular American plays of the last decade comes to London for its international premiere. Festive and bittersweet.</v>
          </cell>
          <cell r="D3279">
            <v>5000</v>
          </cell>
          <cell r="E3279">
            <v>5430</v>
          </cell>
        </row>
        <row r="3280">
          <cell r="B3280" t="str">
            <v>Unusual Charles Dickens adaptation at Edinburgh Fringe</v>
          </cell>
          <cell r="C3280" t="str">
            <v>This Victorian gothic tragedy tells the untold story of Estella Havisham. Combining puppetry, music and striking digital projections.</v>
          </cell>
          <cell r="D3280">
            <v>2500</v>
          </cell>
          <cell r="E3280">
            <v>2585</v>
          </cell>
        </row>
        <row r="3281">
          <cell r="B3281" t="str">
            <v>Good People at The Hudson Guild Theatre</v>
          </cell>
          <cell r="C3281" t="str">
            <v>LOOKING FOR GOOD PEOPLE to help fund our production of "Good People" with Kia Hellman &amp; Shayne Anderson, directed by Christine Dunford.</v>
          </cell>
          <cell r="D3281">
            <v>5800</v>
          </cell>
          <cell r="E3281">
            <v>6628</v>
          </cell>
        </row>
        <row r="3282">
          <cell r="B3282" t="str">
            <v>Greensboro: A Requiem presented by ATC's Youth Ensemble</v>
          </cell>
          <cell r="C3282" t="str">
            <v>Support CPS students' travel to North Carolina to interview community members and produce the documentary play, Greensboro: A Requiem.</v>
          </cell>
          <cell r="D3282">
            <v>2000</v>
          </cell>
          <cell r="E3282">
            <v>2060</v>
          </cell>
        </row>
        <row r="3283">
          <cell r="B3283" t="str">
            <v>KICK It's Not How High. It's How Strong! Written &amp; Performed</v>
          </cell>
          <cell r="C3283" t="str">
            <v>"This is how theater should connect to people"  Margo Jefferson, Pulitzer Prize winning critic</v>
          </cell>
          <cell r="D3283">
            <v>5000</v>
          </cell>
          <cell r="E3283">
            <v>6080</v>
          </cell>
        </row>
        <row r="3284">
          <cell r="B3284" t="str">
            <v>Not This Year ... I Have a Headache: a comedy about marriage</v>
          </cell>
          <cell r="C3284" t="str">
            <v>Two long-time pals, comedy veterans, have written a hilarious new play. Neil Simon-ish w modern social mores. Let's help them stage it.</v>
          </cell>
          <cell r="D3284">
            <v>31000</v>
          </cell>
          <cell r="E3284">
            <v>31820.5</v>
          </cell>
        </row>
        <row r="3285">
          <cell r="B3285" t="str">
            <v>'Gretel and Hansel' - A Children's Theatre Production</v>
          </cell>
          <cell r="C3285" t="str">
            <v>'Gretel and Hansel' by Sam Leeves - an inclusive, multi-sensory theatre production for children aged seven to eleven and their families</v>
          </cell>
          <cell r="D3285">
            <v>800</v>
          </cell>
          <cell r="E3285">
            <v>838</v>
          </cell>
        </row>
        <row r="3286">
          <cell r="B3286" t="str">
            <v>Help fund Black Enough!</v>
          </cell>
          <cell r="C3286" t="str">
            <v>Black Enough is an LSU student-staged performance exploring the effects of white supremacy on the black community.</v>
          </cell>
          <cell r="D3286">
            <v>3000</v>
          </cell>
          <cell r="E3286">
            <v>3048</v>
          </cell>
        </row>
        <row r="3287">
          <cell r="B3287" t="str">
            <v>By Morning</v>
          </cell>
          <cell r="C3287" t="str">
            <v>A new play by Matthew Gasda</v>
          </cell>
          <cell r="D3287">
            <v>4999</v>
          </cell>
          <cell r="E3287">
            <v>5604</v>
          </cell>
        </row>
        <row r="3288">
          <cell r="B3288" t="str">
            <v>THE FALL - A New Play at FringeNYC!</v>
          </cell>
          <cell r="C3288" t="str">
            <v>An ensemble-driven play inspired by real-life accounts about six young women who lost their fathers on 9/11. August 2016 at FringeNYC!</v>
          </cell>
          <cell r="D3288">
            <v>15000</v>
          </cell>
          <cell r="E3288">
            <v>15265</v>
          </cell>
        </row>
        <row r="3289">
          <cell r="B3289" t="str">
            <v>Three Things: Stories About Life</v>
          </cell>
          <cell r="C3289" t="str">
            <v>An inspirational one-man play about crisis, community, and the search for wholeness.</v>
          </cell>
          <cell r="D3289">
            <v>2500</v>
          </cell>
          <cell r="E3289">
            <v>2500</v>
          </cell>
        </row>
        <row r="3290">
          <cell r="B3290" t="str">
            <v>Cancer patient Anne Bartram's bucket list wish...</v>
          </cell>
          <cell r="C3290" t="str">
            <v>Cancer patient Anne Bartram's bucket list wish, is to have her new play performed at a London venue and reviewed by a national paper.</v>
          </cell>
          <cell r="D3290">
            <v>10000</v>
          </cell>
          <cell r="E3290">
            <v>10026.49</v>
          </cell>
        </row>
        <row r="3291">
          <cell r="B3291" t="str">
            <v>Help take 'Conversations With Rats' to Edinburgh Fringe 2017</v>
          </cell>
          <cell r="C3291" t="str">
            <v>Ampersand Theatre's debut appearance at Edinburgh is in 2017 as Conversations With Rats opens at theSpace on the Mile, please help!</v>
          </cell>
          <cell r="D3291">
            <v>500</v>
          </cell>
          <cell r="E3291">
            <v>665.21</v>
          </cell>
        </row>
        <row r="3292">
          <cell r="B3292" t="str">
            <v>Get JunkBox Theatre To Edinburgh Fringe!</v>
          </cell>
          <cell r="C3292" t="str">
            <v>Pregnancy. Viagra. Murder. Nutella. What more could you want?
Help get JunkBox Theatre to Edinburgh Fringe 2017!</v>
          </cell>
          <cell r="D3292">
            <v>2000</v>
          </cell>
          <cell r="E3292">
            <v>2424</v>
          </cell>
        </row>
        <row r="3293">
          <cell r="B3293" t="str">
            <v>THE DRESSER     TETCNY    The Ensemble Theatre Company of NY</v>
          </cell>
          <cell r="C3293" t="str">
            <v>We are raising funds for our second production. This will be the first NYC Equity production of THE DRESSER since 1982. www.TETCNY.org</v>
          </cell>
          <cell r="D3293">
            <v>500</v>
          </cell>
          <cell r="E3293">
            <v>570</v>
          </cell>
        </row>
        <row r="3294">
          <cell r="B3294" t="str">
            <v>Dick Whittington - our 2016 community pantomime!</v>
          </cell>
          <cell r="C3294" t="str">
            <v>Iver Heath Drama Club is a not-for-profit community group and this year we are performing DICK WHITTINGTON.</v>
          </cell>
          <cell r="D3294">
            <v>101</v>
          </cell>
          <cell r="E3294">
            <v>289</v>
          </cell>
        </row>
        <row r="3295">
          <cell r="B3295" t="str">
            <v>Threefold Social Organism Theatre Project</v>
          </cell>
          <cell r="C3295" t="str">
            <v>In 1917 Rudolf Steiner's Threefold Social Organism was an attempt to save a devastated Europe. 100 years later do we have a new chance?</v>
          </cell>
          <cell r="D3295">
            <v>4500</v>
          </cell>
          <cell r="E3295">
            <v>7670</v>
          </cell>
        </row>
        <row r="3296">
          <cell r="B3296" t="str">
            <v>old man's Gift</v>
          </cell>
          <cell r="C3296" t="str">
            <v>A young theatre company promoting new talent and looking for help in funding our very first set for our black comedy "old man's Gift"</v>
          </cell>
          <cell r="D3296">
            <v>600</v>
          </cell>
          <cell r="E3296">
            <v>710</v>
          </cell>
        </row>
        <row r="3297">
          <cell r="B3297" t="str">
            <v>The Divine Comedy Show</v>
          </cell>
          <cell r="C3297" t="str">
            <v>A comedic drama about The Devil and his quest to take a bride and to Hell with the consequences, no matter what they may be.</v>
          </cell>
          <cell r="D3297">
            <v>700</v>
          </cell>
          <cell r="E3297">
            <v>720.01</v>
          </cell>
        </row>
        <row r="3298">
          <cell r="B3298" t="str">
            <v>Alix in Wundergarten</v>
          </cell>
          <cell r="C3298" t="str">
            <v>A dark theatrical comedy about four actors recording a warped radio version of Lewis Carroll's 'Alice's Adventures in Wonderland'.</v>
          </cell>
          <cell r="D3298">
            <v>1500</v>
          </cell>
          <cell r="E3298">
            <v>2161</v>
          </cell>
        </row>
        <row r="3299">
          <cell r="B3299" t="str">
            <v>MY EYES WENT DARK</v>
          </cell>
          <cell r="C3299" t="str">
            <v>A father loses his family in a freak plane crash and goes on to murder the air traffic controller he holds responsible.</v>
          </cell>
          <cell r="D3299">
            <v>5500</v>
          </cell>
          <cell r="E3299">
            <v>5504</v>
          </cell>
        </row>
        <row r="3300">
          <cell r="B3300" t="str">
            <v>Get. That. Snitch. - The World's Most Dangerous Play</v>
          </cell>
          <cell r="C3300" t="str">
            <v>A stylishly sinister story about blood, guns, and raw ambition. You can help Great Minds bring the world's most dangerous play to life!</v>
          </cell>
          <cell r="D3300">
            <v>10000</v>
          </cell>
          <cell r="E3300">
            <v>10173</v>
          </cell>
        </row>
        <row r="3301">
          <cell r="B3301" t="str">
            <v>The Maid, in the Common Room, with the FiancÃ©: A Comedy</v>
          </cell>
          <cell r="C3301" t="str">
            <v>A quick-witted original comedy that follows a group of eccentric friends as they attend an engagement party gone terribly wrong!</v>
          </cell>
          <cell r="D3301">
            <v>3000</v>
          </cell>
          <cell r="E3301">
            <v>3486</v>
          </cell>
        </row>
        <row r="3302">
          <cell r="B3302" t="str">
            <v>MAX &amp; ELSA: NO MUSIC. NO CHILDREN.</v>
          </cell>
          <cell r="C3302" t="str">
            <v>A subversive parody about the two people for whom the hills were NOT alive with THE SOUND OF MUSIC.</v>
          </cell>
          <cell r="D3302">
            <v>3000</v>
          </cell>
          <cell r="E3302">
            <v>4085</v>
          </cell>
        </row>
        <row r="3303">
          <cell r="B3303" t="str">
            <v>right left with heels: US Premiere at City Garage</v>
          </cell>
          <cell r="C3303" t="str">
            <v>The US premiere of the controversial new Polish play the authorities don't want you to see, staged by an award-winning director.</v>
          </cell>
          <cell r="D3303">
            <v>3000</v>
          </cell>
          <cell r="E3303">
            <v>4004</v>
          </cell>
        </row>
        <row r="3304">
          <cell r="B3304" t="str">
            <v>El muro de BorÃ­s KiÃ©n</v>
          </cell>
          <cell r="C3304" t="str">
            <v>FilosofÃ­a de los anÃ³nimos</v>
          </cell>
          <cell r="D3304">
            <v>8400</v>
          </cell>
          <cell r="E3304">
            <v>8685</v>
          </cell>
        </row>
        <row r="3305">
          <cell r="B3305" t="str">
            <v>VisiÃ³n Latino Theatre Company</v>
          </cell>
          <cell r="C3305" t="str">
            <v>VisiÃ³n Latino Theatre Company was founded by three young latino professionals sharing the stories of everyday latinos.</v>
          </cell>
          <cell r="D3305">
            <v>1800</v>
          </cell>
          <cell r="E3305">
            <v>2086</v>
          </cell>
        </row>
        <row r="3306">
          <cell r="B3306" t="str">
            <v>I Can Ski Forever 3</v>
          </cell>
          <cell r="C3306" t="str">
            <v>A musical comedy production celebrating the unique, lovable, insufferable ski culture of the modern day mountain town.</v>
          </cell>
          <cell r="D3306">
            <v>15000</v>
          </cell>
          <cell r="E3306">
            <v>15677.5</v>
          </cell>
        </row>
        <row r="3307">
          <cell r="B3307" t="str">
            <v>The Judgment of Paris</v>
          </cell>
          <cell r="C3307" t="str">
            <v>The Judgement of Paris is an exciting, inspirational poem set to run Oct. 2, 3 &amp; 4 at Plays &amp; Players, but we need funding and fans.</v>
          </cell>
          <cell r="D3307">
            <v>4000</v>
          </cell>
          <cell r="E3307">
            <v>4081</v>
          </cell>
        </row>
        <row r="3308">
          <cell r="B3308" t="str">
            <v>The Complete Works of William Shakespeare (Abridged)</v>
          </cell>
          <cell r="C3308" t="str">
            <v>The Shakespeare All-Stars are producing "The Complete Works of William Shakespeare (Abridged)" June 23 - July 3. This time with ladies!</v>
          </cell>
          <cell r="D3308">
            <v>1500</v>
          </cell>
          <cell r="E3308">
            <v>2630</v>
          </cell>
        </row>
        <row r="3309">
          <cell r="B3309" t="str">
            <v>The Respectful Prostitute</v>
          </cell>
          <cell r="C3309" t="str">
            <v>A group of Stanford students are going to present Jean-Paul Sartre's play, The Respectful Prostitute, at the end of Spring quarter.</v>
          </cell>
          <cell r="D3309">
            <v>1000</v>
          </cell>
          <cell r="E3309">
            <v>1066.8</v>
          </cell>
        </row>
        <row r="3310">
          <cell r="B3310" t="str">
            <v>A Hand of Talons</v>
          </cell>
          <cell r="C3310" t="str">
            <v>Descend into the dark world of steampunk noir in this thrilling new play, written by Maggie Lee and directed by Amy Poisson!</v>
          </cell>
          <cell r="D3310">
            <v>3500</v>
          </cell>
          <cell r="E3310">
            <v>4280</v>
          </cell>
        </row>
        <row r="3311">
          <cell r="B3311" t="str">
            <v>Collision Course</v>
          </cell>
          <cell r="C3311" t="str">
            <v>Two unlikely friends, a garage, tinned beans &amp; the end of the world.</v>
          </cell>
          <cell r="D3311">
            <v>350</v>
          </cell>
          <cell r="E3311">
            <v>558</v>
          </cell>
        </row>
        <row r="3312">
          <cell r="B3312" t="str">
            <v>The Island Boys: A New Play</v>
          </cell>
          <cell r="C3312" t="str">
            <v>A new play about coming coming home, recovery, and trying to find God in the process.</v>
          </cell>
          <cell r="D3312">
            <v>6500</v>
          </cell>
          <cell r="E3312">
            <v>6505</v>
          </cell>
        </row>
        <row r="3313">
          <cell r="B3313" t="str">
            <v>"Holmes for the Holidays" Larceny &amp; Mystery For Christmas</v>
          </cell>
          <cell r="C3313" t="str">
            <v>Sherlock Holmes's "Case of the Blue Carbuncle" &amp; "Case of the Dying Detective" staged as One Act Plays this December.</v>
          </cell>
          <cell r="D3313">
            <v>2500</v>
          </cell>
          <cell r="E3313">
            <v>2746</v>
          </cell>
        </row>
        <row r="3314">
          <cell r="B3314" t="str">
            <v>Richard III</v>
          </cell>
          <cell r="C3314" t="str">
            <v>Bare Theatre presents one of Shakespeare's most notorious characters in the final chapter of the War of the Roses saga.</v>
          </cell>
          <cell r="D3314">
            <v>2500</v>
          </cell>
          <cell r="E3314">
            <v>2501</v>
          </cell>
        </row>
        <row r="3315">
          <cell r="B3315" t="str">
            <v>Melbin the Accidental</v>
          </cell>
          <cell r="C3315" t="str">
            <v>A modern reworking of Shakespeare's histories and tragedies in iambic pentameter to talk of death, love, and race.</v>
          </cell>
          <cell r="D3315">
            <v>2000</v>
          </cell>
          <cell r="E3315">
            <v>2321</v>
          </cell>
        </row>
        <row r="3316">
          <cell r="B3316" t="str">
            <v>The White Bike</v>
          </cell>
          <cell r="C3316" t="str">
            <v>I want to add a new perspective to the cycling safety debate by taking my play THE WHITE BIKE to the Edinburgh Festival of Cycling</v>
          </cell>
          <cell r="D3316">
            <v>800</v>
          </cell>
          <cell r="E3316">
            <v>1686</v>
          </cell>
        </row>
        <row r="3317">
          <cell r="B3317" t="str">
            <v>Red and The Wolf: A Prospero Theatre Production</v>
          </cell>
          <cell r="C3317" t="str">
            <v>Help Prospero take its Dark Retelling of the "Red" story to Edinburgh! The Forest breathes and waits...will you join us?</v>
          </cell>
          <cell r="D3317">
            <v>4000</v>
          </cell>
          <cell r="E3317">
            <v>4400</v>
          </cell>
        </row>
        <row r="3318">
          <cell r="B3318" t="str">
            <v>LOVENESS, the play @FringeNYC 2014</v>
          </cell>
          <cell r="C3318" t="str">
            <v>Gorgeousness that which sits in the root of Loveness.
Other than this there is no endearment for or otherwise
to describe.</v>
          </cell>
          <cell r="D3318">
            <v>11737</v>
          </cell>
          <cell r="E3318">
            <v>11747.18</v>
          </cell>
        </row>
        <row r="3319">
          <cell r="B3319" t="str">
            <v>Seven Minutes in Eternity</v>
          </cell>
          <cell r="C3319" t="str">
            <v>Andy Boyd's epic new satire about heroes and villains, humankind's search for glory, and fascism in America</v>
          </cell>
          <cell r="D3319">
            <v>1050</v>
          </cell>
          <cell r="E3319">
            <v>1115</v>
          </cell>
        </row>
        <row r="3320">
          <cell r="B3320" t="str">
            <v>ROOMIES - Atlantic Canada Tour 2016-17</v>
          </cell>
          <cell r="C3320" t="str">
            <v>Help us strengthen and inspire disability arts in Atlantic Canada</v>
          </cell>
          <cell r="D3320">
            <v>2000</v>
          </cell>
          <cell r="E3320">
            <v>2512</v>
          </cell>
        </row>
        <row r="3321">
          <cell r="B3321" t="str">
            <v>Down the Rabbit Hole</v>
          </cell>
          <cell r="C3321" t="str">
            <v>Down the Rabbit Hole is an exciting new play by Not Just Theatre Productions. To be performed at Matthew's Yard Theatre in Feb 2015</v>
          </cell>
          <cell r="D3321">
            <v>500</v>
          </cell>
          <cell r="E3321">
            <v>540</v>
          </cell>
        </row>
        <row r="3322">
          <cell r="B3322" t="str">
            <v>Mama Threw Me So High &amp; He Who Speaks</v>
          </cell>
          <cell r="C3322" t="str">
            <v>Imaginary Theater Company presents two modern day tall tales about family, resilience and redemption.</v>
          </cell>
          <cell r="D3322">
            <v>2500</v>
          </cell>
          <cell r="E3322">
            <v>2525</v>
          </cell>
        </row>
        <row r="3323">
          <cell r="B3323" t="str">
            <v>1001 Nights: Help bring this fascinating new play to the US</v>
          </cell>
          <cell r="C3323" t="str">
            <v>Help WSC Avant Bard bring to life the US premiere of a theatrical retelling of 1001 Nights, adapted by Hanan al Shaykh &amp; Tim Supple!</v>
          </cell>
          <cell r="D3323">
            <v>500</v>
          </cell>
          <cell r="E3323">
            <v>537</v>
          </cell>
        </row>
        <row r="3324">
          <cell r="B3324" t="str">
            <v>Familiar Strangers â€” A Staged Reading</v>
          </cell>
          <cell r="C3324" t="str">
            <v>Familiar Strangers follows the journey of a community of people living homeless on the streets in and around Tompkins Square Park.</v>
          </cell>
          <cell r="D3324">
            <v>3300</v>
          </cell>
          <cell r="E3324">
            <v>3350</v>
          </cell>
        </row>
        <row r="3325">
          <cell r="B3325" t="str">
            <v>Migrants' Theatre</v>
          </cell>
          <cell r="C3325" t="str">
            <v>Young adult theatre makers from London are raising money to cover costs for touring with their current production MigrantsÂ´ Rhapsody.</v>
          </cell>
          <cell r="D3325">
            <v>1000</v>
          </cell>
          <cell r="E3325">
            <v>1259</v>
          </cell>
        </row>
        <row r="3326">
          <cell r="B3326" t="str">
            <v>At Swim, Two Boys</v>
          </cell>
          <cell r="C3326" t="str">
            <v>The play tells the story of Jim and Doyler and their friendship on the brink of Irish independence.</v>
          </cell>
          <cell r="D3326">
            <v>1500</v>
          </cell>
          <cell r="E3326">
            <v>1525</v>
          </cell>
        </row>
        <row r="3327">
          <cell r="B3327" t="str">
            <v>Infectious, love at the end of the 21st century!</v>
          </cell>
          <cell r="C3327" t="str">
            <v>Innovative Theatre Company Needs You To Reach Funding Requirements. We Are So Close We Can Smell It! Thank You In Advance.</v>
          </cell>
          <cell r="D3327">
            <v>400</v>
          </cell>
          <cell r="E3327">
            <v>450</v>
          </cell>
        </row>
        <row r="3328">
          <cell r="B3328" t="str">
            <v>Me? A Caregiver?</v>
          </cell>
          <cell r="C3328" t="str">
            <v>An edgy, hilarious, compassionate and honest show to help caregivers find courage, trust their instincts and above all, to laugh.</v>
          </cell>
          <cell r="D3328">
            <v>8000</v>
          </cell>
          <cell r="E3328">
            <v>8110</v>
          </cell>
        </row>
        <row r="3329">
          <cell r="B3329" t="str">
            <v>Itch + Scratch at Hackney Showroom</v>
          </cell>
          <cell r="C3329" t="str">
            <v>After 3 successful nights last year, Itch+Scratch are back. New writing, live music and party fun. Best New Theatre, Great Night Out.</v>
          </cell>
          <cell r="D3329">
            <v>800</v>
          </cell>
          <cell r="E3329">
            <v>810</v>
          </cell>
        </row>
        <row r="3330">
          <cell r="B3330" t="str">
            <v>3 Days In Savannah Part II</v>
          </cell>
          <cell r="C3330" t="str">
            <v>"3 Days In Savannah" explores the issues of love, racism, and regret while reminding us that, "life is a game and love is the prize."</v>
          </cell>
          <cell r="D3330">
            <v>1800</v>
          </cell>
          <cell r="E3330">
            <v>2635</v>
          </cell>
        </row>
        <row r="3331">
          <cell r="B3331" t="str">
            <v>Jestia and Raedon</v>
          </cell>
          <cell r="C3331" t="str">
            <v>Jestia and Raedon is a brand new romantic comedy play going to the Edinburgh Fringe Festival this summer.</v>
          </cell>
          <cell r="D3331">
            <v>1000</v>
          </cell>
          <cell r="E3331">
            <v>1168</v>
          </cell>
        </row>
        <row r="3332">
          <cell r="B3332" t="str">
            <v>Tissue by Louise Page. A play about Breast Cancer.</v>
          </cell>
          <cell r="C3332" t="str">
            <v>"Tissue" is a play about Breast Cancer. Produced by MonkeyBond theatre co.ltd to raise awareness for Breast cancer.</v>
          </cell>
          <cell r="D3332">
            <v>1500</v>
          </cell>
          <cell r="E3332">
            <v>1594</v>
          </cell>
        </row>
        <row r="3333">
          <cell r="B3333" t="str">
            <v>Play A 'Role' In "Kickstarting A Battle Stage Plays Tour"</v>
          </cell>
          <cell r="C3333" t="str">
            <v>Battle Stage Plays is seeking to raise funds to cover developmental costs and move closer towards touring our dynamic hit stage plays.</v>
          </cell>
          <cell r="D3333">
            <v>5000</v>
          </cell>
          <cell r="E3333">
            <v>5226</v>
          </cell>
        </row>
        <row r="3334">
          <cell r="B3334" t="str">
            <v>Cortez</v>
          </cell>
          <cell r="C3334" t="str">
            <v>Two marine biologists are at odds during an important expedition. When a stranded shark refuses to die, things get weird.</v>
          </cell>
          <cell r="D3334">
            <v>6000</v>
          </cell>
          <cell r="E3334">
            <v>6000</v>
          </cell>
        </row>
        <row r="3335">
          <cell r="B3335" t="str">
            <v>From Providence to Cuba: A Historic Theater Adventure</v>
          </cell>
          <cell r="C3335" t="str">
            <v>Providence's Latino theater, ECAS Theater, is headed to Cuba in July to premiere an original Cuban play there. Help us make history!</v>
          </cell>
          <cell r="D3335">
            <v>3500</v>
          </cell>
          <cell r="E3335">
            <v>3660</v>
          </cell>
        </row>
        <row r="3336">
          <cell r="B3336" t="str">
            <v>The Saltbox Theatre Collective Seed Money Project</v>
          </cell>
          <cell r="C3336" t="str">
            <v>The Saltbox Theatre Collective is a brand new not-for-profit theatre company in Illinois.</v>
          </cell>
          <cell r="D3336">
            <v>3871</v>
          </cell>
          <cell r="E3336">
            <v>5366</v>
          </cell>
        </row>
        <row r="3337">
          <cell r="B3337" t="str">
            <v>Unhinged Creations Presents 'Phantom Pain' - Ed Fringe 2014</v>
          </cell>
          <cell r="C3337" t="str">
            <v>Phantom Pain - a new play promoting mental health awareness written and performed by fledgling theatre company Unhinged Creations.</v>
          </cell>
          <cell r="D3337">
            <v>5000</v>
          </cell>
          <cell r="E3337">
            <v>5016</v>
          </cell>
        </row>
        <row r="3338">
          <cell r="B3338" t="str">
            <v>WILDE TALES</v>
          </cell>
          <cell r="C3338" t="str">
            <v>A theatrical adaptation of Oscar Wilde's short stories, presented by Suitcase Civilians at The Space, April 5-10 2016.</v>
          </cell>
          <cell r="D3338">
            <v>250</v>
          </cell>
          <cell r="E3338">
            <v>250</v>
          </cell>
        </row>
        <row r="3339">
          <cell r="B3339" t="str">
            <v>Das Ding - A Globetrotting Comedy</v>
          </cell>
          <cell r="C3339" t="str">
            <v>StoneCrabs is thrilled to bring to the UK the first English production of Philipp LÃ¶hleâ€™s play Das Ding (The Thing).</v>
          </cell>
          <cell r="D3339">
            <v>2500</v>
          </cell>
          <cell r="E3339">
            <v>2755</v>
          </cell>
        </row>
        <row r="3340">
          <cell r="B3340" t="str">
            <v>The Last Days of Judas Iscariot</v>
          </cell>
          <cell r="C3340" t="str">
            <v>Join Estelle Parsons in support of Theater That Looks and Sounds Like America</v>
          </cell>
          <cell r="D3340">
            <v>15000</v>
          </cell>
          <cell r="E3340">
            <v>15327</v>
          </cell>
        </row>
        <row r="3341">
          <cell r="B3341" t="str">
            <v>FRESH PRODUCE'd LA presents: Friends in Transient Places</v>
          </cell>
          <cell r="C3341" t="str">
            <v>FPLA presents FRIENDS IN TRANSIENT PLACES by Jonathan Caren: a magical story of modern life.</v>
          </cell>
          <cell r="D3341">
            <v>8000</v>
          </cell>
          <cell r="E3341">
            <v>8348</v>
          </cell>
        </row>
        <row r="3342">
          <cell r="B3342" t="str">
            <v>King Lear</v>
          </cell>
          <cell r="C3342" t="str">
            <v>The Eno River Players is a community theater in Durham, North Carolina. We are trying to raise money to get our second show on its feet</v>
          </cell>
          <cell r="D3342">
            <v>3000</v>
          </cell>
          <cell r="E3342">
            <v>4145</v>
          </cell>
        </row>
        <row r="3343">
          <cell r="B3343" t="str">
            <v>Today I Live</v>
          </cell>
          <cell r="C3343" t="str">
            <v>A London flat, two stories play simultaneously. Irish mapmaker 1821, Iranian artist present day. Each senses the other. Worlds collide.</v>
          </cell>
          <cell r="D3343">
            <v>3350</v>
          </cell>
          <cell r="E3343">
            <v>3350</v>
          </cell>
        </row>
        <row r="3344">
          <cell r="B3344" t="str">
            <v>Uprising Theatre Company's First Production</v>
          </cell>
          <cell r="C3344" t="str">
            <v>We believe in the power of stories to change the world. Theatre that inspires transformation.</v>
          </cell>
          <cell r="D3344">
            <v>6000</v>
          </cell>
          <cell r="E3344">
            <v>6100</v>
          </cell>
        </row>
        <row r="3345">
          <cell r="B3345" t="str">
            <v>The Girl Who Touched the Stars</v>
          </cell>
          <cell r="C3345" t="str">
            <v>Two sisters make a set of paper dolls which take them on a journey across lands, creating memories along the way.</v>
          </cell>
          <cell r="D3345">
            <v>700</v>
          </cell>
          <cell r="E3345">
            <v>1200</v>
          </cell>
        </row>
        <row r="3346">
          <cell r="B3346" t="str">
            <v>The Other Group Theatre</v>
          </cell>
          <cell r="C3346" t="str">
            <v>We are a company of crafted and trained actors, writers and directors dedicated to the principles set by the legendary Group Theatre.</v>
          </cell>
          <cell r="D3346">
            <v>4500</v>
          </cell>
          <cell r="E3346">
            <v>4565</v>
          </cell>
        </row>
        <row r="3347">
          <cell r="B3347" t="str">
            <v>Ultramarine Girl: A Cup Full of Courage</v>
          </cell>
          <cell r="C3347" t="str">
            <v>Please help us raise funds for the production costs of a world premiere production of a play that will raise awareness for spina bifida</v>
          </cell>
          <cell r="D3347">
            <v>500</v>
          </cell>
          <cell r="E3347">
            <v>650</v>
          </cell>
        </row>
        <row r="3348">
          <cell r="B3348" t="str">
            <v>Shakespearean Youth Theatre (SYT) - The Tempest</v>
          </cell>
          <cell r="C3348" t="str">
            <v>Tempest opens Feb. 25. Please support Shakespeare, the arts and community youth theater! Be a part of something special!</v>
          </cell>
          <cell r="D3348">
            <v>1500</v>
          </cell>
          <cell r="E3348">
            <v>1650</v>
          </cell>
        </row>
        <row r="3349">
          <cell r="B3349" t="str">
            <v>Sea Life by Lucy Catherine at The Hope Theatre</v>
          </cell>
          <cell r="C3349" t="str">
            <v>The Hope Theatre is fundraising for their second in-house show, the London premiere of Sea Life by Lucy Catherine opening 24th May 2016</v>
          </cell>
          <cell r="D3349">
            <v>2000</v>
          </cell>
          <cell r="E3349">
            <v>2389</v>
          </cell>
        </row>
        <row r="3350">
          <cell r="B3350" t="str">
            <v>Macbeth</v>
          </cell>
          <cell r="C3350" t="str">
            <v>Old Hat's new production explores the bleak culture of war and the cosmic powers of guilt and imagination in Shakespeare's tragedy.</v>
          </cell>
          <cell r="D3350">
            <v>5500</v>
          </cell>
          <cell r="E3350">
            <v>5516</v>
          </cell>
        </row>
        <row r="3351">
          <cell r="B3351" t="str">
            <v>MEASURE FOR MEASURE: an all-female adaptation</v>
          </cell>
          <cell r="C3351" t="str">
            <v>In this ninety-minute adaptation of the classic Shakespeare play, a cast of nine women asks the question: What even is virginity anyway</v>
          </cell>
          <cell r="D3351">
            <v>1000</v>
          </cell>
          <cell r="E3351">
            <v>1534</v>
          </cell>
        </row>
        <row r="3352">
          <cell r="B3352" t="str">
            <v>Visions</v>
          </cell>
          <cell r="C3352" t="str">
            <v>Nora Wageners TheaterstÃ¼ck lÃ¤dt den Zuschauer ein auf eine teils lustige, teils dÃ¼stere Reise ins Wohnzimmer der jungen, arbeitslosen K</v>
          </cell>
          <cell r="D3352">
            <v>3500</v>
          </cell>
          <cell r="E3352">
            <v>3655</v>
          </cell>
        </row>
        <row r="3353">
          <cell r="B3353" t="str">
            <v>Action To The Word's DRACULA</v>
          </cell>
          <cell r="C3353" t="str">
            <v>A thrilling 'steampunk' reworking of the infamous gothic horror novel by a powerhouse ensemble will leave you begging to be bitten.</v>
          </cell>
          <cell r="D3353">
            <v>5000</v>
          </cell>
          <cell r="E3353">
            <v>5055</v>
          </cell>
        </row>
        <row r="3354">
          <cell r="B3354" t="str">
            <v>Brief Hiatus: Little Deaths 2016</v>
          </cell>
          <cell r="C3354" t="str">
            <v>Actors creating more theatre in Brighton. A LOT MORE. Classics, contemporary, new writing, Shakespeare, foreign translations and more.</v>
          </cell>
          <cell r="D3354">
            <v>5000</v>
          </cell>
          <cell r="E3354">
            <v>5376</v>
          </cell>
        </row>
        <row r="3355">
          <cell r="B3355" t="str">
            <v>Nude: A play by Paul Hewitt</v>
          </cell>
          <cell r="C3355" t="str">
            <v>A new spoken word play, written by Paul Hewitt, in 3 parts about love and fate, inspired by the Ruba'iyat of Omar Khayyam.</v>
          </cell>
          <cell r="D3355">
            <v>500</v>
          </cell>
          <cell r="E3355">
            <v>1575</v>
          </cell>
        </row>
        <row r="3356">
          <cell r="B3356" t="str">
            <v>Strangeloop Theatre - A Focus on New Works</v>
          </cell>
          <cell r="C3356" t="str">
            <v>Help Strangeloop Theatre create and support new work by sponsoring our 2015-2016 season.</v>
          </cell>
          <cell r="D3356">
            <v>3000</v>
          </cell>
          <cell r="E3356">
            <v>3058</v>
          </cell>
        </row>
        <row r="3357">
          <cell r="B3357" t="str">
            <v>Jelly Beans at Theatre503</v>
          </cell>
          <cell r="C3357" t="str">
            <v>Help get Jelly Beans to the Theatre503 stage. An important piece of new writing by Dan Pick, produced by Kuleshov Theatre</v>
          </cell>
          <cell r="D3357">
            <v>1750</v>
          </cell>
          <cell r="E3357">
            <v>2210</v>
          </cell>
        </row>
        <row r="3358">
          <cell r="B3358" t="str">
            <v>BIRDS (debut play with Hightide) - Response Workshops</v>
          </cell>
          <cell r="C3358" t="str">
            <v>30 days to raise Â£1500 - to run drama workshops about the plays themes with girls (aged 13-18) who are in need! GIRL POWER!</v>
          </cell>
          <cell r="D3358">
            <v>1500</v>
          </cell>
          <cell r="E3358">
            <v>1521</v>
          </cell>
        </row>
        <row r="3359">
          <cell r="B3359" t="str">
            <v>Poleroid Theatre Present : FREE FALL by Vinay Patel</v>
          </cell>
          <cell r="C3359" t="str">
            <v>Two strangers on a bridge in the dead of night, a game of dominoes, and a value ready meal - by upcoming HighTide Escalator Playwright.</v>
          </cell>
          <cell r="D3359">
            <v>2000</v>
          </cell>
          <cell r="E3359">
            <v>2020</v>
          </cell>
        </row>
        <row r="3360">
          <cell r="B3360" t="str">
            <v>One-Man Show: "The Book Of oded, Chapter 2"</v>
          </cell>
          <cell r="C3360" t="str">
            <v>Alef productions, LLC is proud to present a World Premiere Play about Acceptance, Relationships,  Mortality and Love!</v>
          </cell>
          <cell r="D3360">
            <v>10000</v>
          </cell>
          <cell r="E3360">
            <v>10299</v>
          </cell>
        </row>
        <row r="3361">
          <cell r="B3361" t="str">
            <v>BEIRUT, LADY OF LEBANON</v>
          </cell>
          <cell r="C3361" t="str">
            <v>A Theatrical Production Celebrating the Lebanese Culture and the Human Spirit in Time of War.</v>
          </cell>
          <cell r="D3361">
            <v>4000</v>
          </cell>
          <cell r="E3361">
            <v>4250</v>
          </cell>
        </row>
        <row r="3362">
          <cell r="B3362" t="str">
            <v>Pretty Butch</v>
          </cell>
          <cell r="C3362" t="str">
            <v>World Premiere, an M1 Singapore Fringe Festival 2017 commission.</v>
          </cell>
          <cell r="D3362">
            <v>9000</v>
          </cell>
          <cell r="E3362">
            <v>9124</v>
          </cell>
        </row>
        <row r="3363">
          <cell r="B3363" t="str">
            <v>Vieux Carre: from Binghamton, NY to Provincetown, MA</v>
          </cell>
          <cell r="C3363" t="str">
            <v>KNOW Theatre has been invited to bring our production of Vieux CarrÃ© to the Provincetown Tennessee Williams Theatre Festival!</v>
          </cell>
          <cell r="D3363">
            <v>5000</v>
          </cell>
          <cell r="E3363">
            <v>5673</v>
          </cell>
        </row>
        <row r="3364">
          <cell r="B3364" t="str">
            <v>Gypsy Stage Presents "The Importance of Being Earnest"</v>
          </cell>
          <cell r="C3364" t="str">
            <v>Oscar Wilde's classic romantic farce like you have never seen it before. Bigger. Louder. Sexier.  And covered with glitter.</v>
          </cell>
          <cell r="D3364">
            <v>500</v>
          </cell>
          <cell r="E3364">
            <v>1090</v>
          </cell>
        </row>
        <row r="3365">
          <cell r="B3365" t="str">
            <v>Making the Move--Edinburgh Fringe 2014</v>
          </cell>
          <cell r="C3365" t="str">
            <v>A first play about a first kiss, Making the Move is going to the Edinburgh Fringe festival.  Join the party, fall in love.  Help us!</v>
          </cell>
          <cell r="D3365">
            <v>7750</v>
          </cell>
          <cell r="E3365">
            <v>7860</v>
          </cell>
        </row>
        <row r="3366">
          <cell r="B3366" t="str">
            <v>Cancel The Sunshine</v>
          </cell>
          <cell r="C3366" t="str">
            <v>Cancel The SunshineÂ is a new play that explores living with a mental health condition in an honest, witty and articulate way.</v>
          </cell>
          <cell r="D3366">
            <v>3000</v>
          </cell>
          <cell r="E3366">
            <v>3178</v>
          </cell>
        </row>
        <row r="3367">
          <cell r="B3367" t="str">
            <v>From the Pulpit to the Runway</v>
          </cell>
          <cell r="C3367" t="str">
            <v>A dazzling dramatic musical drama that takes place inside a Charm City Church! Help us finance a play that is back by popular demand!</v>
          </cell>
          <cell r="D3367">
            <v>2500</v>
          </cell>
          <cell r="E3367">
            <v>2600</v>
          </cell>
        </row>
        <row r="3368">
          <cell r="B3368" t="str">
            <v>Montclair Shakespeare Series</v>
          </cell>
          <cell r="C3368" t="str">
            <v>The Series will consist of free staged readings of Shakespeare's plays, brought to life by professional actors in Montclair, NJ.</v>
          </cell>
          <cell r="D3368">
            <v>500</v>
          </cell>
          <cell r="E3368">
            <v>1105</v>
          </cell>
        </row>
        <row r="3369">
          <cell r="B3369" t="str">
            <v>Only Forever at The Hope Theatre</v>
          </cell>
          <cell r="C3369" t="str">
            <v>An intense new play exploring how far you would go to protect your family.  Employing new graduates to give their careers a kickstart.</v>
          </cell>
          <cell r="D3369">
            <v>750</v>
          </cell>
          <cell r="E3369">
            <v>890</v>
          </cell>
        </row>
        <row r="3370">
          <cell r="B3370" t="str">
            <v>Peter Pan by J.M. Barrie @ Open Space Arts</v>
          </cell>
          <cell r="C3370" t="str">
            <v>Help a non-profit community theatre create an unforgettable production of J.M. Barrie's classic play.</v>
          </cell>
          <cell r="D3370">
            <v>1000</v>
          </cell>
          <cell r="E3370">
            <v>1046</v>
          </cell>
        </row>
        <row r="3371">
          <cell r="B3371" t="str">
            <v>The Collector, a play by Daniel Wade</v>
          </cell>
          <cell r="C3371" t="str">
            <v>How far would you go for revenge? The Collector is a dark thriller of regret, retribution and broken masculinity.</v>
          </cell>
          <cell r="D3371">
            <v>5000</v>
          </cell>
          <cell r="E3371">
            <v>5195</v>
          </cell>
        </row>
        <row r="3372">
          <cell r="B3372" t="str">
            <v>"I'm Alright"...an Enso Theatre Education production.</v>
          </cell>
          <cell r="C3372" t="str">
            <v>I'm Alright. A story of young women, told by young women, for the world.</v>
          </cell>
          <cell r="D3372">
            <v>1500</v>
          </cell>
          <cell r="E3372">
            <v>1766</v>
          </cell>
        </row>
        <row r="3373">
          <cell r="B3373" t="str">
            <v>Red Planet (or One Way Ticket) Staged Reading</v>
          </cell>
          <cell r="C3373" t="str">
            <v>Help support Red Planet, a new science fiction play based off the Mars One exploration.</v>
          </cell>
          <cell r="D3373">
            <v>200</v>
          </cell>
          <cell r="E3373">
            <v>277</v>
          </cell>
        </row>
        <row r="3374">
          <cell r="B3374" t="str">
            <v>All the Best, Jack</v>
          </cell>
          <cell r="C3374" t="str">
            <v>This play tells the story of the toxicity of sensationalism shown through one man's struggle with notoriety.</v>
          </cell>
          <cell r="D3374">
            <v>1000</v>
          </cell>
          <cell r="E3374">
            <v>1035</v>
          </cell>
        </row>
        <row r="3375">
          <cell r="B3375" t="str">
            <v>The Rules: Sex, Lies &amp; Serial Killers</v>
          </cell>
          <cell r="C3375" t="str">
            <v>The Rules is a brand new black-comedy, serial-killer-romance debuting at the Edinburgh Fringe this August and we need your help!</v>
          </cell>
          <cell r="D3375">
            <v>2000</v>
          </cell>
          <cell r="E3375">
            <v>2005</v>
          </cell>
        </row>
        <row r="3376">
          <cell r="B3376" t="str">
            <v>HELP BUILD "THE CASTLE"</v>
          </cell>
          <cell r="C3376" t="str">
            <v>A rare  production of World acclaimed playwright Howard Barker's groundbreaking &amp; provocative 'The Castle'.</v>
          </cell>
          <cell r="D3376">
            <v>3500</v>
          </cell>
          <cell r="E3376">
            <v>3730</v>
          </cell>
        </row>
        <row r="3377">
          <cell r="B3377" t="str">
            <v>The Frida Kahlo of Penge West</v>
          </cell>
          <cell r="C3377" t="str">
            <v>Production of wickedly funny new play for two women, written by iconic songwriter and ex-London's Burning man, Chris Larner</v>
          </cell>
          <cell r="D3377">
            <v>3000</v>
          </cell>
          <cell r="E3377">
            <v>3000</v>
          </cell>
        </row>
        <row r="3378">
          <cell r="B3378" t="str">
            <v>The Tutors</v>
          </cell>
          <cell r="C3378" t="str">
            <v>3 college grads struggling to fund their social network. 1 bratty blackmailing student. 1 dreamy Asian business man. 1 awesome play.</v>
          </cell>
          <cell r="D3378">
            <v>8000</v>
          </cell>
          <cell r="E3378">
            <v>8001</v>
          </cell>
        </row>
        <row r="3379">
          <cell r="B3379" t="str">
            <v>To Kill a Machine</v>
          </cell>
          <cell r="C3379" t="str">
            <v>An empowering play about war time code breaker Alan Turing which tells the real story of a hero vilified for his sexuality and suicide.</v>
          </cell>
          <cell r="D3379">
            <v>8000</v>
          </cell>
          <cell r="E3379">
            <v>8084</v>
          </cell>
        </row>
        <row r="3380">
          <cell r="B3380" t="str">
            <v>Rose of June</v>
          </cell>
          <cell r="C3380" t="str">
            <v>'Can you ever find acceptance in death?' 
Rose of June is a piece of theatre exploring the stages of grief. Unity Theatre - September</v>
          </cell>
          <cell r="D3380">
            <v>550</v>
          </cell>
          <cell r="E3380">
            <v>592</v>
          </cell>
        </row>
        <row r="3381">
          <cell r="B3381" t="str">
            <v>The Promise</v>
          </cell>
          <cell r="C3381" t="str">
            <v>A play by Alexei Arbuzov about the lives of three teenagers during the Nazi siege of Leningrad, 1942, in a new adaptation by Nick Dear.</v>
          </cell>
          <cell r="D3381">
            <v>2000</v>
          </cell>
          <cell r="E3381">
            <v>2073</v>
          </cell>
        </row>
        <row r="3382">
          <cell r="B3382" t="str">
            <v>A Hard Rain - New York Debut</v>
          </cell>
          <cell r="C3382" t="str">
            <v>A Hard Rain is a new play that takes place on the eve of the Stonewall riots in the â€˜hiddenâ€™ gay bars of 1969 Greenwich Village.</v>
          </cell>
          <cell r="D3382">
            <v>3000</v>
          </cell>
          <cell r="E3382">
            <v>3133</v>
          </cell>
        </row>
        <row r="3383">
          <cell r="B3383" t="str">
            <v>Syrian Children's Play: Romeo &amp; Juliet Separated by War</v>
          </cell>
          <cell r="C3383" t="str">
            <v>A creative art therapy project for Syrian children. Romeo &amp; Juliet are lovers separated by war. Romeo in Jordan &amp; Juliet in Syria.</v>
          </cell>
          <cell r="D3383">
            <v>4000</v>
          </cell>
          <cell r="E3383">
            <v>4090</v>
          </cell>
        </row>
        <row r="3384">
          <cell r="B3384" t="str">
            <v>Cosmic Fear or The Day Brad Pitt Got Paranoia - EdFringe '16</v>
          </cell>
          <cell r="C3384" t="str">
            <v>Peter Brook Award Nominees Empty Deck need Â£3500 to get 'Cosmic Fear or The Day Brad Pitt Got Paranoia' to the Edinburgh Fringe!</v>
          </cell>
          <cell r="D3384">
            <v>3500</v>
          </cell>
          <cell r="E3384">
            <v>3526</v>
          </cell>
        </row>
        <row r="3385">
          <cell r="B3385" t="str">
            <v>Gore Vidal's THE BEST MAN, by Seat of the Pants Productions</v>
          </cell>
          <cell r="C3385" t="str">
            <v>Art imitates life: This prophetic 1960 satire follows presidential candidates who stop at nothing to capture their party's nomination.</v>
          </cell>
          <cell r="D3385">
            <v>1750</v>
          </cell>
          <cell r="E3385">
            <v>1955</v>
          </cell>
        </row>
        <row r="3386">
          <cell r="B3386" t="str">
            <v>The Hat</v>
          </cell>
          <cell r="C3386" t="str">
            <v>Six gay men, emotional baggage, and online dating: what could go wrong? A play about looking for love and finding something better.</v>
          </cell>
          <cell r="D3386">
            <v>6000</v>
          </cell>
          <cell r="E3386">
            <v>6000.66</v>
          </cell>
        </row>
        <row r="3387">
          <cell r="B3387" t="str">
            <v>The Crusade of Connor Stephens: Professional Play Reading</v>
          </cell>
          <cell r="C3387" t="str">
            <v>An Equity Reading of a new play; Intimate drama about a family dealing with consequence of actions after a school shooting.</v>
          </cell>
          <cell r="D3387">
            <v>2000</v>
          </cell>
          <cell r="E3387">
            <v>2000</v>
          </cell>
        </row>
        <row r="3388">
          <cell r="B3388" t="str">
            <v>Going To Market</v>
          </cell>
          <cell r="C3388" t="str">
            <v>Stories from the Bronx make for an uncommon play. Help us finish funding this production, supported by the Kevin Spacey Foundation.</v>
          </cell>
          <cell r="D3388">
            <v>2000</v>
          </cell>
          <cell r="E3388">
            <v>2100</v>
          </cell>
        </row>
        <row r="3389">
          <cell r="B3389" t="str">
            <v>LIBERTY! EQUALITY! AND FIREWORKS!... A Civil Rights Play</v>
          </cell>
          <cell r="C3389" t="str">
            <v>Pollyanna just completed an extremely successful run of this new educational play and wants to tour to more under-served communities.</v>
          </cell>
          <cell r="D3389">
            <v>3000</v>
          </cell>
          <cell r="E3389">
            <v>3506</v>
          </cell>
        </row>
        <row r="3390">
          <cell r="B3390" t="str">
            <v>ICONS</v>
          </cell>
          <cell r="C3390" t="str">
            <v>ICONS is a unique new play about the Amazon warrior women from Greek myth and re-imagines them from a contemporary female perspective.</v>
          </cell>
          <cell r="D3390">
            <v>1500</v>
          </cell>
          <cell r="E3390">
            <v>1557</v>
          </cell>
        </row>
        <row r="3391">
          <cell r="B3391" t="str">
            <v>Chimera Ensemble Productions Fund</v>
          </cell>
          <cell r="C3391" t="str">
            <v>Chimera Ensemble is launching 2 inaugural theater productions, and we need support to do high quality work!</v>
          </cell>
          <cell r="D3391">
            <v>10000</v>
          </cell>
          <cell r="E3391">
            <v>11450</v>
          </cell>
        </row>
        <row r="3392">
          <cell r="B3392" t="str">
            <v>Support 1140 Productions' 'Romeo Juliet'</v>
          </cell>
          <cell r="C3392" t="str">
            <v>1140 Productions adapts Shakespeare's 'Romeo and Juliet' for a contemporary audience. It's a raw, melancholic spin on the classic tale.</v>
          </cell>
          <cell r="D3392">
            <v>1500</v>
          </cell>
          <cell r="E3392">
            <v>1536</v>
          </cell>
        </row>
        <row r="3393">
          <cell r="B3393" t="str">
            <v>TRAVELING needs a Reading</v>
          </cell>
          <cell r="C3393" t="str">
            <v>New play about the comfort and the danger of living with memories. Gay themes. Experienced team looking to present first reading</v>
          </cell>
          <cell r="D3393">
            <v>500</v>
          </cell>
          <cell r="E3393">
            <v>1115</v>
          </cell>
        </row>
        <row r="3394">
          <cell r="B3394" t="str">
            <v>1 in 3</v>
          </cell>
          <cell r="C3394" t="str">
            <v>Life is more than the days you have left. 1 in 3 tells of two normal people &amp; their confrontation with mortality and the dice of fate.</v>
          </cell>
          <cell r="D3394">
            <v>500</v>
          </cell>
          <cell r="E3394">
            <v>500</v>
          </cell>
        </row>
        <row r="3395">
          <cell r="B3395" t="str">
            <v>The Maltese Bodkin</v>
          </cell>
          <cell r="C3395" t="str">
            <v>hiSTORYstage presents a film noir-style comedy mystery with a Shakespearean twist performed as a 1944 radio drama.</v>
          </cell>
          <cell r="D3395">
            <v>1500</v>
          </cell>
          <cell r="E3395">
            <v>1587</v>
          </cell>
        </row>
        <row r="3396">
          <cell r="B3396" t="str">
            <v>Buffer: Edinburgh Fringe 2014</v>
          </cell>
          <cell r="C3396" t="str">
            <v>Ambitious, Edinburgh-based company, Thrive Theatre, are bringing their brand new comedy BUFFER to the 2014 Edinburgh Fringe!</v>
          </cell>
          <cell r="D3396">
            <v>550</v>
          </cell>
          <cell r="E3396">
            <v>783</v>
          </cell>
        </row>
        <row r="3397">
          <cell r="B3397" t="str">
            <v>MIRAMAR</v>
          </cell>
          <cell r="C3397" t="str">
            <v>Miramar is a a darkly funny play exploring what it is we call â€˜homeâ€™.</v>
          </cell>
          <cell r="D3397">
            <v>500</v>
          </cell>
          <cell r="E3397">
            <v>920</v>
          </cell>
        </row>
        <row r="3398">
          <cell r="B3398" t="str">
            <v>Rainbowtown</v>
          </cell>
          <cell r="C3398" t="str">
            <v>"Rainbowtown" is a new play for kids. Help us bring it to the Main Line during the 2014 Philadelphia Fringe Festival!</v>
          </cell>
          <cell r="D3398">
            <v>1500</v>
          </cell>
          <cell r="E3398">
            <v>1565</v>
          </cell>
        </row>
        <row r="3399">
          <cell r="B3399" t="str">
            <v>Waiting for Godot - Blue Sky Theatre &amp; Arts</v>
          </cell>
          <cell r="C3399" t="str">
            <v>Help a group of recovering alcoholics bring Samuel Beckett's classic to a seaside town!</v>
          </cell>
          <cell r="D3399">
            <v>250</v>
          </cell>
          <cell r="E3399">
            <v>280</v>
          </cell>
        </row>
        <row r="3400">
          <cell r="B3400" t="str">
            <v>Lord of the Flies - Syracuse University</v>
          </cell>
          <cell r="C3400" t="str">
            <v>We're mounting a theatrical adaptation of Lord of the Flies completely student directed, produced, designed, managed and performed.</v>
          </cell>
          <cell r="D3400">
            <v>4000</v>
          </cell>
          <cell r="E3400">
            <v>4443</v>
          </cell>
        </row>
        <row r="3401">
          <cell r="B3401" t="str">
            <v>Spinning Wheel Youth Takeover</v>
          </cell>
          <cell r="C3401" t="str">
            <v>13 young people have taken over Spinning Wheel Theatre to choose, produce and create their own show from scratch.</v>
          </cell>
          <cell r="D3401">
            <v>1200</v>
          </cell>
          <cell r="E3401">
            <v>1245</v>
          </cell>
        </row>
        <row r="3402">
          <cell r="B3402" t="str">
            <v>You, Me and That Guy</v>
          </cell>
          <cell r="C3402" t="str">
            <v>A hilarious comedy starring Sarah, a recent grad, who uses the magic of a mystical open mic to solve the problems of her relationships.</v>
          </cell>
          <cell r="D3402">
            <v>10000</v>
          </cell>
          <cell r="E3402">
            <v>10041</v>
          </cell>
        </row>
        <row r="3403">
          <cell r="B3403" t="str">
            <v>This is why we Live ... (Astonishment)</v>
          </cell>
          <cell r="C3403" t="str">
            <v>Support a daring new theatre creation               
Supportez une audacieuse compagnie internationale et aidez-les Ã  crÃ©er leur piÃ¨ce</v>
          </cell>
          <cell r="D3403">
            <v>2900</v>
          </cell>
          <cell r="E3403">
            <v>2954</v>
          </cell>
        </row>
        <row r="3404">
          <cell r="B3404" t="str">
            <v>Liberty Falls, 54321</v>
          </cell>
          <cell r="C3404" t="str">
            <v>Itâ€™s a celebration of our heritage. Well, not all of ours. If you live in Liberty Falls, itâ€™s yours. If you donâ€™t, then it's not.</v>
          </cell>
          <cell r="D3404">
            <v>15000</v>
          </cell>
          <cell r="E3404">
            <v>16465</v>
          </cell>
        </row>
        <row r="3405">
          <cell r="B3405" t="str">
            <v>'Fats and Tanya' - a play by Lucy Gallagher</v>
          </cell>
          <cell r="C3405" t="str">
            <v>Two worlds, one bond - no turning back.
A dark comedy about domestic abuse and the power of an unlikely friendship</v>
          </cell>
          <cell r="D3405">
            <v>2000</v>
          </cell>
          <cell r="E3405">
            <v>2000</v>
          </cell>
        </row>
        <row r="3406">
          <cell r="B3406" t="str">
            <v>Montclair Shakespeare Series: A Midsummer Night's Dream</v>
          </cell>
          <cell r="C3406" t="str">
            <v>The Montclair Shakespeare Series presents staged readings of Shakespeare's work in historic venues throughout the summer in Montclair.</v>
          </cell>
          <cell r="D3406">
            <v>500</v>
          </cell>
          <cell r="E3406">
            <v>610</v>
          </cell>
        </row>
        <row r="3407">
          <cell r="B3407" t="str">
            <v>Seance Theatre Performs Noel Coward's Blithe Spirit</v>
          </cell>
          <cell r="C3407" t="str">
            <v>We are Seance Theatre Group trying to fund our first performance, Noel Coward's hysterical comedy farce, Blithe Spirit.</v>
          </cell>
          <cell r="D3407">
            <v>350</v>
          </cell>
          <cell r="E3407">
            <v>481.5</v>
          </cell>
        </row>
        <row r="3408">
          <cell r="B3408" t="str">
            <v>Voices of Swords</v>
          </cell>
          <cell r="C3408" t="str">
            <v>A funny and moving new play about two families dealing with aging parents in very different ways!</v>
          </cell>
          <cell r="D3408">
            <v>10000</v>
          </cell>
          <cell r="E3408">
            <v>10031</v>
          </cell>
        </row>
        <row r="3409">
          <cell r="B3409" t="str">
            <v>Chlorine Edinburgh 2014</v>
          </cell>
          <cell r="C3409" t="str">
            <v>Biddy is 24. Biddy is a hopeless romantic. Biddy always wanted to be a vegan. Find out what happens
when Biddy gets sectioned.</v>
          </cell>
          <cell r="D3409">
            <v>2000</v>
          </cell>
          <cell r="E3409">
            <v>2142</v>
          </cell>
        </row>
        <row r="3410">
          <cell r="B3410" t="str">
            <v>"She Has a Name" on tour</v>
          </cell>
          <cell r="C3410" t="str">
            <v>Help us take "She Has a Name", the human trafficking story of one victim, on tour to all over Northern and Central California.</v>
          </cell>
          <cell r="D3410">
            <v>500</v>
          </cell>
          <cell r="E3410">
            <v>1055</v>
          </cell>
        </row>
        <row r="3411">
          <cell r="B3411" t="str">
            <v>Who Said Theatre Presents: The Calm</v>
          </cell>
          <cell r="C3411" t="str">
            <v>Exciting and visceral new-writing that challenges the way we view the fine line between war and terror...</v>
          </cell>
          <cell r="D3411">
            <v>500</v>
          </cell>
          <cell r="E3411">
            <v>618</v>
          </cell>
        </row>
        <row r="3412">
          <cell r="B3412" t="str">
            <v>the southland company - LAUNCH LOS ANGELES</v>
          </cell>
          <cell r="C3412" t="str">
            <v>Join us in a campaign benefitting the southland company and its interdisciplinary artistic efforts in Los Angeles.</v>
          </cell>
          <cell r="D3412">
            <v>3000</v>
          </cell>
          <cell r="E3412">
            <v>3255</v>
          </cell>
        </row>
        <row r="3413">
          <cell r="B3413" t="str">
            <v>Assimilation - A history lesson you will never forget</v>
          </cell>
          <cell r="C3413" t="str">
            <v>The world's Boarding School history is brutal. But in this acclaimed play, Natives run the school, and Whites are being assimilated.</v>
          </cell>
          <cell r="D3413">
            <v>15000</v>
          </cell>
          <cell r="E3413">
            <v>15535</v>
          </cell>
        </row>
        <row r="3414">
          <cell r="B3414" t="str">
            <v>Joe Orton's Fred &amp; Madge</v>
          </cell>
          <cell r="C3414" t="str">
            <v>Rough Haired Pointer present for the first time ever Joe Orton's 'Fred &amp; Madge' at the Hope Theatre, Islington this Sept and Oct</v>
          </cell>
          <cell r="D3414">
            <v>3000</v>
          </cell>
          <cell r="E3414">
            <v>3000</v>
          </cell>
        </row>
        <row r="3415">
          <cell r="B3415" t="str">
            <v>Edward Albee's The Goat, or Who is Sylvia?</v>
          </cell>
          <cell r="C3415" t="str">
            <v>The RC Players are beyond excited to be bringing this controversial, socially-minded show to Michigan's campus, but we need your help!</v>
          </cell>
          <cell r="D3415">
            <v>500</v>
          </cell>
          <cell r="E3415">
            <v>650</v>
          </cell>
        </row>
        <row r="3416">
          <cell r="B3416" t="str">
            <v>PCSF PlayOffs 2016</v>
          </cell>
          <cell r="C3416" t="str">
            <v>A new twist on our annual festival of fully-produced plays by member playwrights, performed by a talented ensemble cast!</v>
          </cell>
          <cell r="D3416">
            <v>3000</v>
          </cell>
          <cell r="E3416">
            <v>3105</v>
          </cell>
        </row>
        <row r="3417">
          <cell r="B3417" t="str">
            <v>Balm in Gilead at Columbia</v>
          </cell>
          <cell r="C3417" t="str">
            <v>We are raising funds to allow for enhanced scenic, costume, and lighting design. Every dollar helps!</v>
          </cell>
          <cell r="D3417">
            <v>200</v>
          </cell>
          <cell r="E3417">
            <v>200</v>
          </cell>
        </row>
        <row r="3418">
          <cell r="B3418" t="str">
            <v>'I and The Village' by Silva Semerciyan - World Premiere</v>
          </cell>
          <cell r="C3418" t="str">
            <v>Be part of bringing this witty, engaging &amp; important play by award-winning writer Silva Semerciyan to London's Theatre 503 this summer.</v>
          </cell>
          <cell r="D3418">
            <v>4000</v>
          </cell>
          <cell r="E3418">
            <v>4784</v>
          </cell>
        </row>
        <row r="3419">
          <cell r="B3419" t="str">
            <v>Fury Theatre is Producing Oleanna</v>
          </cell>
          <cell r="C3419" t="str">
            <v>Fury Theatre is bringing Mamet's powerful play, Oleanna, to life!  Help us get ahead of funding so we can keep theater affordable.</v>
          </cell>
          <cell r="D3419">
            <v>1700</v>
          </cell>
          <cell r="E3419">
            <v>1700.01</v>
          </cell>
        </row>
        <row r="3420">
          <cell r="B3420" t="str">
            <v>"Mukha-Tsokotukha" SoloSchool Youth Play</v>
          </cell>
          <cell r="C3420" t="str">
            <v>Atlanta SoloSchool brings a beloved children's play to the 4th Annual Festival of Russian Youth Theaters in Washington, DC on May 31.</v>
          </cell>
          <cell r="D3420">
            <v>4000</v>
          </cell>
          <cell r="E3420">
            <v>4035</v>
          </cell>
        </row>
        <row r="3421">
          <cell r="B3421" t="str">
            <v>HAMLET presented by AC Productions</v>
          </cell>
          <cell r="C3421" t="str">
            <v>As part of the 400th anniversary of Shakespeareâ€™s death, AC Productions will present a new production of Hamlet adapted by Peter Reid</v>
          </cell>
          <cell r="D3421">
            <v>2750</v>
          </cell>
          <cell r="E3421">
            <v>2930</v>
          </cell>
        </row>
        <row r="3422">
          <cell r="B3422" t="str">
            <v>Rounds. Set design campaign.</v>
          </cell>
          <cell r="C3422" t="str">
            <v>A powerful and urgent tale of the first line of defence for the NHS. Based on true stories from junior doctors.</v>
          </cell>
          <cell r="D3422">
            <v>700</v>
          </cell>
          <cell r="E3422">
            <v>966</v>
          </cell>
        </row>
        <row r="3423">
          <cell r="B3423" t="str">
            <v>New Works Lab @ PPAS: "Begets: Fall of a High School Ronin"</v>
          </cell>
          <cell r="C3423" t="str">
            <v>Waterwell's New Works Lab @ PPAS is the country's leading development program for challenging new plays for young actors.</v>
          </cell>
          <cell r="D3423">
            <v>10000</v>
          </cell>
          <cell r="E3423">
            <v>10115</v>
          </cell>
        </row>
        <row r="3424">
          <cell r="B3424" t="str">
            <v>The Secret Lives of Baba Segi's Wives; A Workshop Production</v>
          </cell>
          <cell r="C3424" t="str">
            <v>Developing and presenting Rotimi Babatunde's stage adaptation of The Secret Lives of Baba Segi's Wives directed by Femi Elufowoju, jr</v>
          </cell>
          <cell r="D3424">
            <v>3000</v>
          </cell>
          <cell r="E3424">
            <v>3273</v>
          </cell>
        </row>
        <row r="3425">
          <cell r="B3425" t="str">
            <v>And That's How The Story Goes</v>
          </cell>
          <cell r="C3425" t="str">
            <v>Forest Hills Eastern's Student Run Show 2015. Our goal is to present a professional quality show on a budget.</v>
          </cell>
          <cell r="D3425">
            <v>250</v>
          </cell>
          <cell r="E3425">
            <v>350</v>
          </cell>
        </row>
        <row r="3426">
          <cell r="B3426" t="str">
            <v>Maggie LumiÃ¨re and The Ghost Train: an exciting new play!</v>
          </cell>
          <cell r="C3426" t="str">
            <v>Maggie is a deaf girl determined to make a silent film masterpiece. Help us share her story with students across the state of Idaho.</v>
          </cell>
          <cell r="D3426">
            <v>6000</v>
          </cell>
          <cell r="E3426">
            <v>6215</v>
          </cell>
        </row>
        <row r="3427">
          <cell r="B3427" t="str">
            <v>The Erlkings</v>
          </cell>
          <cell r="C3427" t="str">
            <v>The Erlkings is a play that uses the writings of the perpetrators of the Columbine Shooting to explore the inner lives of these boys.</v>
          </cell>
          <cell r="D3427">
            <v>30000</v>
          </cell>
          <cell r="E3427">
            <v>30891.1</v>
          </cell>
        </row>
        <row r="3428">
          <cell r="B3428" t="str">
            <v>Holocene</v>
          </cell>
          <cell r="C3428" t="str">
            <v>Part ghost story, part cautionary tale, Holocene is a play about the end of our world, and the beginning of another.</v>
          </cell>
          <cell r="D3428">
            <v>3750</v>
          </cell>
          <cell r="E3428">
            <v>4055</v>
          </cell>
        </row>
        <row r="3429">
          <cell r="B3429" t="str">
            <v>We Were Kings</v>
          </cell>
          <cell r="C3429" t="str">
            <v>A new play developed in collaboration with graduating theatre makers, premiering at the Edinburgh Fringe Festival 2014.</v>
          </cell>
          <cell r="D3429">
            <v>1500</v>
          </cell>
          <cell r="E3429">
            <v>1500</v>
          </cell>
        </row>
        <row r="3430">
          <cell r="B3430" t="str">
            <v>CREDITORS | Jack Studio Theatre | Smith after Strindberg</v>
          </cell>
          <cell r="C3430" t="str">
            <v>The WORLD PREMIERE of Neil Smith's beautiful and thrilling new version of Strindberg's modern masterpiece - CREDITORS.</v>
          </cell>
          <cell r="D3430">
            <v>2000</v>
          </cell>
          <cell r="E3430">
            <v>2055</v>
          </cell>
        </row>
        <row r="3431">
          <cell r="B3431" t="str">
            <v>Virtual Reality - A play about autism, family and The Sims.</v>
          </cell>
          <cell r="C3431" t="str">
            <v>I would like to raise a small budget to put on my first play, Virtual Reality. To be put on at 53two, Manchester - 29th &amp; 30th Nov 16</v>
          </cell>
          <cell r="D3431">
            <v>150</v>
          </cell>
          <cell r="E3431">
            <v>195</v>
          </cell>
        </row>
        <row r="3432">
          <cell r="B3432" t="str">
            <v>Being Patient</v>
          </cell>
          <cell r="C3432" t="str">
            <v>We need support for our play so we can promote awareness of kidney diseases and the effect it has on sufferers and their families.</v>
          </cell>
          <cell r="D3432">
            <v>2000</v>
          </cell>
          <cell r="E3432">
            <v>2170.9899999999998</v>
          </cell>
        </row>
        <row r="3433">
          <cell r="B3433" t="str">
            <v>Local Jewell Production's Inaugural Season (2014-2015)</v>
          </cell>
          <cell r="C3433" t="str">
            <v>Our 1st full season!  We need your help to fund costumes, sets, props &amp; help bringing these wonderful shows to the stage!</v>
          </cell>
          <cell r="D3433">
            <v>2000</v>
          </cell>
          <cell r="E3433">
            <v>2000</v>
          </cell>
        </row>
        <row r="3434">
          <cell r="B3434" t="str">
            <v>Love Letters</v>
          </cell>
          <cell r="C3434" t="str">
            <v>Bare Theatre stages A.R. Gurney's Pulitzer Finalist script about a relationship spanning a lifetime and long distance.</v>
          </cell>
          <cell r="D3434">
            <v>2000</v>
          </cell>
          <cell r="E3434">
            <v>2193</v>
          </cell>
        </row>
        <row r="3435">
          <cell r="B3435" t="str">
            <v>The Dybbuk</v>
          </cell>
          <cell r="C3435" t="str">
            <v>death&amp;pretzels presents their first Chicago based project:
The Dybbuk by S. Ansky</v>
          </cell>
          <cell r="D3435">
            <v>9500</v>
          </cell>
          <cell r="E3435">
            <v>9525</v>
          </cell>
        </row>
        <row r="3436">
          <cell r="B3436" t="str">
            <v>The Williams Project</v>
          </cell>
          <cell r="C3436" t="str">
            <v>Bringing Tennessee Williams, Shakespeare, and 8 world class actors to Longview, Washington to build a play in and for the community.</v>
          </cell>
          <cell r="D3436">
            <v>10000</v>
          </cell>
          <cell r="E3436">
            <v>10555</v>
          </cell>
        </row>
        <row r="3437">
          <cell r="B3437" t="str">
            <v>Tickets for the Tenderloin</v>
          </cell>
          <cell r="C3437" t="str">
            <v>People Of Interest is providing free tickets to "Campo Maldito" for Tenderloin residents who could not otherwise afford to see it.</v>
          </cell>
          <cell r="D3437">
            <v>1000</v>
          </cell>
          <cell r="E3437">
            <v>1120</v>
          </cell>
        </row>
        <row r="3438">
          <cell r="B3438" t="str">
            <v>â€œDamselflyâ€ Gracing the stage</v>
          </cell>
          <cell r="C3438" t="str">
            <v>Please help us fund "Damselfly" - The Play ( put on by Saints on Stage Alumni &amp; sponsored by Mothers Against Medical Error)</v>
          </cell>
          <cell r="D3438">
            <v>5000</v>
          </cell>
          <cell r="E3438">
            <v>5295</v>
          </cell>
        </row>
        <row r="3439">
          <cell r="B3439" t="str">
            <v>Alzheimer's:The Musical World Premiere Tickets &amp; FUNdrasier!</v>
          </cell>
          <cell r="C3439" t="str">
            <v>Join people who stutter as they come together to support Stuttering &amp; Alzheimer's organizations. Everyone's voice is heard right now!!</v>
          </cell>
          <cell r="D3439">
            <v>3000</v>
          </cell>
          <cell r="E3439">
            <v>3030</v>
          </cell>
        </row>
        <row r="3440">
          <cell r="B3440" t="str">
            <v>KLIPPIES</v>
          </cell>
          <cell r="C3440" t="str">
            <v>Klippies is the debut play from Johannesburg-born writer Jessica SiÃ¢n, premiering at the Southwark Playhouse, London in May 2015.</v>
          </cell>
          <cell r="D3440">
            <v>2500</v>
          </cell>
          <cell r="E3440">
            <v>2605</v>
          </cell>
        </row>
        <row r="3441">
          <cell r="B3441" t="str">
            <v>Cirque Inspired Alice's Adventures in Wonderland</v>
          </cell>
          <cell r="C3441" t="str">
            <v>Help a small theater produce an original adaptation of Lewis Carroll's classic story.</v>
          </cell>
          <cell r="D3441">
            <v>1200</v>
          </cell>
          <cell r="E3441">
            <v>1616.14</v>
          </cell>
        </row>
        <row r="3442">
          <cell r="B3442" t="str">
            <v>Gruesome Playground Injuries</v>
          </cell>
          <cell r="C3442" t="str">
            <v>LA-based team of professional actors and directors taking Rajiv Joseph's harrowing and romantic play to the Boulder community.</v>
          </cell>
          <cell r="D3442">
            <v>5000</v>
          </cell>
          <cell r="E3442">
            <v>5260.92</v>
          </cell>
        </row>
        <row r="3443">
          <cell r="B3443" t="str">
            <v>Putting on a great play in Los Angeles!</v>
          </cell>
          <cell r="C3443" t="str">
            <v>We are producing the play Bug, by Tracy Letts.  This will be an inspiring show, and a great way to bring help to a great LA charity.</v>
          </cell>
          <cell r="D3443">
            <v>2500</v>
          </cell>
          <cell r="E3443">
            <v>2565</v>
          </cell>
        </row>
        <row r="3444">
          <cell r="B3444" t="str">
            <v>An Evening of Radio</v>
          </cell>
          <cell r="C3444" t="str">
            <v>An Evening of Radio aims to showcase original work written by undergraduate playwriting students in the style of live staged readings.</v>
          </cell>
          <cell r="D3444">
            <v>250</v>
          </cell>
          <cell r="E3444">
            <v>250</v>
          </cell>
        </row>
        <row r="3445">
          <cell r="B3445" t="str">
            <v>Reading of a New Play by Garrett Zuercher</v>
          </cell>
          <cell r="C3445" t="str">
            <v>A new play about dual-faced identities in the gay community, particularly among those who are deaf and those living with HIV.</v>
          </cell>
          <cell r="D3445">
            <v>1000</v>
          </cell>
          <cell r="E3445">
            <v>1855</v>
          </cell>
        </row>
        <row r="3446">
          <cell r="B3446" t="str">
            <v>Training young artists! Act Yo' Age Theatre Co debut</v>
          </cell>
          <cell r="C3446" t="str">
            <v>WE NEED YOUR HELP! We are a small town youth arts ensemble, training kids excited about theatre. We need dollars. We need YOU!</v>
          </cell>
          <cell r="D3446">
            <v>300</v>
          </cell>
          <cell r="E3446">
            <v>867</v>
          </cell>
        </row>
        <row r="3447">
          <cell r="B3447" t="str">
            <v>Axon Theatre - First Project (Phase 1)</v>
          </cell>
          <cell r="C3447" t="str">
            <v>Rehearsal &amp; development of our first project as Axon Theatre: "The Star-Spangled Girl" in South Wales.</v>
          </cell>
          <cell r="D3447">
            <v>2000</v>
          </cell>
          <cell r="E3447">
            <v>2000</v>
          </cell>
        </row>
        <row r="3448">
          <cell r="B3448" t="str">
            <v>'Pope Head' - The World Tour of Australia</v>
          </cell>
          <cell r="C3448" t="str">
            <v>Pope Head: The Secret Life of Francis Bacon â€“ A solo show celebrating the artist. Touring a land Down Under 12 Feb - 14 March '15.</v>
          </cell>
          <cell r="D3448">
            <v>1000</v>
          </cell>
          <cell r="E3448">
            <v>1082</v>
          </cell>
        </row>
        <row r="3449">
          <cell r="B3449" t="str">
            <v>The Vagabond Halfback</v>
          </cell>
          <cell r="C3449" t="str">
            <v>"He was a poet, a vagrant, a philosopher, a lady's man and a hard drinker"</v>
          </cell>
          <cell r="D3449">
            <v>1000</v>
          </cell>
          <cell r="E3449">
            <v>1078</v>
          </cell>
        </row>
        <row r="3450">
          <cell r="B3450" t="str">
            <v>The Mount, new play about Edith Wharton</v>
          </cell>
          <cell r="C3450" t="str">
            <v>The Mount-- a new play based off the life of Edith Wharton-- is having its premiere reading AT the real Mount in Lenox, MA!</v>
          </cell>
          <cell r="D3450">
            <v>2100</v>
          </cell>
          <cell r="E3450">
            <v>2305</v>
          </cell>
        </row>
        <row r="3451">
          <cell r="B3451" t="str">
            <v>Love Letters To My Children, directed by Charles J. Ouda</v>
          </cell>
          <cell r="C3451" t="str">
            <v>Help us produce this original play! The play will be presented at the LSTFI July 12-14. Follow us on Facebook.</v>
          </cell>
          <cell r="D3451">
            <v>800</v>
          </cell>
          <cell r="E3451">
            <v>1365</v>
          </cell>
        </row>
        <row r="3452">
          <cell r="B3452" t="str">
            <v>The Beautiful House</v>
          </cell>
          <cell r="C3452" t="str">
            <v>The Beautiful House' is a story of modern mummification and the present day post-humanist crisis in our relationship with death.</v>
          </cell>
          <cell r="D3452">
            <v>500</v>
          </cell>
          <cell r="E3452">
            <v>760</v>
          </cell>
        </row>
        <row r="3453">
          <cell r="B3453" t="str">
            <v>The Twilight Zone Play</v>
          </cell>
          <cell r="C3453" t="str">
            <v>I'm a high school student in New Jersey planning on producing and directing a Twilight Zone Play for a "One Act" competition.</v>
          </cell>
          <cell r="D3453">
            <v>650</v>
          </cell>
          <cell r="E3453">
            <v>658</v>
          </cell>
        </row>
        <row r="3454">
          <cell r="B3454" t="str">
            <v>On the Verge (Or, The Geography of Yearning) goes Steampunk!</v>
          </cell>
          <cell r="C3454" t="str">
            <v>hiSTORYstage presents Eric Overmyer's story of three 19th century women on a journey through time, and space, all the way to 1955!</v>
          </cell>
          <cell r="D3454">
            <v>1000</v>
          </cell>
          <cell r="E3454">
            <v>1532</v>
          </cell>
        </row>
        <row r="3455">
          <cell r="B3455" t="str">
            <v>'Patagonia' - by Robert George</v>
          </cell>
          <cell r="C3455" t="str">
            <v>A full length comedy, Patagonia follows Grason and Jerry on their journey through a magical, South-American rainforest.</v>
          </cell>
          <cell r="D3455">
            <v>300</v>
          </cell>
          <cell r="E3455">
            <v>385</v>
          </cell>
        </row>
        <row r="3456">
          <cell r="B3456" t="str">
            <v>The Not So Curious Incident of the Man in the Green Volvo</v>
          </cell>
          <cell r="C3456" t="str">
            <v>Knee Slappers new production coming to Camden Fringe 2014! Presenting this off the wall, dark comedy for lovers of the bizzare. Groovy.</v>
          </cell>
          <cell r="D3456">
            <v>700</v>
          </cell>
          <cell r="E3456">
            <v>705</v>
          </cell>
        </row>
        <row r="3457">
          <cell r="B3457" t="str">
            <v>"Vanya and Sonia and Masha and Spike" by Christopher Durang</v>
          </cell>
          <cell r="C3457" t="str">
            <v>Be a part of helping bring the 2013 Tony Award winning comedy "Vanya and Sonia and Masha and Spike" to the Edgemar Center for the Arts!</v>
          </cell>
          <cell r="D3457">
            <v>10000</v>
          </cell>
          <cell r="E3457">
            <v>10065</v>
          </cell>
        </row>
        <row r="3458">
          <cell r="B3458" t="str">
            <v>THIEF</v>
          </cell>
          <cell r="C3458" t="str">
            <v>"Thief," a one man touring show, a theatrical experience portraying a supernatural story about the 3 days Jesus spent in the grave.</v>
          </cell>
          <cell r="D3458">
            <v>3000</v>
          </cell>
          <cell r="E3458">
            <v>5739</v>
          </cell>
        </row>
        <row r="3459">
          <cell r="B3459" t="str">
            <v>The Impossible Adventures Of Supernova Jones</v>
          </cell>
          <cell r="C3459" t="str">
            <v>Robots, Space Battles, Mystery, and Intrigue. Nothing is Impossible...</v>
          </cell>
          <cell r="D3459">
            <v>2000</v>
          </cell>
          <cell r="E3459">
            <v>2804</v>
          </cell>
        </row>
        <row r="3460">
          <cell r="B3460" t="str">
            <v>J. Lee Vocque's BASED ON ACTUAL EVENTS</v>
          </cell>
          <cell r="C3460" t="str">
            <v>I promised my mother on her deathbed that I would tell the world MY story, so here it goes...crossing fingers, 2015 SF FRINGE</v>
          </cell>
          <cell r="D3460">
            <v>978</v>
          </cell>
          <cell r="E3460">
            <v>1216</v>
          </cell>
        </row>
        <row r="3461">
          <cell r="B3461" t="str">
            <v>CYRIL THE SQUIRREL a magical children's theatre tour</v>
          </cell>
          <cell r="C3461" t="str">
            <v>Cyril needs your help to MAKE new puppet friends to accompany him on a magical journey through storytelling, puppetry and clown.</v>
          </cell>
          <cell r="D3461">
            <v>500</v>
          </cell>
          <cell r="E3461">
            <v>631</v>
          </cell>
        </row>
        <row r="3462">
          <cell r="B3462" t="str">
            <v>Pushers</v>
          </cell>
          <cell r="C3462" t="str">
            <v>'Pushers' is an exciting new play and the first project for brand new theatre company, Ain't Got No Home Productions.</v>
          </cell>
          <cell r="D3462">
            <v>500</v>
          </cell>
          <cell r="E3462">
            <v>950</v>
          </cell>
        </row>
        <row r="3463">
          <cell r="B3463" t="str">
            <v>Foolish Mortals present Shakespeare's Twelfth Night</v>
          </cell>
          <cell r="C3463" t="str">
            <v>A new production of Twelfth Night with an ambitious and enthusiastic group of high school students who love Shakespeare and teamwork.</v>
          </cell>
          <cell r="D3463">
            <v>500</v>
          </cell>
          <cell r="E3463">
            <v>695</v>
          </cell>
        </row>
        <row r="3464">
          <cell r="B3464" t="str">
            <v>Upstart Crows of Santa Fe Stage Weapons</v>
          </cell>
          <cell r="C3464" t="str">
            <v>Help the Upstart Crows of Santa Fe bring Shakespeare's Julius Caesar to life with quality wooden stage swords!</v>
          </cell>
          <cell r="D3464">
            <v>250</v>
          </cell>
          <cell r="E3464">
            <v>505</v>
          </cell>
        </row>
        <row r="3465">
          <cell r="B3465" t="str">
            <v>Uncalled For Presents: Playday Mayday in Toronto!</v>
          </cell>
          <cell r="C3465" t="str">
            <v>Uncalled For is finally bringing their latest work of intelligently reckless stream-of-consciousness sketch comedy to Toronto.</v>
          </cell>
          <cell r="D3465">
            <v>10000</v>
          </cell>
          <cell r="E3465">
            <v>10338</v>
          </cell>
        </row>
        <row r="3466">
          <cell r="B3466" t="str">
            <v>SHE! Is History!</v>
          </cell>
          <cell r="C3466" t="str">
            <v>Why Do We Know More About Kim Kardashian Than Abigail Adams?  Let's produce and publish a play about women who MAKE and MADE history!</v>
          </cell>
          <cell r="D3466">
            <v>5000</v>
          </cell>
          <cell r="E3466">
            <v>5116.18</v>
          </cell>
        </row>
        <row r="3467">
          <cell r="B3467" t="str">
            <v>Crooked Tree Theatre Presents Family Duels</v>
          </cell>
          <cell r="C3467" t="str">
            <v>Family Duels is a tragicomedy about family, filth, fraud and fornication. Please help us bring Crooked Tree to the Camden Fringe.</v>
          </cell>
          <cell r="D3467">
            <v>2000</v>
          </cell>
          <cell r="E3467">
            <v>2060</v>
          </cell>
        </row>
        <row r="3468">
          <cell r="B3468" t="str">
            <v>Spotlight Youth Theater Production of Wizard</v>
          </cell>
          <cell r="C3468" t="str">
            <v>The Spotlight Youth Theater is a program where every participant has a moment in the spotlight.</v>
          </cell>
          <cell r="D3468">
            <v>3500</v>
          </cell>
          <cell r="E3468">
            <v>4450</v>
          </cell>
        </row>
        <row r="3469">
          <cell r="B3469" t="str">
            <v>Venus in Fur, Los Angeles.</v>
          </cell>
          <cell r="C3469" t="str">
            <v>Venus in Fur, By David Ives.</v>
          </cell>
          <cell r="D3469">
            <v>3000</v>
          </cell>
          <cell r="E3469">
            <v>3030</v>
          </cell>
        </row>
        <row r="3470">
          <cell r="B3470" t="str">
            <v>Publicity for "When Yellow Were the Stars on Earth"</v>
          </cell>
          <cell r="C3470" t="str">
            <v>Amidst the atrocities of WWII, two women transcend enemy lines to make the ultimate heroic sacrifice.</v>
          </cell>
          <cell r="D3470">
            <v>10000</v>
          </cell>
          <cell r="E3470">
            <v>12178</v>
          </cell>
        </row>
        <row r="3471">
          <cell r="B3471" t="str">
            <v>An Evening of Original One Acts</v>
          </cell>
          <cell r="C3471" t="str">
            <v>Original plays written, performed, and produced by young and diverse theater artists - alumni from Hostos Lincoln Academy in the Bronx.</v>
          </cell>
          <cell r="D3471">
            <v>2800</v>
          </cell>
          <cell r="E3471">
            <v>3175</v>
          </cell>
        </row>
        <row r="3472">
          <cell r="B3472" t="str">
            <v>She Kills Monsters</v>
          </cell>
          <cell r="C3472" t="str">
            <v>The New Artist's Circle is a theatre company dedicated to bringing the arts to young people.</v>
          </cell>
          <cell r="D3472">
            <v>250</v>
          </cell>
          <cell r="E3472">
            <v>375</v>
          </cell>
        </row>
        <row r="3473">
          <cell r="B3473" t="str">
            <v>Different is Dangerous</v>
          </cell>
          <cell r="C3473" t="str">
            <v>Fast paced, two hander which uses headphone verbatim technique to give an insight into the everyday lives of Leeds city locals.</v>
          </cell>
          <cell r="D3473">
            <v>500</v>
          </cell>
          <cell r="E3473">
            <v>1073</v>
          </cell>
        </row>
        <row r="3474">
          <cell r="B3474" t="str">
            <v>Dandelion Theatre: 'Body Awareness' by Annie Baker</v>
          </cell>
          <cell r="C3474" t="str">
            <v>Raising funds for Dandelion Theatre's Chicago production of 'Body Awareness' by the Pulitzer Prize-winning playwright Annie Baker.</v>
          </cell>
          <cell r="D3474">
            <v>2000</v>
          </cell>
          <cell r="E3474">
            <v>2041</v>
          </cell>
        </row>
        <row r="3475">
          <cell r="B3475" t="str">
            <v>King Sisyphus</v>
          </cell>
          <cell r="C3475" t="str">
            <v>A modern telling of the Greek myth. Sisyphus defies the Gods and attempts to change the world order... but can he overcome his fate?</v>
          </cell>
          <cell r="D3475">
            <v>4900</v>
          </cell>
          <cell r="E3475">
            <v>4900</v>
          </cell>
        </row>
        <row r="3476">
          <cell r="B3476" t="str">
            <v>Be Prepared</v>
          </cell>
          <cell r="C3476" t="str">
            <v>Help us get actor-writer Ian Bonar's debut play - a hilarious, heartbreaking story of grief and loss - to the 2016 Edinburgh Fringe.</v>
          </cell>
          <cell r="D3476">
            <v>2000</v>
          </cell>
          <cell r="E3476">
            <v>2020</v>
          </cell>
        </row>
        <row r="3477">
          <cell r="B3477" t="str">
            <v>Score</v>
          </cell>
          <cell r="C3477" t="str">
            <v>Score is a musical play inspired by true stories of parents who have recovered from addiction and regained their children.</v>
          </cell>
          <cell r="D3477">
            <v>300</v>
          </cell>
          <cell r="E3477">
            <v>340</v>
          </cell>
        </row>
        <row r="3478">
          <cell r="B3478" t="str">
            <v>REBATEnsemble Presents: ICONS - The Martin Show</v>
          </cell>
          <cell r="C3478" t="str">
            <v>Meet the Martins; a modern family dealing with modern issues in a way that is as All-American as apple pie, James Dean and repression.</v>
          </cell>
          <cell r="D3478">
            <v>300</v>
          </cell>
          <cell r="E3478">
            <v>312</v>
          </cell>
        </row>
        <row r="3479">
          <cell r="B3479" t="str">
            <v>PCSF's Biannual 24-Hour Play Festival</v>
          </cell>
          <cell r="C3479" t="str">
            <v>8 ten-minute plays, written, directed, rehearsed, and fully produced in only 24 hours! Are we crazy? You bet we are!</v>
          </cell>
          <cell r="D3479">
            <v>1800</v>
          </cell>
          <cell r="E3479">
            <v>2076</v>
          </cell>
        </row>
        <row r="3480">
          <cell r="B3480" t="str">
            <v>Measure for Measure</v>
          </cell>
          <cell r="C3480" t="str">
            <v>Bare Theatre takes on Shakespeare's most notorious "problem play," which asks how far we are willing to go to do what is right.</v>
          </cell>
          <cell r="D3480">
            <v>2000</v>
          </cell>
          <cell r="E3480">
            <v>2257</v>
          </cell>
        </row>
        <row r="3481">
          <cell r="B3481" t="str">
            <v>Civil Rogues</v>
          </cell>
          <cell r="C3481" t="str">
            <v>A new comedy about what happened to a band of foolhardy actors when the Puritans closed the theatres in the 1640s.</v>
          </cell>
          <cell r="D3481">
            <v>1500</v>
          </cell>
          <cell r="E3481">
            <v>1918</v>
          </cell>
        </row>
        <row r="3482">
          <cell r="B3482" t="str">
            <v>Georgia - the full cast production</v>
          </cell>
          <cell r="C3482" t="str">
            <v>Georgia is a play that looks at the taboo topic of rape in a relationship.  It's a play about perspectives and various viewpoints.</v>
          </cell>
          <cell r="D3482">
            <v>1500</v>
          </cell>
          <cell r="E3482">
            <v>2140</v>
          </cell>
        </row>
        <row r="3483">
          <cell r="B3483" t="str">
            <v>FIX THE FITZ</v>
          </cell>
          <cell r="C3483" t="str">
            <v>One of Australia's greatest theatres needs your help. Please help us refurnish, fit out and restore this legendary storytelling venue.</v>
          </cell>
          <cell r="D3483">
            <v>10000</v>
          </cell>
          <cell r="E3483">
            <v>11880</v>
          </cell>
        </row>
        <row r="3484">
          <cell r="B3484" t="str">
            <v>Old Trunk - Edinburgh 2014</v>
          </cell>
          <cell r="C3484" t="str">
            <v>Critically-acclaimed new-writing company Old Trunk make their Edinburgh debut alternating their two darkly comic plays.</v>
          </cell>
          <cell r="D3484">
            <v>3000</v>
          </cell>
          <cell r="E3484">
            <v>4150</v>
          </cell>
        </row>
        <row r="3485">
          <cell r="B3485" t="str">
            <v>The Faculty Lounge</v>
          </cell>
          <cell r="C3485" t="str">
            <v>Join 5 high school teachers in the lounge of every high school in America.  Hear what they never say in the classroom.</v>
          </cell>
          <cell r="D3485">
            <v>3350</v>
          </cell>
          <cell r="E3485">
            <v>5358</v>
          </cell>
        </row>
        <row r="3486">
          <cell r="B3486" t="str">
            <v>Macbeth in the Basement</v>
          </cell>
          <cell r="C3486" t="str">
            <v>MACBETH IN THE BASEMENT will premiere at the Capital Fringe Festival in July 2016. A teenage kingâ€™s rise and fall in a vicious game.</v>
          </cell>
          <cell r="D3486">
            <v>2500</v>
          </cell>
          <cell r="E3486">
            <v>2856</v>
          </cell>
        </row>
        <row r="3487">
          <cell r="B3487" t="str">
            <v>An Evening with Sarah Pettyfer</v>
          </cell>
          <cell r="C3487" t="str">
            <v>We're trying to get our play, "An Evening With Sarah Pettyfer," to the  Orlando Fringe Festival. The only thing is...we need your help!</v>
          </cell>
          <cell r="D3487">
            <v>1650</v>
          </cell>
          <cell r="E3487">
            <v>1660</v>
          </cell>
        </row>
        <row r="3488">
          <cell r="B3488" t="str">
            <v>Might As Well Live: Dorothy Parker Does Hollywood Fringe</v>
          </cell>
          <cell r="C3488" t="str">
            <v>Dorothy Parker's unforgettable characters come to life onstage in "Might As Well Live" at the 2015 Hollywood Fringe Festival.</v>
          </cell>
          <cell r="D3488">
            <v>3000</v>
          </cell>
          <cell r="E3488">
            <v>4656</v>
          </cell>
        </row>
        <row r="3489">
          <cell r="B3489" t="str">
            <v>Jericho Creek</v>
          </cell>
          <cell r="C3489" t="str">
            <v>Jericho Creek is an original production by Fledgling Theatre Company which will be performed at The Cockpit Theatre in July 2015</v>
          </cell>
          <cell r="D3489">
            <v>2000</v>
          </cell>
          <cell r="E3489">
            <v>2555</v>
          </cell>
        </row>
        <row r="3490">
          <cell r="B3490" t="str">
            <v>Gorilla Theater Productions Presents: Phase 3</v>
          </cell>
          <cell r="C3490" t="str">
            <v>GTP has been protected financially by The Director since 2012. Now it's time for the community. Do you want GTP? Are we worth it?</v>
          </cell>
          <cell r="D3490">
            <v>3000</v>
          </cell>
          <cell r="E3490">
            <v>3636</v>
          </cell>
        </row>
        <row r="3491">
          <cell r="B3491" t="str">
            <v>"Oh, the Humanity" at the Tabard Theatre this September</v>
          </cell>
          <cell r="C3491" t="str">
            <v>A brilliant play by Will Eno. An exciting, young theatre company. A production that promises to wow. You wouldn't want to miss it.</v>
          </cell>
          <cell r="D3491">
            <v>5000</v>
          </cell>
          <cell r="E3491">
            <v>5635</v>
          </cell>
        </row>
        <row r="3492">
          <cell r="B3492" t="str">
            <v>2016 Next Stage Residents Class Presents: When She Had Wings</v>
          </cell>
          <cell r="C3492" t="str">
            <v>The 2016 Resident class is producing a family play about one kid's quest to fly. Help us inspire the next generation of theatre lovers!</v>
          </cell>
          <cell r="D3492">
            <v>1000</v>
          </cell>
          <cell r="E3492">
            <v>1275</v>
          </cell>
        </row>
        <row r="3493">
          <cell r="B3493" t="str">
            <v>William Shakespeare's The Tempest</v>
          </cell>
          <cell r="C3493" t="str">
            <v>Shakespeare Company at UCLA presents The Tempest under the stars in the Fowler Museum Amphitheater. Bring your blankets and enjoy!</v>
          </cell>
          <cell r="D3493">
            <v>500</v>
          </cell>
          <cell r="E3493">
            <v>791</v>
          </cell>
        </row>
        <row r="3494">
          <cell r="B3494" t="str">
            <v>The Man from Willow's Brook, a new play by Kevin Kordis</v>
          </cell>
          <cell r="C3494" t="str">
            <v>We have the Blackbox Fellowship at Boston Playwright's Theatre, now all we need is your support to produce Kevin's new play!</v>
          </cell>
          <cell r="D3494">
            <v>3800</v>
          </cell>
          <cell r="E3494">
            <v>4000.22</v>
          </cell>
        </row>
        <row r="3495">
          <cell r="B3495" t="str">
            <v>Not Your Garden Variety Theater</v>
          </cell>
          <cell r="C3495" t="str">
            <v>We need your help purchasing a stage for our production of the Wizard of Oz! This program is helping children with autism. Thank you!</v>
          </cell>
          <cell r="D3495">
            <v>1500</v>
          </cell>
          <cell r="E3495">
            <v>1500</v>
          </cell>
        </row>
        <row r="3496">
          <cell r="B3496" t="str">
            <v>Special in a Bad Way</v>
          </cell>
          <cell r="C3496" t="str">
            <v>"Special in a Bad Way" is a comedy that questions American Public Schools in their treatment of the so called, 'learning disabled.'</v>
          </cell>
          <cell r="D3496">
            <v>400</v>
          </cell>
          <cell r="E3496">
            <v>400</v>
          </cell>
        </row>
        <row r="3497">
          <cell r="B3497" t="str">
            <v>The Village - one woman show</v>
          </cell>
          <cell r="C3497" t="str">
            <v>A one-woman show by Canadian artist Tina Milo. it is a multimedia show about an actress auditioning for a role of a depressed woman.</v>
          </cell>
          <cell r="D3497">
            <v>5000</v>
          </cell>
          <cell r="E3497">
            <v>5343</v>
          </cell>
        </row>
        <row r="3498">
          <cell r="B3498" t="str">
            <v>Resurrecting LIZZIE BORDEN LIVE</v>
          </cell>
          <cell r="C3498" t="str">
            <v>A one-woman play based on Lizzie Borden who was accused of the brutal hatchet murders of her father and step-mother.  Workshop Oct NYC.</v>
          </cell>
          <cell r="D3498">
            <v>3000</v>
          </cell>
          <cell r="E3498">
            <v>3732</v>
          </cell>
        </row>
        <row r="3499">
          <cell r="B3499" t="str">
            <v>Send SACKERSON to SD Fringe</v>
          </cell>
          <cell r="C3499" t="str">
            <v>We've been invited to the San Diego International Fringe Festival. Can you help us get there? Special performances in SLC and OREM.</v>
          </cell>
          <cell r="D3499">
            <v>1551</v>
          </cell>
          <cell r="E3499">
            <v>1686</v>
          </cell>
        </row>
        <row r="3500">
          <cell r="B3500" t="str">
            <v>Mamahood: turn and face the strange</v>
          </cell>
          <cell r="C3500" t="str">
            <v>This solo show has the power to profoundly impact new mothers and those that love them and to educate &amp; change how we support them.</v>
          </cell>
          <cell r="D3500">
            <v>1650</v>
          </cell>
          <cell r="E3500">
            <v>1690</v>
          </cell>
        </row>
        <row r="3501">
          <cell r="B3501" t="str">
            <v>Fefu and Her Friends</v>
          </cell>
          <cell r="C3501" t="str">
            <v>Figure 8 Troupe's debut performance! A stunning piece of theatre written by premier female playwright Maria Irene Fornes.</v>
          </cell>
          <cell r="D3501">
            <v>2000</v>
          </cell>
          <cell r="E3501">
            <v>2110</v>
          </cell>
        </row>
        <row r="3502">
          <cell r="B3502" t="str">
            <v>The Glass Menagerie: Independent Student-Run Production</v>
          </cell>
          <cell r="C3502" t="str">
            <v>A minimalist, post-modern production of the classic play, performed and produced by aspiring theater undergraduates at UMass Amherst.</v>
          </cell>
          <cell r="D3502">
            <v>1000</v>
          </cell>
          <cell r="E3502">
            <v>1063</v>
          </cell>
        </row>
        <row r="3503">
          <cell r="B3503" t="str">
            <v>Pig by Alex Oates (London Run)</v>
          </cell>
          <cell r="C3503" t="str">
            <v>'Pig' by Alex Oates is an urgent and dark comedy with live music that discusses the vital issue of the state of our police force.</v>
          </cell>
          <cell r="D3503">
            <v>1500</v>
          </cell>
          <cell r="E3503">
            <v>1510</v>
          </cell>
        </row>
        <row r="3504">
          <cell r="B3504" t="str">
            <v>Dickhead</v>
          </cell>
          <cell r="C3504" t="str">
            <v>Dickhead is a play about one man's struggle with the dicks in his head. If you want to know more stop being a twat and put out...please</v>
          </cell>
          <cell r="D3504">
            <v>4000</v>
          </cell>
          <cell r="E3504">
            <v>4216</v>
          </cell>
        </row>
        <row r="3505">
          <cell r="B3505" t="str">
            <v>Tarantella</v>
          </cell>
          <cell r="C3505" t="str">
            <v>A group of Sicilian immigrants in New York struggle to deal with conflict from both within the family and from without.</v>
          </cell>
          <cell r="D3505">
            <v>2500</v>
          </cell>
          <cell r="E3505">
            <v>2689</v>
          </cell>
        </row>
        <row r="3506">
          <cell r="B3506" t="str">
            <v>Sterling Lion Theater Company</v>
          </cell>
          <cell r="C3506" t="str">
            <v>The Sterling Lion Theater Company is a non-profit theater group established for the benefit of the Connecticut lower Naugatuck Valley.</v>
          </cell>
          <cell r="D3506">
            <v>1000</v>
          </cell>
          <cell r="E3506">
            <v>1000</v>
          </cell>
        </row>
        <row r="3507">
          <cell r="B3507" t="str">
            <v>Second Act: The Four Disgracers</v>
          </cell>
          <cell r="C3507" t="str">
            <v>Four myths.
Four writers.
Four new takes.
The Four Disgracers comes to the stage to launch a new theatre group, Ixion.</v>
          </cell>
          <cell r="D3507">
            <v>2500</v>
          </cell>
          <cell r="E3507">
            <v>2594</v>
          </cell>
        </row>
        <row r="3508">
          <cell r="B3508" t="str">
            <v>"The Secret" Goes to NYC International Fringe Festival</v>
          </cell>
          <cell r="C3508" t="str">
            <v>The Secret is a historical drama about a lawyer who worked for the Spanish Inquisition &amp; crossed the Atlantic with Menendez in 1565.</v>
          </cell>
          <cell r="D3508">
            <v>3000</v>
          </cell>
          <cell r="E3508">
            <v>3045</v>
          </cell>
        </row>
        <row r="3509">
          <cell r="B3509" t="str">
            <v>The Chameleon Fools Theatre Troupe Project</v>
          </cell>
          <cell r="C3509" t="str">
            <v>Please help our troupe bring our first project from planning to reality! Join us on one exciting ride!</v>
          </cell>
          <cell r="D3509">
            <v>10000</v>
          </cell>
          <cell r="E3509">
            <v>10440</v>
          </cell>
        </row>
        <row r="3510">
          <cell r="B3510" t="str">
            <v>Roll The Dice Theatre Company</v>
          </cell>
          <cell r="C3510" t="str">
            <v>Roll The Dice Theatre Company revolves around taking risks in the game of life vicariously through beloved childhood games.</v>
          </cell>
          <cell r="D3510">
            <v>100</v>
          </cell>
          <cell r="E3510">
            <v>180</v>
          </cell>
        </row>
        <row r="3511">
          <cell r="B3511" t="str">
            <v>PL@Y, an all-original fusion of comedy, rock, and dance</v>
          </cell>
          <cell r="C3511" t="str">
            <v>PL@Y is an original comedic fantasy spectacle inspired by the original music of the Amboys and classic rabbit-hole fiction archetypes</v>
          </cell>
          <cell r="D3511">
            <v>3000</v>
          </cell>
          <cell r="E3511">
            <v>3190</v>
          </cell>
        </row>
        <row r="3512">
          <cell r="B3512" t="str">
            <v>Shakespeare in the Park: Much Ado About Nothing</v>
          </cell>
          <cell r="C3512" t="str">
            <v>The Uncommon Loons return with Much Ado for a 2nd production of Shakespeare in Minnesota's Nature on the banks of the Mississippi!</v>
          </cell>
          <cell r="D3512">
            <v>900</v>
          </cell>
          <cell r="E3512">
            <v>905</v>
          </cell>
        </row>
        <row r="3513">
          <cell r="B3513" t="str">
            <v>Silent Planet</v>
          </cell>
          <cell r="C3513" t="str">
            <v>The world premiere of the first full-length play by Eve Leigh, at the intimate Finborough Theatre in London.</v>
          </cell>
          <cell r="D3513">
            <v>1500</v>
          </cell>
          <cell r="E3513">
            <v>1518</v>
          </cell>
        </row>
        <row r="3514">
          <cell r="B3514" t="str">
            <v>With My Eyes Wide Open</v>
          </cell>
          <cell r="C3514" t="str">
            <v>We're making a hard hitting, innovative play which will open your eyes to what mental illness is like in the mind of the sufferer.</v>
          </cell>
          <cell r="D3514">
            <v>1000</v>
          </cell>
          <cell r="E3514">
            <v>1000</v>
          </cell>
        </row>
        <row r="3515">
          <cell r="B3515" t="str">
            <v>Send Truth AND Consequences To TNT's 2014 Youth Conference</v>
          </cell>
          <cell r="C3515" t="str">
            <v>Brazos Valley TROUPE is taking an original work, Truth AND Consequences, to the Texas Nonprofit Theaters 2014 Youth Conference</v>
          </cell>
          <cell r="D3515">
            <v>2800</v>
          </cell>
          <cell r="E3515">
            <v>3315</v>
          </cell>
        </row>
        <row r="3516">
          <cell r="B3516" t="str">
            <v>In the Hours Before the Bars Open, a play by Nate HarpÃ©l</v>
          </cell>
          <cell r="C3516" t="str">
            <v>My play "In the Hour Before the Bars Open" has won an award from KCACTF, but I need to present the play in Georgia to receive it!</v>
          </cell>
          <cell r="D3516">
            <v>500</v>
          </cell>
          <cell r="E3516">
            <v>550</v>
          </cell>
        </row>
        <row r="3517">
          <cell r="B3517" t="str">
            <v>Twelfth Night by William Shakespeare</v>
          </cell>
          <cell r="C3517" t="str">
            <v>We are casting an all-inclusive production of Shakespeare's Twelfth Night in a non-traditional performance space.</v>
          </cell>
          <cell r="D3517">
            <v>3000</v>
          </cell>
          <cell r="E3517">
            <v>3080</v>
          </cell>
        </row>
        <row r="3518">
          <cell r="B3518" t="str">
            <v>The March of the Bonus Army</v>
          </cell>
          <cell r="C3518" t="str">
            <v>A new play about a lesser known yet pivotal event in American history, about a group of WWI Veterans fighting for their rights.</v>
          </cell>
          <cell r="D3518">
            <v>2500</v>
          </cell>
          <cell r="E3518">
            <v>2500</v>
          </cell>
        </row>
        <row r="3519">
          <cell r="B3519" t="str">
            <v>A Bright Room Called Day by Tony Kushner</v>
          </cell>
          <cell r="C3519" t="str">
            <v>Support an outstanding cast of actors to take on a professional production of a masterpiece of modern theatre</v>
          </cell>
          <cell r="D3519">
            <v>4000</v>
          </cell>
          <cell r="E3519">
            <v>4000</v>
          </cell>
        </row>
        <row r="3520">
          <cell r="B3520" t="str">
            <v>BEASTS OF BAVERLY GROVE</v>
          </cell>
          <cell r="C3520" t="str">
            <v>One play.  Two theaters.  See the story from both sides and then decide for yourself - who are the BEASTS OF BAVERLY GROVE?</v>
          </cell>
          <cell r="D3520">
            <v>1500</v>
          </cell>
          <cell r="E3520">
            <v>1650.69</v>
          </cell>
        </row>
        <row r="3521">
          <cell r="B3521" t="str">
            <v>Bookstory</v>
          </cell>
          <cell r="C3521" t="str">
            <v>Bookstory is a tiny puppet musical with some very big ideas that tells the story of the story in the digital age</v>
          </cell>
          <cell r="D3521">
            <v>2000</v>
          </cell>
          <cell r="E3521">
            <v>2027</v>
          </cell>
        </row>
        <row r="3522">
          <cell r="B3522" t="str">
            <v>Protocols</v>
          </cell>
          <cell r="C3522" t="str">
            <v>Help us to bring "Protocols" at the 2015 Camden Fringe. The most controversial play of the year.</v>
          </cell>
          <cell r="D3522">
            <v>2000</v>
          </cell>
          <cell r="E3522">
            <v>2015</v>
          </cell>
        </row>
        <row r="3523">
          <cell r="B3523" t="str">
            <v>As the Naked Lead the Blind (Play)</v>
          </cell>
          <cell r="C3523" t="str">
            <v>A professionally directed/acted workshop &amp; reading for a new play depicting sexual addiction and its crippling effect on relationships.</v>
          </cell>
          <cell r="D3523">
            <v>350</v>
          </cell>
          <cell r="E3523">
            <v>593</v>
          </cell>
        </row>
        <row r="3524">
          <cell r="B3524" t="str">
            <v>'Over the Top: The true-life tale of Dorothy Lawrence'</v>
          </cell>
          <cell r="C3524" t="str">
            <v>New show with 2 performers and an original score, bringing the true story of this forgotten WW1 heroine to audiences in the southwest.</v>
          </cell>
          <cell r="D3524">
            <v>1395</v>
          </cell>
          <cell r="E3524">
            <v>1395</v>
          </cell>
        </row>
        <row r="3525">
          <cell r="B3525" t="str">
            <v>Magnificence</v>
          </cell>
          <cell r="C3525" t="str">
            <v>An old play about our world. Set in 1970s England, Magnificence is a gut-wrenching story of radicalisation, idealism and pity.</v>
          </cell>
          <cell r="D3525">
            <v>4000</v>
          </cell>
          <cell r="E3525">
            <v>4546</v>
          </cell>
        </row>
        <row r="3526">
          <cell r="B3526" t="str">
            <v>Sweet, Sweet Spirit</v>
          </cell>
          <cell r="C3526" t="str">
            <v>A West Texas matriarch is enraged by the news that her gay grandson has been the victim of a hate crime committed by his own father.</v>
          </cell>
          <cell r="D3526">
            <v>10000</v>
          </cell>
          <cell r="E3526">
            <v>10156</v>
          </cell>
        </row>
        <row r="3527">
          <cell r="B3527" t="str">
            <v>Talk to Me Like The Rain and Let Me Listen</v>
          </cell>
          <cell r="C3527" t="str">
            <v>The Attic interns present Tennessee Williams's "Talk to Me Like the Rain and Let Me Listen" performing at The Flea Theater!</v>
          </cell>
          <cell r="D3527">
            <v>500</v>
          </cell>
          <cell r="E3527">
            <v>530</v>
          </cell>
        </row>
        <row r="3528">
          <cell r="B3528" t="str">
            <v>Human, Kind Theater Project</v>
          </cell>
          <cell r="C3528" t="str">
            <v>By day we perform Acts of Kindness, by night we perform free theater, all sustained by the love of our neighbors, not ticket prices.</v>
          </cell>
          <cell r="D3528">
            <v>3300</v>
          </cell>
          <cell r="E3528">
            <v>3366</v>
          </cell>
        </row>
        <row r="3529">
          <cell r="B3529" t="str">
            <v>Darryl Reuben Hall's THE DINNER Nat'l Premiere in NY Fest!</v>
          </cell>
          <cell r="C3529" t="str">
            <v>A 'tasty' new drama ~"Booker T Washington of Tuskegee, Alabama, dined with the President (Roosevelt) last evening."~ the White House.</v>
          </cell>
          <cell r="D3529">
            <v>6000</v>
          </cell>
          <cell r="E3529">
            <v>7015</v>
          </cell>
        </row>
        <row r="3530">
          <cell r="B3530" t="str">
            <v>World premiere of BIRTHDAY SUIT at the Old Red Lion</v>
          </cell>
          <cell r="C3530" t="str">
            <v>pluck. productions present their first four-week run - the world premiere of David K. Barnes' BIRTHDAY SUIT at the Old Red Lion.</v>
          </cell>
          <cell r="D3530">
            <v>1650</v>
          </cell>
          <cell r="E3530">
            <v>1669</v>
          </cell>
        </row>
        <row r="3531">
          <cell r="B3531" t="str">
            <v>Face Off Theatre Company Inaugural Season 2015-2016</v>
          </cell>
          <cell r="C3531" t="str">
            <v>Partners w/the Black Arts &amp; Cultural Center; we use theatre to EDUCATE &amp; EMPOWER through diverse expressions of the human experience.</v>
          </cell>
          <cell r="D3531">
            <v>500</v>
          </cell>
          <cell r="E3531">
            <v>660</v>
          </cell>
        </row>
        <row r="3532">
          <cell r="B3532" t="str">
            <v>Far From Fiction</v>
          </cell>
          <cell r="C3532" t="str">
            <v>â€œFar From Fictionâ€ is a powerful play, written by Sally Willis, offering insights into a new understanding of  female psychology.</v>
          </cell>
          <cell r="D3532">
            <v>2750</v>
          </cell>
          <cell r="E3532">
            <v>2750</v>
          </cell>
        </row>
        <row r="3533">
          <cell r="B3533" t="str">
            <v>The Reinvention of Lily Johnson</v>
          </cell>
          <cell r="C3533" t="str">
            <v>A political comedy for a crazy election year</v>
          </cell>
          <cell r="D3533">
            <v>1000</v>
          </cell>
          <cell r="E3533">
            <v>1280</v>
          </cell>
        </row>
        <row r="3534">
          <cell r="B3534" t="str">
            <v>"I Will Speak For Myself"</v>
          </cell>
          <cell r="C3534" t="str">
            <v>Our goal: To produce a stirring one-woman show historically based on African-American womenâ€™s experiences, struggles, and journeys.</v>
          </cell>
          <cell r="D3534">
            <v>960</v>
          </cell>
          <cell r="E3534">
            <v>1142</v>
          </cell>
        </row>
        <row r="3535">
          <cell r="B3535" t="str">
            <v>Young Philosophers Theater Company Winter Productions</v>
          </cell>
          <cell r="C3535" t="str">
            <v>Two shows! (we're feeling particularly ambitious). Help us produce Eurydice and The Effect of Gamma Rays on Man-in-the-Moon Marigolds!</v>
          </cell>
          <cell r="D3535">
            <v>500</v>
          </cell>
          <cell r="E3535">
            <v>631</v>
          </cell>
        </row>
        <row r="3536">
          <cell r="B3536" t="str">
            <v>Night of Ashes</v>
          </cell>
          <cell r="C3536" t="str">
            <v>A Theatrical Prequel to Hell's Rebels, the current Pathfinder Adventure Path from Paizo Publishing</v>
          </cell>
          <cell r="D3536">
            <v>5000</v>
          </cell>
          <cell r="E3536">
            <v>7810</v>
          </cell>
        </row>
        <row r="3537">
          <cell r="B3537" t="str">
            <v>Twelve Angry Women</v>
          </cell>
          <cell r="C3537" t="str">
            <v>On the 60th anniversary of Twelve Angry Men, 12 female writers create 12 short pieces about what makes them angry.</v>
          </cell>
          <cell r="D3537">
            <v>2000</v>
          </cell>
          <cell r="E3537">
            <v>2063</v>
          </cell>
        </row>
        <row r="3538">
          <cell r="B3538" t="str">
            <v>Paria Exchange at Dave's Leicester Comedy Festival</v>
          </cell>
          <cell r="C3538" t="str">
            <v>"Inteligent, Inspired and Inimitable" Nottingham's leading two man improv show is heading to Dave's Leicester Comedy Festival.</v>
          </cell>
          <cell r="D3538">
            <v>150</v>
          </cell>
          <cell r="E3538">
            <v>230</v>
          </cell>
        </row>
        <row r="3539">
          <cell r="B3539" t="str">
            <v>The Untold Tales of the Brothers Grimm</v>
          </cell>
          <cell r="C3539" t="str">
            <v>A fast-pace, zany comedy involving six actors performing seven usually untold Grimm Fairy Tales about giants, witches, demons and more!</v>
          </cell>
          <cell r="D3539">
            <v>675</v>
          </cell>
          <cell r="E3539">
            <v>1218</v>
          </cell>
        </row>
        <row r="3540">
          <cell r="B3540" t="str">
            <v>'Mooring' - Vocal Point Theatre Project</v>
          </cell>
          <cell r="C3540" t="str">
            <v>A play about riverside homelessness, inspired by true events. Shows at Brunel Museum, 240 Project and similar community organisations.</v>
          </cell>
          <cell r="D3540">
            <v>2000</v>
          </cell>
          <cell r="E3540">
            <v>2569</v>
          </cell>
        </row>
        <row r="3541">
          <cell r="B3541" t="str">
            <v>Chokehold</v>
          </cell>
          <cell r="C3541" t="str">
            <v>A searing new play that takes  an unflinching look at the terrible costs of police shootings in the African American community.</v>
          </cell>
          <cell r="D3541">
            <v>600</v>
          </cell>
          <cell r="E3541">
            <v>718</v>
          </cell>
        </row>
        <row r="3542">
          <cell r="B3542" t="str">
            <v>The Silence at the Song's End</v>
          </cell>
          <cell r="C3542" t="str">
            <v>A brand new stage adaptation of the Libby Purves/Nicholas Heiney book. A new work involving music, poetry and fajitas. #timetochange</v>
          </cell>
          <cell r="D3542">
            <v>300</v>
          </cell>
          <cell r="E3542">
            <v>369</v>
          </cell>
        </row>
        <row r="3543">
          <cell r="B3543" t="str">
            <v>Twelfth Night or What You Will</v>
          </cell>
          <cell r="C3543" t="str">
            <v>Yellowbelly Theatre needs your help to bring this incredible play of love, lust and mistaken identity to life in our debut performance!</v>
          </cell>
          <cell r="D3543">
            <v>1200</v>
          </cell>
          <cell r="E3543">
            <v>1260</v>
          </cell>
        </row>
        <row r="3544">
          <cell r="B3544" t="str">
            <v>Gifts of War</v>
          </cell>
          <cell r="C3544" t="str">
            <v>Ancient Greece. Giddy, champagne soaked debauchery celebrating the Trojan War's end leads to a shocking and deadly surprise.</v>
          </cell>
          <cell r="D3544">
            <v>5500</v>
          </cell>
          <cell r="E3544">
            <v>5623</v>
          </cell>
        </row>
        <row r="3545">
          <cell r="B3545" t="str">
            <v>"CIRQUE CAPRICIEUX, the greatest one woman show on earth"</v>
          </cell>
          <cell r="C3545" t="str">
            <v>A circus theater show. An escaped carousel horse and a beautiful wire dancer let the fantasies run wild.</v>
          </cell>
          <cell r="D3545">
            <v>1500</v>
          </cell>
          <cell r="E3545">
            <v>1570</v>
          </cell>
        </row>
        <row r="3546">
          <cell r="B3546" t="str">
            <v>Gruoch, or Lady Macbeth</v>
          </cell>
          <cell r="C3546" t="str">
            <v>Death &amp; Pretzels presents the world premiere of Paul Pasulka's Gruoch, or Lady Macbeth</v>
          </cell>
          <cell r="D3546">
            <v>2500</v>
          </cell>
          <cell r="E3546">
            <v>2500</v>
          </cell>
        </row>
        <row r="3547">
          <cell r="B3547" t="str">
            <v>Shakespeare!! To fund or not to fund, that is the Question?</v>
          </cell>
          <cell r="C3547" t="str">
            <v>FUND our teens in Shakespeare's comedy "The Merchant of Venice". Donating pays for our venue/insurance located in Woodland, CA.</v>
          </cell>
          <cell r="D3547">
            <v>250</v>
          </cell>
          <cell r="E3547">
            <v>251</v>
          </cell>
        </row>
        <row r="3548">
          <cell r="B3548" t="str">
            <v>2015 Philadelphia Premier: Bonhoeffer's Cost</v>
          </cell>
          <cell r="C3548" t="str">
            <v>Help us produce this revealing play about Nazi-resistance member Dietrich Bonhoeffer and his final years of incarceration during WWII.</v>
          </cell>
          <cell r="D3548">
            <v>1100</v>
          </cell>
          <cell r="E3548">
            <v>1125</v>
          </cell>
        </row>
        <row r="3549">
          <cell r="B3549" t="str">
            <v>Tommy and Me by Ray Didinger - Theatre Exile</v>
          </cell>
          <cell r="C3549" t="str">
            <v>Help to bring this heart warming story of Ray Didinger's relationship with his boyhood hero Tommy McDonald to life.</v>
          </cell>
          <cell r="D3549">
            <v>35000</v>
          </cell>
          <cell r="E3549">
            <v>40043.25</v>
          </cell>
        </row>
        <row r="3550">
          <cell r="B3550" t="str">
            <v>THE UNDERSTUDY @ WORKING STAGE</v>
          </cell>
          <cell r="C3550" t="str">
            <v>We're putting together a production of THE UNDERSTUDY by Theresa Rebeck and hope you'll help us share this story.</v>
          </cell>
          <cell r="D3550">
            <v>2100</v>
          </cell>
          <cell r="E3550">
            <v>2140</v>
          </cell>
        </row>
        <row r="3551">
          <cell r="B3551" t="str">
            <v>The Munitionettes</v>
          </cell>
          <cell r="C3551" t="str">
            <v>Help us bring to life tales of hardship, danger and community of extraordinary women working in WW1 munitions factories.</v>
          </cell>
          <cell r="D3551">
            <v>1000</v>
          </cell>
          <cell r="E3551">
            <v>1020</v>
          </cell>
        </row>
        <row r="3552">
          <cell r="B3552" t="str">
            <v>MOONFACE</v>
          </cell>
          <cell r="C3552" t="str">
            <v>MOONFACE explores the formative f***k-ups of adolescence. Fresh, incisive new writing. Monologue, movement and striking naturalism.</v>
          </cell>
          <cell r="D3552">
            <v>2500</v>
          </cell>
          <cell r="E3552">
            <v>2620</v>
          </cell>
        </row>
        <row r="3553">
          <cell r="B3553" t="str">
            <v>2014 UASPA Theatre Showcase</v>
          </cell>
          <cell r="C3553" t="str">
            <v>UASPA is a performing arts high school producing its 2014 Theatre Showcase featuring our strongest performances and original work.</v>
          </cell>
          <cell r="D3553">
            <v>1500</v>
          </cell>
          <cell r="E3553">
            <v>1527.5</v>
          </cell>
        </row>
        <row r="3554">
          <cell r="B3554" t="str">
            <v>Lock&amp;Key Theatre present 'Timon of Athens'</v>
          </cell>
          <cell r="C3554" t="str">
            <v>Support Lock&amp;Key Theatre's 'Timon of Athens' by donating to our printing! Every penny goes to posters, programmes, flyers and scripts.</v>
          </cell>
          <cell r="D3554">
            <v>773</v>
          </cell>
          <cell r="E3554">
            <v>773</v>
          </cell>
        </row>
        <row r="3555">
          <cell r="B3555" t="str">
            <v>Coming Home</v>
          </cell>
          <cell r="C3555" t="str">
            <v>Professional actors bring to life the true stories of 5 African-Americans struggling with mental health and their search for healing.</v>
          </cell>
          <cell r="D3555">
            <v>5500</v>
          </cell>
          <cell r="E3555">
            <v>5845</v>
          </cell>
        </row>
        <row r="3556">
          <cell r="B3556" t="str">
            <v>MASKS: Off-Broadway Debut</v>
          </cell>
          <cell r="C3556" t="str">
            <v>MASKS is a dramedy dealing with what it means to be alive, the reliability of identity, and what it means to suffer.</v>
          </cell>
          <cell r="D3556">
            <v>5000</v>
          </cell>
          <cell r="E3556">
            <v>5671.11</v>
          </cell>
        </row>
        <row r="3557">
          <cell r="B3557" t="str">
            <v>Free Theatre for Kids: Baby Living Room</v>
          </cell>
          <cell r="C3557" t="str">
            <v>Baby Living Room is a project created by Spazio Farma Mestre for children: free theatre for kids as sustainable education for families</v>
          </cell>
          <cell r="D3557">
            <v>2400</v>
          </cell>
          <cell r="E3557">
            <v>2400</v>
          </cell>
        </row>
        <row r="3558">
          <cell r="B3558" t="str">
            <v>Immortal</v>
          </cell>
          <cell r="C3558" t="str">
            <v>'Immortal', a play about five English Air Bombers in WW2, is an exciting first project for the brand new Production Company, GreanTea.</v>
          </cell>
          <cell r="D3558">
            <v>2200</v>
          </cell>
          <cell r="E3558">
            <v>2210</v>
          </cell>
        </row>
        <row r="3559">
          <cell r="B3559" t="str">
            <v>Good Bread Alley</v>
          </cell>
          <cell r="C3559" t="str">
            <v>A play by April Yvette Thompson. A Gullah Healer Woman and an Afro-Cuban Priest forge a new world of magic &amp; dreams in Jim Crow Miami.</v>
          </cell>
          <cell r="D3559">
            <v>100000</v>
          </cell>
          <cell r="E3559">
            <v>100036</v>
          </cell>
        </row>
        <row r="3560">
          <cell r="B3560" t="str">
            <v>SPILL - A verbatim show about sex</v>
          </cell>
          <cell r="C3560" t="str">
            <v>We're making a show about sex. Because it's important, everyone wants to talk about it and it's at the start of everything.</v>
          </cell>
          <cell r="D3560">
            <v>350</v>
          </cell>
          <cell r="E3560">
            <v>504</v>
          </cell>
        </row>
        <row r="3561">
          <cell r="B3561" t="str">
            <v>Let's Launch Disco Turtle Productions</v>
          </cell>
          <cell r="C3561" t="str">
            <v>A theatre company designed to help young people to come out of their shell. Offering workshops and original shows directly to schools.</v>
          </cell>
          <cell r="D3561">
            <v>1000</v>
          </cell>
          <cell r="E3561">
            <v>1035</v>
          </cell>
        </row>
        <row r="3562">
          <cell r="B3562" t="str">
            <v>Book Club: A Comedy</v>
          </cell>
          <cell r="C3562" t="str">
            <v>The world premiere of an endearing play about love, friendship, men's styling putty, Dungeons &amp; Dragons &amp; our capacity for forbearance.</v>
          </cell>
          <cell r="D3562">
            <v>3200</v>
          </cell>
          <cell r="E3562">
            <v>3470</v>
          </cell>
        </row>
        <row r="3563">
          <cell r="B3563" t="str">
            <v>How You Kiss Me... at FringeNYC 2015</v>
          </cell>
          <cell r="C3563" t="str">
            <v>How You Kiss Me Is Not How I Like To Be Kissed
a new play by Dan Giles
coming to FringeNYC 2015
www.howyoukissme.com</v>
          </cell>
          <cell r="D3563">
            <v>2500</v>
          </cell>
          <cell r="E3563">
            <v>2560</v>
          </cell>
        </row>
        <row r="3564">
          <cell r="B3564" t="str">
            <v>ThreeWay - A new play about dating and relationships.</v>
          </cell>
          <cell r="C3564" t="str">
            <v>ThreeWay is a part-verbatim play that explores dating &amp; what happens when someone finds the love of their life, except itâ€™s two people.</v>
          </cell>
          <cell r="D3564">
            <v>315</v>
          </cell>
          <cell r="E3564">
            <v>469</v>
          </cell>
        </row>
        <row r="3565">
          <cell r="B3565" t="str">
            <v>A History, w Nowell Edmurnds at the Edinburgh Fringe!</v>
          </cell>
          <cell r="C3565" t="str">
            <v>Written a solo show about celebrity, and I'll be performing it at the famous Just The Tonic this Edinburgh Fringe - Help me get there!</v>
          </cell>
          <cell r="D3565">
            <v>500</v>
          </cell>
          <cell r="E3565">
            <v>527.45000000000005</v>
          </cell>
        </row>
        <row r="3566">
          <cell r="B3566" t="str">
            <v>The Pillowman Aberdeen</v>
          </cell>
          <cell r="C3566" t="str">
            <v>Multi Award-Winng play THE PILLOWMAN coming to the Arts Centre Theatre, Aberdeen</v>
          </cell>
          <cell r="D3566">
            <v>1000</v>
          </cell>
          <cell r="E3566">
            <v>1005</v>
          </cell>
        </row>
        <row r="3567">
          <cell r="B3567" t="str">
            <v>The Honeymoon is Over - An Original Play by Zakry Fin</v>
          </cell>
          <cell r="C3567" t="str">
            <v>The Honeymoon is Over is a romantic comedy about a recently eloped couple learning the dynamics of living together for the first time.</v>
          </cell>
          <cell r="D3567">
            <v>900</v>
          </cell>
          <cell r="E3567">
            <v>1175</v>
          </cell>
        </row>
        <row r="3568">
          <cell r="B3568" t="str">
            <v>VANITY BITES BACK by Helen Duff</v>
          </cell>
          <cell r="C3568" t="str">
            <v>A "bold, subversive and very funny" clown cookery show about searching for self worth in a cheesecake - VAULT Festival &amp; Tour 2015</v>
          </cell>
          <cell r="D3568">
            <v>2000</v>
          </cell>
          <cell r="E3568">
            <v>2095</v>
          </cell>
        </row>
        <row r="3569">
          <cell r="B3569" t="str">
            <v>Back To Blackbrick- A new play with live music</v>
          </cell>
          <cell r="C3569" t="str">
            <v>First stage adaptation of Sarah Moore Fitzgerald's beautiful novel about Alzheimer's and time travel with a live folk score.</v>
          </cell>
          <cell r="D3569">
            <v>1000</v>
          </cell>
          <cell r="E3569">
            <v>1088</v>
          </cell>
        </row>
        <row r="3570">
          <cell r="B3570" t="str">
            <v>The Fairy Tale: A Little Daylight</v>
          </cell>
          <cell r="C3570" t="str">
            <v>GK. Jr (for student actors 12 and under) will bring George Macdonald's story to life. 10+ speaking parts &amp; many non-speaking parts!</v>
          </cell>
          <cell r="D3570">
            <v>1000</v>
          </cell>
          <cell r="E3570">
            <v>1110</v>
          </cell>
        </row>
        <row r="3571">
          <cell r="B3571" t="str">
            <v>Green Light Productions produces theatre created by women</v>
          </cell>
          <cell r="C3571" t="str">
            <v>In 2015, Green Light is producing 3 shows of new plays exclusively written, directed and created by women- help make it happen!</v>
          </cell>
          <cell r="D3571">
            <v>5000</v>
          </cell>
          <cell r="E3571">
            <v>5024</v>
          </cell>
        </row>
        <row r="3572">
          <cell r="B3572" t="str">
            <v>The Lower Depths</v>
          </cell>
          <cell r="C3572" t="str">
            <v>Theatre Machine presents an all-new adaptation of Maxim Gorky's classic of Russian theatre, The Lower Depths.</v>
          </cell>
          <cell r="D3572">
            <v>2000</v>
          </cell>
          <cell r="E3572">
            <v>2287</v>
          </cell>
        </row>
        <row r="3573">
          <cell r="B3573" t="str">
            <v>Cans at Theatre503</v>
          </cell>
          <cell r="C3573" t="str">
            <v>Support Kuleshovâ€™s first full length production; help to build the set and bring a fierce and important new play to life</v>
          </cell>
          <cell r="D3573">
            <v>1500</v>
          </cell>
          <cell r="E3573">
            <v>1831</v>
          </cell>
        </row>
        <row r="3574">
          <cell r="B3574" t="str">
            <v>Monster</v>
          </cell>
          <cell r="C3574" t="str">
            <v>A darkly comic one woman show by Abram Rooney as part of The Camden Fringe 2015.</v>
          </cell>
          <cell r="D3574">
            <v>500</v>
          </cell>
          <cell r="E3574">
            <v>500</v>
          </cell>
        </row>
        <row r="3575">
          <cell r="B3575" t="str">
            <v>Licensed To Ill</v>
          </cell>
          <cell r="C3575" t="str">
            <v>London based theatre makers collaborating to create a new show about the history of HipHop.</v>
          </cell>
          <cell r="D3575">
            <v>3000</v>
          </cell>
          <cell r="E3575">
            <v>3084</v>
          </cell>
        </row>
        <row r="3576">
          <cell r="B3576" t="str">
            <v>Galli Theater Fresh Start Fundraiser</v>
          </cell>
          <cell r="C3576" t="str">
            <v>Help Galli Theater continue to bring fairytales to children in English &amp; German in our theater and to institutions serving children.</v>
          </cell>
          <cell r="D3576">
            <v>5800</v>
          </cell>
          <cell r="E3576">
            <v>6155</v>
          </cell>
        </row>
        <row r="3577">
          <cell r="B3577" t="str">
            <v>AnaiÌˆs Nin Goes to Hell</v>
          </cell>
          <cell r="C3577" t="str">
            <v>An island in hell. Cleopatra, Joan of Arc, &amp; Queen Victoria wait, trapped in the memory of who they were... until AnaiÌˆs Nin shows up.</v>
          </cell>
          <cell r="D3577">
            <v>10000</v>
          </cell>
          <cell r="E3577">
            <v>10133</v>
          </cell>
        </row>
        <row r="3578">
          <cell r="B3578" t="str">
            <v>Vote for Next Season's Shows!</v>
          </cell>
          <cell r="C3578" t="str">
            <v>Vote here for whatever show you want to see next year! No gimmick, no stretch goals, just a simple vote and a free ticket.</v>
          </cell>
          <cell r="D3578">
            <v>100</v>
          </cell>
          <cell r="E3578">
            <v>100</v>
          </cell>
        </row>
        <row r="3579">
          <cell r="B3579" t="str">
            <v>The Laramie Project in Utah County</v>
          </cell>
          <cell r="C3579" t="str">
            <v>Our goal is to bring this story of one town's processing of tragedy and their own community identity to Utah County.</v>
          </cell>
          <cell r="D3579">
            <v>600</v>
          </cell>
          <cell r="E3579">
            <v>780</v>
          </cell>
        </row>
        <row r="3580">
          <cell r="B3580" t="str">
            <v>Home</v>
          </cell>
          <cell r="C3580" t="str">
            <v>An unsparing, slightly surreal look at the effects of the private rented sector on two young women. Based on real events.</v>
          </cell>
          <cell r="D3580">
            <v>1500</v>
          </cell>
          <cell r="E3580">
            <v>1500.2</v>
          </cell>
        </row>
        <row r="3581">
          <cell r="B3581" t="str">
            <v>fEast Theatre presents "Winter '53", a new play by Rob John</v>
          </cell>
          <cell r="C3581" t="str">
            <v>Following success with 'The Canada Boys' and 'Parachute', we are looking for financial help from the community with our new production</v>
          </cell>
          <cell r="D3581">
            <v>500</v>
          </cell>
          <cell r="E3581">
            <v>500</v>
          </cell>
        </row>
        <row r="3582">
          <cell r="B3582" t="str">
            <v>Annabel Lost</v>
          </cell>
          <cell r="C3582" t="str">
            <v>Annabel Lost combines visual art and performance poetry to tell the story of two orphaned refugees, Quetzal and Rhime.</v>
          </cell>
          <cell r="D3582">
            <v>900</v>
          </cell>
          <cell r="E3582">
            <v>1025</v>
          </cell>
        </row>
        <row r="3583">
          <cell r="B3583" t="str">
            <v>Get FREAK to the Edinburgh Fringe</v>
          </cell>
          <cell r="C3583" t="str">
            <v>An extraordinary, punchy and provocative new play, providing a voice for women to address their sexuality and self worth. #EDFREAK</v>
          </cell>
          <cell r="D3583">
            <v>1500</v>
          </cell>
          <cell r="E3583">
            <v>1500</v>
          </cell>
        </row>
        <row r="3584">
          <cell r="B3584" t="str">
            <v>REALLY REALLY</v>
          </cell>
          <cell r="C3584" t="str">
            <v>A contemporary American play touching on the scorching realities of growing up in the Millennial generation.</v>
          </cell>
          <cell r="D3584">
            <v>1000</v>
          </cell>
          <cell r="E3584">
            <v>2870</v>
          </cell>
        </row>
        <row r="3585">
          <cell r="B3585" t="str">
            <v>The Tragedy of Mario and Juliet</v>
          </cell>
          <cell r="C3585" t="str">
            <v>Bumbling architect Romeo and handsome contractor Mario meet their match while building a balcony for Verona, NJ siren, Juliet.</v>
          </cell>
          <cell r="D3585">
            <v>3000</v>
          </cell>
          <cell r="E3585">
            <v>3255</v>
          </cell>
        </row>
        <row r="3586">
          <cell r="B3586" t="str">
            <v>Pramkicker - Edinburgh and Beyond</v>
          </cell>
          <cell r="C3586" t="str">
            <v>Critically-acclaimed Old Trunk are back with their new play. 
PRAMKICKER. 
Written by Sadie Hasler &amp; directed by Sarah Mayhew.</v>
          </cell>
          <cell r="D3586">
            <v>3000</v>
          </cell>
          <cell r="E3586">
            <v>3465</v>
          </cell>
        </row>
        <row r="3587">
          <cell r="B3587" t="str">
            <v>The Lost Boy (a play)</v>
          </cell>
          <cell r="C3587" t="str">
            <v>The world premiere of a play, a true story about love, loss, and a man reaching back in time as the only way to move forward.</v>
          </cell>
          <cell r="D3587">
            <v>3400</v>
          </cell>
          <cell r="E3587">
            <v>4050</v>
          </cell>
        </row>
        <row r="3588">
          <cell r="B3588" t="str">
            <v>Actors &amp; Musicians who are Blind or Autistic</v>
          </cell>
          <cell r="C3588" t="str">
            <v>See Theatre In A New Light</v>
          </cell>
          <cell r="D3588">
            <v>7500</v>
          </cell>
          <cell r="E3588">
            <v>8207</v>
          </cell>
        </row>
        <row r="3589">
          <cell r="B3589" t="str">
            <v>Blue Stockings @ The Cockpit Theatre</v>
          </cell>
          <cell r="C3589" t="str">
            <v>The GSA BA (Hons) Acting class of 2016 are taking a transfer of their GSA Production to The Cockpit Theatre in London</v>
          </cell>
          <cell r="D3589">
            <v>500</v>
          </cell>
          <cell r="E3589">
            <v>633</v>
          </cell>
        </row>
        <row r="3590">
          <cell r="B3590" t="str">
            <v>MENTAL Play short-tour 2015!</v>
          </cell>
          <cell r="C3590" t="str">
            <v>Touring the fast-paced, playful and poignant story of three twenty-somethings in a mental-health support group.</v>
          </cell>
          <cell r="D3590">
            <v>200</v>
          </cell>
          <cell r="E3590">
            <v>201</v>
          </cell>
        </row>
        <row r="3591">
          <cell r="B3591" t="str">
            <v>God is a Woman (The Untitled Mitchell Buckley Project)</v>
          </cell>
          <cell r="C3591" t="str">
            <v>After being officially selected for the 2015 FringeNYC Festival, we are looking for your help to put on this new and exciting play!</v>
          </cell>
          <cell r="D3591">
            <v>4000</v>
          </cell>
          <cell r="E3591">
            <v>5100</v>
          </cell>
        </row>
        <row r="3592">
          <cell r="B3592" t="str">
            <v>The Glasshouse</v>
          </cell>
          <cell r="C3592" t="str">
            <v>Two men on trial for desertion, confined within a Glasshouse. How long can friendship last? How much can a man stand before he breaks?</v>
          </cell>
          <cell r="D3592">
            <v>5000</v>
          </cell>
          <cell r="E3592">
            <v>5003</v>
          </cell>
        </row>
        <row r="3593">
          <cell r="B3593" t="str">
            <v>The Boy at the Edge of Everything NEXT STAGE RESIDENT SHOW</v>
          </cell>
          <cell r="C3593" t="str">
            <v>We are trying to produce a kid friendly show about an imaginative journey through space and time. Help us create our wonderland!!</v>
          </cell>
          <cell r="D3593">
            <v>700</v>
          </cell>
          <cell r="E3593">
            <v>1225</v>
          </cell>
        </row>
        <row r="3594">
          <cell r="B3594" t="str">
            <v>boom- a play by Peter Sinn Nachtrieb</v>
          </cell>
          <cell r="C3594" t="str">
            <v>Sex. Fish. A COMET THAT DESTROYS THE WORLD. boom a play by Peter Sinn Nachtrieb- Feb 19-21 at The Bridge in NYC.</v>
          </cell>
          <cell r="D3594">
            <v>2000</v>
          </cell>
          <cell r="E3594">
            <v>2545</v>
          </cell>
        </row>
        <row r="3595">
          <cell r="B3595" t="str">
            <v>"Lucy &amp; Vincente" A New Play about Lucille Ball</v>
          </cell>
          <cell r="C3595" t="str">
            <v>A staged reading for "Lucy &amp; Vincente" in NYC. A new play about Lucille Ball &amp; Vincente Minnelli in Hollywood, 1953.</v>
          </cell>
          <cell r="D3595">
            <v>3000</v>
          </cell>
          <cell r="E3595">
            <v>3319</v>
          </cell>
        </row>
        <row r="3596">
          <cell r="B3596" t="str">
            <v>HEDDA</v>
          </cell>
          <cell r="C3596" t="str">
            <v>An adaptation that realizes the internal struggle of Ibsenâ€™s most renowned protagonist as she traverses a claustrophobic social world</v>
          </cell>
          <cell r="D3596">
            <v>1600</v>
          </cell>
          <cell r="E3596">
            <v>2015</v>
          </cell>
        </row>
        <row r="3597">
          <cell r="B3597" t="str">
            <v>The Flu Season</v>
          </cell>
          <cell r="C3597" t="str">
            <v>A new theatre company staging Will Eno's The Flu Season in Seattle</v>
          </cell>
          <cell r="D3597">
            <v>2600</v>
          </cell>
          <cell r="E3597">
            <v>3081</v>
          </cell>
        </row>
        <row r="3598">
          <cell r="B3598" t="str">
            <v>SHADFLY - NEW PLAY AT THE ARTS PROJECT</v>
          </cell>
          <cell r="C3598" t="str">
            <v>A play about the last eight years of the life of Egon Schiele, one of the most influential Austrian Expressionist artists.</v>
          </cell>
          <cell r="D3598">
            <v>1100</v>
          </cell>
          <cell r="E3598">
            <v>1185</v>
          </cell>
        </row>
        <row r="3599">
          <cell r="B3599" t="str">
            <v>Akvavit Theatre presents NOTHING OF ME by Arne Lygre</v>
          </cell>
          <cell r="C3599" t="str">
            <v>"I think that I have my own will. I can stop this, I tell myself. But it's not true."</v>
          </cell>
          <cell r="D3599">
            <v>2500</v>
          </cell>
          <cell r="E3599">
            <v>2565</v>
          </cell>
        </row>
        <row r="3600">
          <cell r="B3600" t="str">
            <v>Cinderella</v>
          </cell>
          <cell r="C3600" t="str">
            <v>River City Theatre Company needs your support as we embark on our thirteenth production, CINDERELLA!</v>
          </cell>
          <cell r="D3600">
            <v>1000</v>
          </cell>
          <cell r="E3600">
            <v>1101</v>
          </cell>
        </row>
        <row r="3601">
          <cell r="B3601" t="str">
            <v>Promised Land</v>
          </cell>
          <cell r="C3601" t="str">
            <v>Help Chrysalis get this production off the ground!  An original play, we only need $500 to get this production on its feet!</v>
          </cell>
          <cell r="D3601">
            <v>500</v>
          </cell>
          <cell r="E3601">
            <v>1010</v>
          </cell>
        </row>
        <row r="3602">
          <cell r="B3602" t="str">
            <v>Pariah</v>
          </cell>
          <cell r="C3602" t="str">
            <v>The First Play From The Man Who Brought You The Black James Bond!</v>
          </cell>
          <cell r="D3602">
            <v>10</v>
          </cell>
          <cell r="E3602">
            <v>13</v>
          </cell>
        </row>
        <row r="3603">
          <cell r="B3603" t="str">
            <v>Pink Confetti at The Courtyard Theatre, Hoxton</v>
          </cell>
          <cell r="C3603" t="str">
            <v>New play 'Pink Confetti' by Paul Roberts at The Courtyard Theatre produced by Etch and directed by Oliver Dawe.</v>
          </cell>
          <cell r="D3603">
            <v>2000</v>
          </cell>
          <cell r="E3603">
            <v>2087</v>
          </cell>
        </row>
        <row r="3604">
          <cell r="B3604" t="str">
            <v>Red Lion Theatre Presents Shakespeare's Macbeth</v>
          </cell>
          <cell r="C3604" t="str">
            <v>A student directed and student performed production of Shakespeare's Macbeth in Milwaukee's beautiful Lake Park on June 3rd &amp; 4th</v>
          </cell>
          <cell r="D3604">
            <v>4000</v>
          </cell>
          <cell r="E3604">
            <v>4002</v>
          </cell>
        </row>
        <row r="3605">
          <cell r="B3605" t="str">
            <v>Thank You For Waiting</v>
          </cell>
          <cell r="C3605" t="str">
            <v>Help produce "Thank You For Waiting," a new play that explores friendship, loss, and mental illness, at the 2016 Frigid Festival!</v>
          </cell>
          <cell r="D3605">
            <v>1500</v>
          </cell>
          <cell r="E3605">
            <v>2560</v>
          </cell>
        </row>
        <row r="3606">
          <cell r="B3606" t="str">
            <v>Suddenly Split &amp; Swiping Over</v>
          </cell>
          <cell r="C3606" t="str">
            <v>â€œSuddenly Split &amp; Swiping Overâ€ is a sassy and heartfelt one-woman show about ending a longterm relationship and starting over.</v>
          </cell>
          <cell r="D3606">
            <v>3000</v>
          </cell>
          <cell r="E3606">
            <v>3385</v>
          </cell>
        </row>
        <row r="3607">
          <cell r="B3607" t="str">
            <v>Amateur production of The Blue Room by David Hare</v>
          </cell>
          <cell r="C3607" t="str">
            <v>We are a new Theatre Company who are fundraising to put on a new production of the play 'The Blue Room' in High Wycombe and Maidenhead</v>
          </cell>
          <cell r="D3607">
            <v>250</v>
          </cell>
          <cell r="E3607">
            <v>460</v>
          </cell>
        </row>
        <row r="3608">
          <cell r="B3608" t="str">
            <v>Critical Ambition - BLINK by Phil Porter</v>
          </cell>
          <cell r="C3608" t="str">
            <v>Support Swansea's youngest theatre company Critical Ambition, in their co-production of BLINK with Volcano and The Other Room.</v>
          </cell>
          <cell r="D3608">
            <v>3000</v>
          </cell>
          <cell r="E3608">
            <v>3908</v>
          </cell>
        </row>
        <row r="3609">
          <cell r="B3609" t="str">
            <v>E15 at The Pleasance and CPT</v>
          </cell>
          <cell r="C3609" t="str">
            <v>'E15' is a verbatim project that looks at the story of the Focus E15 Campaign</v>
          </cell>
          <cell r="D3609">
            <v>550</v>
          </cell>
          <cell r="E3609">
            <v>580</v>
          </cell>
        </row>
        <row r="3610">
          <cell r="B3610" t="str">
            <v>Petrification</v>
          </cell>
          <cell r="C3610" t="str">
            <v>Help us get the show on the road! Petrification is a new play about home, memory and identity and we need your help to tour.</v>
          </cell>
          <cell r="D3610">
            <v>800</v>
          </cell>
          <cell r="E3610">
            <v>800</v>
          </cell>
        </row>
        <row r="3611">
          <cell r="B3611" t="str">
            <v>KHOJALY - Giving a voice to refugees across the world</v>
          </cell>
          <cell r="C3611" t="str">
            <v>KHOJALY is a new play that gives a voice to refugees the world over, telling the story of the survivors of the 1992 massacre in Khojaly</v>
          </cell>
          <cell r="D3611">
            <v>1960</v>
          </cell>
          <cell r="E3611">
            <v>3005</v>
          </cell>
        </row>
        <row r="3612">
          <cell r="B3612" t="str">
            <v>The Florence Company presents 'America'</v>
          </cell>
          <cell r="C3612" t="str">
            <v>The Florence Company premieres its first stage play at the Chelsea Theatre in London with an original piece of writing</v>
          </cell>
          <cell r="D3612">
            <v>1000</v>
          </cell>
          <cell r="E3612">
            <v>1623</v>
          </cell>
        </row>
        <row r="3613">
          <cell r="B3613" t="str">
            <v>Xavier Project: Leftovers</v>
          </cell>
          <cell r="C3613" t="str">
            <v>How do you retain a sense identity after losing your home, your family and your country? Leftovers is a play about refugees in Nairobi.</v>
          </cell>
          <cell r="D3613">
            <v>2500</v>
          </cell>
          <cell r="E3613">
            <v>3400</v>
          </cell>
        </row>
        <row r="3614">
          <cell r="B3614" t="str">
            <v>Welcome Back To Harlem: A Hellfighter's Story</v>
          </cell>
          <cell r="C3614" t="str">
            <v>A Harlem Hellfighter struggles to re-integrate into his community after heroically fighting for his country in WW1.</v>
          </cell>
          <cell r="D3614">
            <v>5000</v>
          </cell>
          <cell r="E3614">
            <v>7220</v>
          </cell>
        </row>
        <row r="3615">
          <cell r="B3615" t="str">
            <v>HIS NAME IS ARTHUR HOLMBERG</v>
          </cell>
          <cell r="C3615" t="str">
            <v>a woman walks into a bar except she looks like a man and no one's serving drinks. one night only</v>
          </cell>
          <cell r="D3615">
            <v>1250</v>
          </cell>
          <cell r="E3615">
            <v>1250</v>
          </cell>
        </row>
        <row r="3616">
          <cell r="B3616" t="str">
            <v>Gruesome Playground Injuries</v>
          </cell>
          <cell r="C3616" t="str">
            <v>A production of "Gruesome Playground Injuries" by Rajiv Joseph July 24th-August 9th at The Bakery in Denver, CO.</v>
          </cell>
          <cell r="D3616">
            <v>2500</v>
          </cell>
          <cell r="E3616">
            <v>2520</v>
          </cell>
        </row>
        <row r="3617">
          <cell r="B3617" t="str">
            <v>See Bob Run by Daniel MacIvor</v>
          </cell>
          <cell r="C3617" t="str">
            <v>Bob is on the road. Bob is on the run. But from what? Will she make it to her destination and what will she find whens she gets there?</v>
          </cell>
          <cell r="D3617">
            <v>2500</v>
          </cell>
          <cell r="E3617">
            <v>2670</v>
          </cell>
        </row>
        <row r="3618">
          <cell r="B3618" t="str">
            <v>Taming of the Shrew - New Wimbledon Theatre</v>
          </cell>
          <cell r="C3618" t="str">
            <v>A vibrant, gender-inverted film-noir adaptation of Shakespeare's brutal comedy Taming of the Shrew, a visceral physical spectacle.</v>
          </cell>
          <cell r="D3618">
            <v>2500</v>
          </cell>
          <cell r="E3618">
            <v>3120</v>
          </cell>
        </row>
        <row r="3619">
          <cell r="B3619" t="str">
            <v>One Good Night by Aisling Caffrey</v>
          </cell>
          <cell r="C3619" t="str">
            <v>Venue hire and payment of designer for a darkly comic, all female play about power - losing it, wanting it and fighting to get it back</v>
          </cell>
          <cell r="D3619">
            <v>740</v>
          </cell>
          <cell r="E3619">
            <v>880</v>
          </cell>
        </row>
        <row r="3620">
          <cell r="B3620" t="str">
            <v>Checkpoint 22</v>
          </cell>
          <cell r="C3620" t="str">
            <v>The play yet to be described as "A surefire Edinburgh Fringe Festival Cult Hit". Coming to the Underbelly, Edinburgh, 5th-30th August.</v>
          </cell>
          <cell r="D3620">
            <v>2000</v>
          </cell>
          <cell r="E3620">
            <v>2020</v>
          </cell>
        </row>
        <row r="3621">
          <cell r="B3621" t="str">
            <v>VST presents Sincerity Forever</v>
          </cell>
          <cell r="C3621" t="str">
            <v>We are a fledgling theatre company based in Atlanta looking to fund our first show, Sincerity Forever by playwright Mac Wellman.</v>
          </cell>
          <cell r="D3621">
            <v>1000</v>
          </cell>
          <cell r="E3621">
            <v>1130</v>
          </cell>
        </row>
        <row r="3622">
          <cell r="B3622" t="str">
            <v>The Irish play MISTERMAN by Enda Walsh, heads to Boulder</v>
          </cell>
          <cell r="C3622" t="str">
            <v>An Irish show about mental illness though the eyes of the man experiencing it. Support this show and help get it to Boulder and NYC.</v>
          </cell>
          <cell r="D3622">
            <v>10500</v>
          </cell>
          <cell r="E3622">
            <v>11045</v>
          </cell>
        </row>
        <row r="3623">
          <cell r="B3623" t="str">
            <v>EverScape</v>
          </cell>
          <cell r="C3623" t="str">
            <v>Bare Theatre and Sonorous Road collaborate on the NC debut of  Allan Maule's gamer fantasy play that was extended in New York.</v>
          </cell>
          <cell r="D3623">
            <v>3000</v>
          </cell>
          <cell r="E3623">
            <v>3292</v>
          </cell>
        </row>
        <row r="3624">
          <cell r="B3624" t="str">
            <v>Shakespeare's Pericles, Prince of Tyre</v>
          </cell>
          <cell r="C3624" t="str">
            <v>5 actors. 39 characters. 1 epic adventure. Presented by the Cradle Theatre Company.</v>
          </cell>
          <cell r="D3624">
            <v>1000</v>
          </cell>
          <cell r="E3624">
            <v>1000.99</v>
          </cell>
        </row>
        <row r="3625">
          <cell r="B3625" t="str">
            <v>Since I've Been Here</v>
          </cell>
          <cell r="C3625" t="str">
            <v>An original play exploring the complications of romantic relationships in all forms.</v>
          </cell>
          <cell r="D3625">
            <v>2500</v>
          </cell>
          <cell r="E3625">
            <v>3000</v>
          </cell>
        </row>
        <row r="3626">
          <cell r="B3626" t="str">
            <v>"The Next Event"</v>
          </cell>
          <cell r="C3626" t="str">
            <v>â€œThe Event of a Lifetimeâ€¦â€
After the books stopped selling, and family disappears..the next event is closer than expected for him.</v>
          </cell>
          <cell r="D3626">
            <v>3000</v>
          </cell>
          <cell r="E3626">
            <v>3148</v>
          </cell>
        </row>
        <row r="3627">
          <cell r="B3627" t="str">
            <v>Village Pub Theatre- FRINGE 2015</v>
          </cell>
          <cell r="C3627" t="str">
            <v>Help us run Leithâ€™s acclaimed, year round pub theatre VPT as part of Edinburgh Fringe 2015. Presenting 72 short plays over two weeks.</v>
          </cell>
          <cell r="D3627">
            <v>3000</v>
          </cell>
          <cell r="E3627">
            <v>3080</v>
          </cell>
        </row>
        <row r="3628">
          <cell r="B3628" t="str">
            <v>These are your lives.</v>
          </cell>
          <cell r="C3628" t="str">
            <v>The first four-week performance run for our dance-theatre company, Geste Records, to be performed at The Yard Theatre in September.</v>
          </cell>
          <cell r="D3628">
            <v>4000</v>
          </cell>
          <cell r="E3628">
            <v>4073</v>
          </cell>
        </row>
        <row r="3629">
          <cell r="B3629" t="str">
            <v>One Shot Theatre Company</v>
          </cell>
          <cell r="C3629" t="str">
            <v>One Shot Theatre Company is an organization that promotes youth theatre for social change, putting on shows that open a social dialogue</v>
          </cell>
          <cell r="D3629">
            <v>2000</v>
          </cell>
          <cell r="E3629">
            <v>2000</v>
          </cell>
        </row>
        <row r="3630">
          <cell r="B3630" t="str">
            <v>Blast From the Past</v>
          </cell>
          <cell r="C3630" t="str">
            <v>I am asking for public funding to help put together a musical tribute titled "Blast From The Past" reenacting famous HipHop, RnB acts.</v>
          </cell>
          <cell r="D3630">
            <v>100000</v>
          </cell>
          <cell r="E3630">
            <v>0</v>
          </cell>
        </row>
        <row r="3631">
          <cell r="B3631" t="str">
            <v>Capricorn Horn- Entertainment for the World's Finest Gents</v>
          </cell>
          <cell r="C3631" t="str">
            <v>Introducing a high class environmentally friendly, vegan, adult cabaret theater in Chicago with unique on, and off stage entertainment.</v>
          </cell>
          <cell r="D3631">
            <v>1000000</v>
          </cell>
          <cell r="E3631">
            <v>2</v>
          </cell>
        </row>
        <row r="3632">
          <cell r="B3632" t="str">
            <v>Jeremy Kyle- The Opera</v>
          </cell>
          <cell r="C3632" t="str">
            <v>The Jeremy Kyle Show offers so much subject matter to create an opera with.  Along with his brilliant put downs it could be excellent!</v>
          </cell>
          <cell r="D3632">
            <v>3000</v>
          </cell>
          <cell r="E3632">
            <v>1</v>
          </cell>
        </row>
        <row r="3633">
          <cell r="B3633" t="str">
            <v>Evo: An Original Rock Opera</v>
          </cell>
          <cell r="C3633" t="str">
            <v>A revival of Shadowbox Live's Off-Broadway Rock Opera to uncompromisingly explore the darker urges of humankind. But we need your help!</v>
          </cell>
          <cell r="D3633">
            <v>17100</v>
          </cell>
          <cell r="E3633">
            <v>8725</v>
          </cell>
        </row>
        <row r="3634">
          <cell r="B3634" t="str">
            <v>Some Enchanted Evening UK TOUR</v>
          </cell>
          <cell r="C3634" t="str">
            <v>A professional musical revue. First performed in 2013 as a short tour, to be embarking on a full length tour across the UK in 2015!</v>
          </cell>
          <cell r="D3634">
            <v>500</v>
          </cell>
          <cell r="E3634">
            <v>100</v>
          </cell>
        </row>
        <row r="3635">
          <cell r="B3635" t="str">
            <v>SMOKEY AND THE BANDIT: THE MUSICAL</v>
          </cell>
          <cell r="C3635" t="str">
            <v>SMOKEY AND THE BANDIT: THE MUSICAL
The classic film, characters and music you love, on stage, LIVE!</v>
          </cell>
          <cell r="D3635">
            <v>5000</v>
          </cell>
          <cell r="E3635">
            <v>1762</v>
          </cell>
        </row>
        <row r="3636">
          <cell r="B3636" t="str">
            <v>Alice - A New Musical</v>
          </cell>
          <cell r="C3636" t="str">
            <v>Alice is an original musical for all ages with a unique new story based on Alice's Adventures in Wonderland, premiering in summer 2017.</v>
          </cell>
          <cell r="D3636">
            <v>75000</v>
          </cell>
          <cell r="E3636">
            <v>3185</v>
          </cell>
        </row>
        <row r="3637">
          <cell r="B3637" t="str">
            <v>Mary's Son</v>
          </cell>
          <cell r="C3637" t="str">
            <v>Mary's Son is a pop opera about Jesus and the hope he brings to all people.</v>
          </cell>
          <cell r="D3637">
            <v>3500</v>
          </cell>
          <cell r="E3637">
            <v>1276</v>
          </cell>
        </row>
        <row r="3638">
          <cell r="B3638" t="str">
            <v>The Brother's of B-Block</v>
          </cell>
          <cell r="C3638" t="str">
            <v>The Brotherâ€™s of B-block is a musical play. A new take on "OZ" 
The Wizard of OZ meets HBO's OZ.</v>
          </cell>
          <cell r="D3638">
            <v>150000</v>
          </cell>
          <cell r="E3638">
            <v>0</v>
          </cell>
        </row>
        <row r="3639">
          <cell r="B3639" t="str">
            <v>The Ballad of Downtown Jake</v>
          </cell>
          <cell r="C3639" t="str">
            <v>THE BALLAD OF DOWNTOWN JAKE is a newly created contemporary music drama that is schedule to premiere in Phoenix, AZ in March 2015.</v>
          </cell>
          <cell r="D3639">
            <v>3000</v>
          </cell>
          <cell r="E3639">
            <v>926</v>
          </cell>
        </row>
        <row r="3640">
          <cell r="B3640" t="str">
            <v>Project Hedwig and the Angry Inch</v>
          </cell>
          <cell r="C3640" t="str">
            <v>A rock and roll journey that explores love, loss, redemption, duality and ascension.</v>
          </cell>
          <cell r="D3640">
            <v>3300</v>
          </cell>
          <cell r="E3640">
            <v>216</v>
          </cell>
        </row>
        <row r="3641">
          <cell r="B3641" t="str">
            <v>POE!</v>
          </cell>
          <cell r="C3641" t="str">
            <v>POE is a tragicomic musical about the life and works of Edgar Poe, with Death as his therapist helping him find peace in the beyond.</v>
          </cell>
          <cell r="D3641">
            <v>25000</v>
          </cell>
          <cell r="E3641">
            <v>1</v>
          </cell>
        </row>
        <row r="3642">
          <cell r="B3642" t="str">
            <v>Spring Awakening Presented by Catoctin Mountain Players</v>
          </cell>
          <cell r="C3642" t="str">
            <v>Help us bring the SPRING AWAKENING to Frederick, MD! 
We're producing a project for young adults and could use your help.</v>
          </cell>
          <cell r="D3642">
            <v>1000</v>
          </cell>
          <cell r="E3642">
            <v>55</v>
          </cell>
        </row>
        <row r="3643">
          <cell r="B3643" t="str">
            <v>THE PRYOR EMPIRE: A RICHARD PRYOR TRIBUTE</v>
          </cell>
          <cell r="C3643" t="str">
            <v>See Pryor from his teenage years to his last breath featuring his past wives, closest friends. &amp; his fan favorite character Mudbone.</v>
          </cell>
          <cell r="D3643">
            <v>3000</v>
          </cell>
          <cell r="E3643">
            <v>0</v>
          </cell>
        </row>
        <row r="3644">
          <cell r="B3644" t="str">
            <v>My own musical</v>
          </cell>
          <cell r="C3644" t="str">
            <v>All the world's a stage...
It is my biggest dream to perform my own, selfcreated musical with lots of kids as big as I am able to.</v>
          </cell>
          <cell r="D3644">
            <v>700</v>
          </cell>
          <cell r="E3644">
            <v>15</v>
          </cell>
        </row>
        <row r="3645">
          <cell r="B3645" t="str">
            <v>Puberty: The Musical</v>
          </cell>
          <cell r="C3645" t="str">
            <v>It feels like the first time. Like the very first time everyone's coming-of-age comes to the stage. Think 'Wicked', with bad acne.</v>
          </cell>
          <cell r="D3645">
            <v>25000</v>
          </cell>
          <cell r="E3645">
            <v>0</v>
          </cell>
        </row>
        <row r="3646">
          <cell r="B3646" t="str">
            <v>SHS presents Rodgers and Hammerstein's Cinderella</v>
          </cell>
          <cell r="C3646" t="str">
            <v>We are the Saugerties High School drama club. Please help us create our musical to keep theater alive!</v>
          </cell>
          <cell r="D3646">
            <v>5000</v>
          </cell>
          <cell r="E3646">
            <v>821</v>
          </cell>
        </row>
        <row r="3647">
          <cell r="B3647" t="str">
            <v>If the Shoe Fits</v>
          </cell>
          <cell r="C3647" t="str">
            <v>This new musical comedy empowers women and girls of all ages to be themselves in their shoes, whatever shoes they choose.</v>
          </cell>
          <cell r="D3647">
            <v>1000</v>
          </cell>
          <cell r="E3647">
            <v>1</v>
          </cell>
        </row>
        <row r="3648">
          <cell r="B3648" t="str">
            <v>Our Sacred Honor</v>
          </cell>
          <cell r="C3648" t="str">
            <v>Develop demo materials for new, true story of teen Revolutionary War heroes - for hybrid film/live stage musical</v>
          </cell>
          <cell r="D3648">
            <v>10000</v>
          </cell>
          <cell r="E3648">
            <v>481</v>
          </cell>
        </row>
        <row r="3649">
          <cell r="B3649" t="str">
            <v>Zachariah Sheldon: A musical to chill your blood</v>
          </cell>
          <cell r="C3649" t="str">
            <v>Zachariah Sheldon is a brilliant, darkly twisted brand new musical with music from Mark Newton and script by Anthony Wilkes</v>
          </cell>
          <cell r="D3649">
            <v>500</v>
          </cell>
          <cell r="E3649">
            <v>30</v>
          </cell>
        </row>
        <row r="3650">
          <cell r="B3650" t="str">
            <v>Moth Theater Lives</v>
          </cell>
          <cell r="C3650" t="str">
            <v>Help Moth Live! Support Moth and its artist collective to achieve its 2014/15 season.</v>
          </cell>
          <cell r="D3650">
            <v>40000</v>
          </cell>
          <cell r="E3650">
            <v>40153</v>
          </cell>
        </row>
        <row r="3651">
          <cell r="B3651" t="str">
            <v>Honest Aesop's Fables - Tall tales for short people</v>
          </cell>
          <cell r="C3651" t="str">
            <v>Monies raised will help offset production costs of  transportation of set and actors, theatre rental and advertising costs.</v>
          </cell>
          <cell r="D3651">
            <v>750</v>
          </cell>
          <cell r="E3651">
            <v>780</v>
          </cell>
        </row>
        <row r="3652">
          <cell r="B3652" t="str">
            <v>Weald at The Finborough Theatre</v>
          </cell>
          <cell r="C3652" t="str">
            <v>A terse and delicate dissection of male emotions from a rural perspective: fathers and sons, legacy and heritage, molasses and mud.</v>
          </cell>
          <cell r="D3652">
            <v>500</v>
          </cell>
          <cell r="E3652">
            <v>500</v>
          </cell>
        </row>
        <row r="3653">
          <cell r="B3653" t="str">
            <v>Staged Reading of "The Rise and Fall of Little Voice"</v>
          </cell>
          <cell r="C3653" t="str">
            <v>A Chicago staged reading of Jim Cartwright's 1992 play-with-music, "The Rise and Fall of Little Voice."</v>
          </cell>
          <cell r="D3653">
            <v>500</v>
          </cell>
          <cell r="E3653">
            <v>520</v>
          </cell>
        </row>
        <row r="3654">
          <cell r="B3654" t="str">
            <v>A Midsummer Night's Dream</v>
          </cell>
          <cell r="C3654" t="str">
            <v>A new take on a classic. Under the direction of Rosanna Saracino, We are exploring the darker elements of A Midsummer Night's Dream.</v>
          </cell>
          <cell r="D3654">
            <v>300</v>
          </cell>
          <cell r="E3654">
            <v>752</v>
          </cell>
        </row>
        <row r="3655">
          <cell r="B3655" t="str">
            <v>ALLIE</v>
          </cell>
          <cell r="C3655" t="str">
            <v>ALLIE is a new dark comedy play which will premiere at the Edinburgh Festival Fringe 2015. Written and produced by Ruaraidh Murray.</v>
          </cell>
          <cell r="D3655">
            <v>2000</v>
          </cell>
          <cell r="E3655">
            <v>2010</v>
          </cell>
        </row>
        <row r="3656">
          <cell r="B3656" t="str">
            <v>Funding for 'Cooked' a dark comedy by Christopher Adams</v>
          </cell>
          <cell r="C3656" t="str">
            <v>Miranda Conquest is Britainâ€™s top celebrity chef. One problem: she canâ€™t cook. A comedy about control, celebrity and kitchen knives.</v>
          </cell>
          <cell r="D3656">
            <v>1500</v>
          </cell>
          <cell r="E3656">
            <v>2616</v>
          </cell>
        </row>
        <row r="3657">
          <cell r="B3657" t="str">
            <v>The Tumbleweed Zephyr</v>
          </cell>
          <cell r="C3657" t="str">
            <v>All aboard for the world premiere of a new steampunk-inspired train adventure play, written by Maggie Lee and directed by Amy Poisson!</v>
          </cell>
          <cell r="D3657">
            <v>5000</v>
          </cell>
          <cell r="E3657">
            <v>5813</v>
          </cell>
        </row>
        <row r="3658">
          <cell r="B3658" t="str">
            <v>AG Theater RÃ¤mibÃ¼hl Projekt 2017</v>
          </cell>
          <cell r="C3658" t="str">
            <v>Auch dieses Jahr soll wieder unter der Leitung von Christian Seiler &amp; Bruno Catalano ein Projekt der AG Theater stattfinden.</v>
          </cell>
          <cell r="D3658">
            <v>5000</v>
          </cell>
          <cell r="E3658">
            <v>5291</v>
          </cell>
        </row>
        <row r="3659">
          <cell r="B3659" t="str">
            <v>Teaterforestilling: Shakespeare patchwork</v>
          </cell>
          <cell r="C3659" t="str">
            <v>Vi mindes 400-Ã¥ret for Shakespeares dÃ¸d ved at producere en forestilling, som indeholder alt det, som vi kender Shakespeare for.</v>
          </cell>
          <cell r="D3659">
            <v>2000</v>
          </cell>
          <cell r="E3659">
            <v>2215</v>
          </cell>
        </row>
        <row r="3660">
          <cell r="B3660" t="str">
            <v>Mr. Marmalade</v>
          </cell>
          <cell r="C3660" t="str">
            <v>Life is hard when your own imaginary friend can't make time for you.</v>
          </cell>
          <cell r="D3660">
            <v>1500</v>
          </cell>
          <cell r="E3660">
            <v>1510</v>
          </cell>
        </row>
        <row r="3661">
          <cell r="B3661" t="str">
            <v>Reality of Love Remix (Love in Disguise)</v>
          </cell>
          <cell r="C3661" t="str">
            <v>We want you to analyze while we dramatize if people who romanticize can recognize true love in a disguise.</v>
          </cell>
          <cell r="D3661">
            <v>3000</v>
          </cell>
          <cell r="E3661">
            <v>3061</v>
          </cell>
        </row>
        <row r="3662">
          <cell r="B3662" t="str">
            <v>ThÃ©rÃ¨se Raquin at The Courtyard Theatre</v>
          </cell>
          <cell r="C3662" t="str">
            <v>We are a young company who have been accepted to put on our play at The Courtyard Theatre. We need Â£250 for flyers, props and costume!</v>
          </cell>
          <cell r="D3662">
            <v>250</v>
          </cell>
          <cell r="E3662">
            <v>250</v>
          </cell>
        </row>
        <row r="3663">
          <cell r="B3663" t="str">
            <v>AENY's Production of An Invisible Piece of this World</v>
          </cell>
          <cell r="C3663" t="str">
            <v>AENY-Spanish Artists in NY brings Juan Diego Botto's "brilliant script" (El PaÃ­s) for "An Invisible Piece of this World" to the stage.</v>
          </cell>
          <cell r="D3663">
            <v>3000</v>
          </cell>
          <cell r="E3663">
            <v>3330</v>
          </cell>
        </row>
        <row r="3664">
          <cell r="B3664" t="str">
            <v>Searching for Tookoolito. An Inuk Woman's Arctic Expedition.</v>
          </cell>
          <cell r="C3664" t="str">
            <v>I'm an Inuit playwright chosen for the esteemed Arctic Circle Residency in Svalbard to write about 1800's Inuk woman guide, Tookoolito.</v>
          </cell>
          <cell r="D3664">
            <v>8000</v>
          </cell>
          <cell r="E3664">
            <v>8114</v>
          </cell>
        </row>
        <row r="3665">
          <cell r="B3665" t="str">
            <v>IHDC's 2017 Pantomime - Jack and the Beanstalk</v>
          </cell>
          <cell r="C3665" t="str">
            <v>Each year our community comes together to put on a fun and funny family show. We need your help to keep our annual event going.</v>
          </cell>
          <cell r="D3665">
            <v>225</v>
          </cell>
          <cell r="E3665">
            <v>234</v>
          </cell>
        </row>
        <row r="3666">
          <cell r="B3666" t="str">
            <v>Cubs: an Original Work</v>
          </cell>
          <cell r="C3666" t="str">
            <v>An Original Short Play: two young women search for answers about sexuality, the history they are taught, and their animal instincts.</v>
          </cell>
          <cell r="D3666">
            <v>800</v>
          </cell>
          <cell r="E3666">
            <v>875</v>
          </cell>
        </row>
        <row r="3667">
          <cell r="B3667" t="str">
            <v>Napoleon in Scotland / NapolÃ©on en Ecosse</v>
          </cell>
          <cell r="C3667" t="str">
            <v>A Fantastic creation about Napoleon, through his words and letters, sublimated by a musical score of rare beauty. Magnificent poetry!</v>
          </cell>
          <cell r="D3667">
            <v>620</v>
          </cell>
          <cell r="E3667">
            <v>714</v>
          </cell>
        </row>
        <row r="3668">
          <cell r="B3668" t="str">
            <v>Israel LÃ³pez @ Ojai Playwrights Conference</v>
          </cell>
          <cell r="C3668" t="str">
            <v>Artistic Internship @ Ojai Playwrights Conference</v>
          </cell>
          <cell r="D3668">
            <v>1200</v>
          </cell>
          <cell r="E3668">
            <v>1200</v>
          </cell>
        </row>
        <row r="3669">
          <cell r="B3669" t="str">
            <v>The Stolen Inches, Edinburgh 2015</v>
          </cell>
          <cell r="C3669" t="str">
            <v>A short man takes his tall family to court for stealing his height. Help Small Things Theatre take this big story to EdFringe 2015!</v>
          </cell>
          <cell r="D3669">
            <v>3000</v>
          </cell>
          <cell r="E3669">
            <v>3095.11</v>
          </cell>
        </row>
        <row r="3670">
          <cell r="B3670" t="str">
            <v>Lemming Theatrical's Smell of the Kill</v>
          </cell>
          <cell r="C3670" t="str">
            <v>A stunning production of Michele Lowe's biting play, The Smell of the Kill.  Brought to you by Michael Sheeks and his friends &amp; heroes.</v>
          </cell>
          <cell r="D3670">
            <v>1000</v>
          </cell>
          <cell r="E3670">
            <v>1035</v>
          </cell>
        </row>
        <row r="3671">
          <cell r="B3671" t="str">
            <v>Prowl Theatre Company</v>
          </cell>
          <cell r="C3671" t="str">
            <v>Prowl Theatre Company is brand new. We are putting on our first play 'Sexual perversity in Chicago', from the 10th to the 16th August</v>
          </cell>
          <cell r="D3671">
            <v>1000</v>
          </cell>
          <cell r="E3671">
            <v>1382</v>
          </cell>
        </row>
        <row r="3672">
          <cell r="B3672" t="str">
            <v>Royal Holloway's Drama Society Presents 'Posh'</v>
          </cell>
          <cell r="C3672" t="str">
            <v>Debauchery, laughter, violence and politics. Why wouldn't you want help Drama Soc's production of 'Posh' be the best it can be?</v>
          </cell>
          <cell r="D3672">
            <v>220</v>
          </cell>
          <cell r="E3672">
            <v>241</v>
          </cell>
        </row>
        <row r="3673">
          <cell r="B3673" t="str">
            <v>Kylie for President</v>
          </cell>
          <cell r="C3673" t="str">
            <v>Bring a touring character education play about making wise choices to elementary students in Kentuckiana. Vote Kylie for President!</v>
          </cell>
          <cell r="D3673">
            <v>3500</v>
          </cell>
          <cell r="E3673">
            <v>3530</v>
          </cell>
        </row>
        <row r="3674">
          <cell r="B3674" t="str">
            <v>The Bombing of the Grand Hotel. A compelling new play</v>
          </cell>
          <cell r="C3674" t="str">
            <v>1984. An IRA bomb explodes at the Grand Hotel. Years on, the bomber and a victim's daughter meet. The meeting changes both their lives.</v>
          </cell>
          <cell r="D3674">
            <v>3000</v>
          </cell>
          <cell r="E3674">
            <v>3046</v>
          </cell>
        </row>
        <row r="3675">
          <cell r="B3675" t="str">
            <v>CHILD Z</v>
          </cell>
          <cell r="C3675" t="str">
            <v>Zoe is a teenage girl growing up in a deeply disturbing society. If those paid to protect her aren't listening, then who is?</v>
          </cell>
          <cell r="D3675">
            <v>4000</v>
          </cell>
          <cell r="E3675">
            <v>4545</v>
          </cell>
        </row>
        <row r="3676">
          <cell r="B3676" t="str">
            <v>FAUST.hier und jetzt</v>
          </cell>
          <cell r="C3676" t="str">
            <v>Theaterprojekt 12. Kl. Waldorfschule Essen. 2 junge Regisseure bringen volles Engagement &amp; Zeit ein. FÃ¼r ihre Finanzierung sammeln wir.</v>
          </cell>
          <cell r="D3676">
            <v>4500</v>
          </cell>
          <cell r="E3676">
            <v>4500</v>
          </cell>
        </row>
        <row r="3677">
          <cell r="B3677" t="str">
            <v>Memoir of a Forgotten Past</v>
          </cell>
          <cell r="C3677" t="str">
            <v>3 decades, 3 generations, 3 friends, one house. Real Eyes Theatre explore how our lives are influenced by the decades we grow up in.</v>
          </cell>
          <cell r="D3677">
            <v>50</v>
          </cell>
          <cell r="E3677">
            <v>70</v>
          </cell>
        </row>
        <row r="3678">
          <cell r="B3678" t="str">
            <v>The Black and White Theatre Company Inc.</v>
          </cell>
          <cell r="C3678" t="str">
            <v>The Black and White Theatre Company Inc. is a small company who loves to perform and entertain, but needs your support to succeed!</v>
          </cell>
          <cell r="D3678">
            <v>800</v>
          </cell>
          <cell r="E3678">
            <v>1030</v>
          </cell>
        </row>
        <row r="3679">
          <cell r="B3679" t="str">
            <v>Goldfish Memory Productions</v>
          </cell>
          <cell r="C3679" t="str">
            <v>Goldfish Memory Productions seeks at least $12,000 to begin their first 3 professional projects.</v>
          </cell>
          <cell r="D3679">
            <v>12000</v>
          </cell>
          <cell r="E3679">
            <v>12348.5</v>
          </cell>
        </row>
        <row r="3680">
          <cell r="B3680" t="str">
            <v>Some big Some bang</v>
          </cell>
          <cell r="C3680" t="str">
            <v>The Ugly Collective takes Some big Some bang to the Underbelly Venues at the Edinburgh Fringe!</v>
          </cell>
          <cell r="D3680">
            <v>2000</v>
          </cell>
          <cell r="E3680">
            <v>2050</v>
          </cell>
        </row>
        <row r="3681">
          <cell r="B3681" t="str">
            <v>DOG SEES GOD: Confessions of a Teenage Blockhead</v>
          </cell>
          <cell r="C3681" t="str">
            <v>Bert V. Royal makes a strong statement about drug use, suicide, teen violence, rebellion and sexual identity in this powerful play.</v>
          </cell>
          <cell r="D3681">
            <v>2000</v>
          </cell>
          <cell r="E3681">
            <v>2202</v>
          </cell>
        </row>
        <row r="3682">
          <cell r="B3682" t="str">
            <v>Loading Dock Theatre Presents: The Dudleys! A Family Game</v>
          </cell>
          <cell r="C3682" t="str">
            <v>In The Dudleys! family memories are brought to life as a malfunctioning 8-bit video game. Press Start.</v>
          </cell>
          <cell r="D3682">
            <v>3000</v>
          </cell>
          <cell r="E3682">
            <v>3383</v>
          </cell>
        </row>
        <row r="3683">
          <cell r="B3683" t="str">
            <v>"So Amazing" produced at the Kraine Theater NYC</v>
          </cell>
          <cell r="C3683" t="str">
            <v>HBOâ€™s Going Clear meets Netflixâ€™s Unbreakable Kimmy Schmidt in this one-woman comedy that takes you into and out of a destructive cult.</v>
          </cell>
          <cell r="D3683">
            <v>1000</v>
          </cell>
          <cell r="E3683">
            <v>1119</v>
          </cell>
        </row>
        <row r="3684">
          <cell r="B3684" t="str">
            <v>"Unexpectedly Expecting" - A One-Woman Show</v>
          </cell>
          <cell r="C3684" t="str">
            <v>My one-woman show invites audiences to join me on my path to pregnancy as I share my neuroses, challenges and revelations.</v>
          </cell>
          <cell r="D3684">
            <v>3000</v>
          </cell>
          <cell r="E3684">
            <v>4176</v>
          </cell>
        </row>
        <row r="3685">
          <cell r="B3685" t="str">
            <v>A Krumpus Story - World Premiere</v>
          </cell>
          <cell r="C3685" t="str">
            <v>A Krumpus Story is a dark holiday comedy for anyone who wants a little more spice in their holiday fare.</v>
          </cell>
          <cell r="D3685">
            <v>3500</v>
          </cell>
          <cell r="E3685">
            <v>3880</v>
          </cell>
        </row>
        <row r="3686">
          <cell r="B3686" t="str">
            <v>Cassiopeia</v>
          </cell>
          <cell r="C3686" t="str">
            <v>Thespis Theater Festival presents Cassiopeia: A romantic tale of a bride finding her way to her unknown groom before it is too late.</v>
          </cell>
          <cell r="D3686">
            <v>750</v>
          </cell>
          <cell r="E3686">
            <v>1043</v>
          </cell>
        </row>
        <row r="3687">
          <cell r="B3687" t="str">
            <v>Two Noble Kinsmen: Fire &amp; Shadows</v>
          </cell>
          <cell r="C3687" t="str">
            <v>Bare Theatre &amp; Cirque de Vol Studios are back for another outdoor adventure in the amphitheatre at Raleigh Little Theatre!</v>
          </cell>
          <cell r="D3687">
            <v>5000</v>
          </cell>
          <cell r="E3687">
            <v>5285</v>
          </cell>
        </row>
        <row r="3688">
          <cell r="B3688" t="str">
            <v>Dog sees God by Bert V. Royal @ FSU</v>
          </cell>
          <cell r="C3688" t="str">
            <v>This October, in association with Rogue Productions at FSU, I will be directing a production of Dog sees God.</v>
          </cell>
          <cell r="D3688">
            <v>350</v>
          </cell>
          <cell r="E3688">
            <v>355</v>
          </cell>
        </row>
        <row r="3689">
          <cell r="B3689" t="str">
            <v>death (and straight boys)</v>
          </cell>
          <cell r="C3689" t="str">
            <v>"death (and straight boys)" is a 5 play cycle, loosely founded on the KÃ¼bler-Ross model, more commonly known as the 5 stages of grief.</v>
          </cell>
          <cell r="D3689">
            <v>5000</v>
          </cell>
          <cell r="E3689">
            <v>5012.25</v>
          </cell>
        </row>
        <row r="3690">
          <cell r="B3690" t="str">
            <v>The Tulip Tree 2014</v>
          </cell>
          <cell r="C3690" t="str">
            <v>The Tulip Tree is a project I have been passionate about for 5 years. It is an unforgettable story that has never been told.</v>
          </cell>
          <cell r="D3690">
            <v>3000</v>
          </cell>
          <cell r="E3690">
            <v>3275</v>
          </cell>
        </row>
        <row r="3691">
          <cell r="B3691" t="str">
            <v>Random Us</v>
          </cell>
          <cell r="C3691" t="str">
            <v>A humorous, touching play about the joys and challenges of a married couple's tender, yet intense relationship "Love is never random"</v>
          </cell>
          <cell r="D3691">
            <v>3000</v>
          </cell>
          <cell r="E3691">
            <v>3550</v>
          </cell>
        </row>
        <row r="3692">
          <cell r="B3692" t="str">
            <v>We Rise</v>
          </cell>
          <cell r="C3692" t="str">
            <v>A play honoring the lives and legacies of the activists and those remembered at the 1992 ACT UP Ashes Action at The White House</v>
          </cell>
          <cell r="D3692">
            <v>1500</v>
          </cell>
          <cell r="E3692">
            <v>1800</v>
          </cell>
        </row>
        <row r="3693">
          <cell r="B3693" t="str">
            <v>Most Dangerous Man in America (WEB DuBois) by Amiri  Baraka</v>
          </cell>
          <cell r="C3693" t="str">
            <v>World Premiere of last play written by Amiri Baraka</v>
          </cell>
          <cell r="D3693">
            <v>40000</v>
          </cell>
          <cell r="E3693">
            <v>51184</v>
          </cell>
        </row>
        <row r="3694">
          <cell r="B3694" t="str">
            <v>An Evening With Durang</v>
          </cell>
          <cell r="C3694" t="str">
            <v>Help us independently produce two great comedies by Christopher Durang.</v>
          </cell>
          <cell r="D3694">
            <v>1000</v>
          </cell>
          <cell r="E3694">
            <v>1260</v>
          </cell>
        </row>
        <row r="3695">
          <cell r="B3695" t="str">
            <v>Jason (Georgia on My Mind)</v>
          </cell>
          <cell r="C3695" t="str">
            <v>Jason (Georgia on My Mind), a solo play about a modern quest to the Republic of Georgia in the ancient steps of Jason &amp; the Argonauts</v>
          </cell>
          <cell r="D3695">
            <v>333</v>
          </cell>
          <cell r="E3695">
            <v>430</v>
          </cell>
        </row>
        <row r="3696">
          <cell r="B3696" t="str">
            <v>Three Christs - Presented at Dixon Place</v>
          </cell>
          <cell r="C3696" t="str">
            <v>A new play exploring themes of reverence, belief, and certainty. 
"Because what is is, and what is cannot not be..."</v>
          </cell>
          <cell r="D3696">
            <v>3500</v>
          </cell>
          <cell r="E3696">
            <v>3760</v>
          </cell>
        </row>
        <row r="3697">
          <cell r="B3697" t="str">
            <v>The History Boys at USC</v>
          </cell>
          <cell r="C3697" t="str">
            <v>Tony-Award Winning Play, The History Boys brought to you by the Independent Student Production Company Narrative Series: Page to Stage!</v>
          </cell>
          <cell r="D3697">
            <v>4000</v>
          </cell>
          <cell r="E3697">
            <v>4005</v>
          </cell>
        </row>
        <row r="3698">
          <cell r="B3698" t="str">
            <v>"Lifted" - The Theatre Shed's 10 Year Anniversary Show</v>
          </cell>
          <cell r="C3698" t="str">
            <v>We are 10 years old - please help us celebrate the last 10 years and secure our future for the next 10 years.</v>
          </cell>
          <cell r="D3698">
            <v>2000</v>
          </cell>
          <cell r="E3698">
            <v>3100</v>
          </cell>
        </row>
        <row r="3699">
          <cell r="B3699" t="str">
            <v>Sid the tour 2016</v>
          </cell>
          <cell r="C3699" t="str">
            <v>With your support this one-man show will tour various theatres in the UK - it's a story of hero worship and love beyond the grave.</v>
          </cell>
          <cell r="D3699">
            <v>2000</v>
          </cell>
          <cell r="E3699">
            <v>2160</v>
          </cell>
        </row>
        <row r="3700">
          <cell r="B3700" t="str">
            <v>CORIOLANUS | THE NORMAL HEART @ The Lab Theater</v>
          </cell>
          <cell r="C3700" t="str">
            <v>Two great political plays, separated in authorship by four hundred years but united in their urgency.</v>
          </cell>
          <cell r="D3700">
            <v>5000</v>
          </cell>
          <cell r="E3700">
            <v>5526</v>
          </cell>
        </row>
        <row r="3701">
          <cell r="B3701" t="str">
            <v>Tell Me That You Love Me</v>
          </cell>
          <cell r="C3701" t="str">
            <v>Tell Me That You Love Me, a new play about the love affair between Actress and Writer, with the novel Arch of Triumph as the backdrop</v>
          </cell>
          <cell r="D3701">
            <v>2500</v>
          </cell>
          <cell r="E3701">
            <v>2520</v>
          </cell>
        </row>
        <row r="3702">
          <cell r="B3702" t="str">
            <v>Generations (Senior Project)</v>
          </cell>
          <cell r="C3702" t="str">
            <v>Help me produce the play I have written for my senior project!</v>
          </cell>
          <cell r="D3702">
            <v>500</v>
          </cell>
          <cell r="E3702">
            <v>606</v>
          </cell>
        </row>
        <row r="3703">
          <cell r="B3703" t="str">
            <v>Dog Show</v>
          </cell>
          <cell r="C3703" t="str">
            <v>Part-silent film, part-thriller, Dog Show sees four actors play a community of dogs and their owners. One autumn, a killer strikes.</v>
          </cell>
          <cell r="D3703">
            <v>1500</v>
          </cell>
          <cell r="E3703">
            <v>1505</v>
          </cell>
        </row>
        <row r="3704">
          <cell r="B3704" t="str">
            <v>SANKARA</v>
          </cell>
          <cell r="C3704" t="str">
            <v>Shakespeare's "Julius Caesar" inspires the unforgettable story of the "African Che Guevara" Thomas Sankara, President of Burkina Faso.</v>
          </cell>
          <cell r="D3704">
            <v>3000</v>
          </cell>
          <cell r="E3704">
            <v>3275</v>
          </cell>
        </row>
        <row r="3705">
          <cell r="B3705" t="str">
            <v>REBATEnsemble Presents: "The Tempest" by William Shakespeare</v>
          </cell>
          <cell r="C3705" t="str">
            <v>Dancing spirits and blood magic come together in-the-park to depict an image of retaliation against oppression in "The Tempest"</v>
          </cell>
          <cell r="D3705">
            <v>1050</v>
          </cell>
          <cell r="E3705">
            <v>1296</v>
          </cell>
        </row>
        <row r="3706">
          <cell r="B3706" t="str">
            <v>Constellations by Nick Payne at the Nottingham New Theatre</v>
          </cell>
          <cell r="C3706" t="str">
            <v>The award-winning Nottingham New Theatre presents an exciting experimental play about the multi-universe theory and love.</v>
          </cell>
          <cell r="D3706">
            <v>300</v>
          </cell>
          <cell r="E3706">
            <v>409.01</v>
          </cell>
        </row>
        <row r="3707">
          <cell r="B3707" t="str">
            <v>Pennywinkle: A New Chicago Comedy</v>
          </cell>
          <cell r="C3707" t="str">
            <v>The play satirizes the Chicago improvisation scene exposing the rules of the craft and the eccentricities of its participants</v>
          </cell>
          <cell r="D3707">
            <v>2827</v>
          </cell>
          <cell r="E3707">
            <v>2925</v>
          </cell>
        </row>
        <row r="3708">
          <cell r="B3708" t="str">
            <v>The Drama Factory presents : The Magic Flute</v>
          </cell>
          <cell r="C3708" t="str">
            <v>Our original dramatic adaption of this Mozart opera is staged to create visually stunning fun with live music.</v>
          </cell>
          <cell r="D3708">
            <v>1500</v>
          </cell>
          <cell r="E3708">
            <v>1820</v>
          </cell>
        </row>
        <row r="3709">
          <cell r="B3709" t="str">
            <v>A KC Fringe World Premiere: DESPERATE ACTS</v>
          </cell>
          <cell r="C3709" t="str">
            <v>Support this collection of new plays by Kansas City writers and the artists who are bringing it to life!</v>
          </cell>
          <cell r="D3709">
            <v>1000</v>
          </cell>
          <cell r="E3709">
            <v>1860</v>
          </cell>
        </row>
        <row r="3710">
          <cell r="B3710" t="str">
            <v>Much Ado About Nothing</v>
          </cell>
          <cell r="C3710" t="str">
            <v>Dear Stone Theater Company brings its inaugural production of Much Ado About Nothing to Logan Square, Chicago. Thanks for watching!</v>
          </cell>
          <cell r="D3710">
            <v>700</v>
          </cell>
          <cell r="E3710">
            <v>2100</v>
          </cell>
        </row>
        <row r="3711">
          <cell r="B3711" t="str">
            <v>The Ruby Darlings Show</v>
          </cell>
          <cell r="C3711" t="str">
            <v>The filthily talented Ruby and Darling, take you on a raunch-tastic musical discovery of life with a vagina. #sayno</v>
          </cell>
          <cell r="D3711">
            <v>1000</v>
          </cell>
          <cell r="E3711">
            <v>1082.5</v>
          </cell>
        </row>
        <row r="3712">
          <cell r="B3712" t="str">
            <v>"Loving Alanis" Rocky Mountain Regional Premier</v>
          </cell>
          <cell r="C3712" t="str">
            <v>A comedy about, life, death, men, women, and the power of a good Kegel.</v>
          </cell>
          <cell r="D3712">
            <v>1300</v>
          </cell>
          <cell r="E3712">
            <v>1835</v>
          </cell>
        </row>
        <row r="3713">
          <cell r="B3713" t="str">
            <v>The Youth Shakespeare Project 2014</v>
          </cell>
          <cell r="C3713" t="str">
            <v>Two teachers and twenty kids bring one of Shakespeare's plays to life!</v>
          </cell>
          <cell r="D3713">
            <v>500</v>
          </cell>
          <cell r="E3713">
            <v>570</v>
          </cell>
        </row>
        <row r="3714">
          <cell r="B3714" t="str">
            <v>IT'S JUST MY LIFE</v>
          </cell>
          <cell r="C3714" t="str">
            <v>Married, Single, Divorced, Straight, Gay, Transgendered, Birth Mother, Adoptive Mother.... Everyone has a story.  These are ours.</v>
          </cell>
          <cell r="D3714">
            <v>7500</v>
          </cell>
          <cell r="E3714">
            <v>11530</v>
          </cell>
        </row>
        <row r="3715">
          <cell r="B3715" t="str">
            <v>Bring Matt Fotis's Nights on the Couch to NYC!</v>
          </cell>
          <cell r="C3715" t="str">
            <v>Matt Fotis's play, Nights on the Couch, was accepted to the 28th Annual Strawberry One Act Festival! Show your support!</v>
          </cell>
          <cell r="D3715">
            <v>2000</v>
          </cell>
          <cell r="E3715">
            <v>2030</v>
          </cell>
        </row>
        <row r="3716">
          <cell r="B3716" t="str">
            <v>Expedition (to NYC)</v>
          </cell>
          <cell r="C3716" t="str">
            <v>This summer, help some of the top high school theater students from across the country come to NYC to create a world premiere play.</v>
          </cell>
          <cell r="D3716">
            <v>10000</v>
          </cell>
          <cell r="E3716">
            <v>10235</v>
          </cell>
        </row>
        <row r="3717">
          <cell r="B3717" t="str">
            <v>The Inspectors Call</v>
          </cell>
          <cell r="C3717" t="str">
            <v>Vibrant contemporary political theatre, exploring the professional and human impact of the growing corporate culture in education.</v>
          </cell>
          <cell r="D3717">
            <v>3500</v>
          </cell>
          <cell r="E3717">
            <v>3590</v>
          </cell>
        </row>
        <row r="3718">
          <cell r="B3718" t="str">
            <v>Sylvia (a benefit show)</v>
          </cell>
          <cell r="C3718" t="str">
            <v>I am raising money to pay for the rights to produce Sylvia by A.R. Gurney. The show will be a fundraiser for Wayside Waifs.</v>
          </cell>
          <cell r="D3718">
            <v>800</v>
          </cell>
          <cell r="E3718">
            <v>1246</v>
          </cell>
        </row>
        <row r="3719">
          <cell r="B3719" t="str">
            <v>Told Look Younger at Jermyn Street Theatre</v>
          </cell>
          <cell r="C3719" t="str">
            <v>A heart-warming comedy by award-winning writer about Love, Sex, Friendship of three old gay men in their 60s'!</v>
          </cell>
          <cell r="D3719">
            <v>4000</v>
          </cell>
          <cell r="E3719">
            <v>4030</v>
          </cell>
        </row>
        <row r="3720">
          <cell r="B3720" t="str">
            <v>PUNK ROCK</v>
          </cell>
          <cell r="C3720" t="str">
            <v>William Carlisle has the world at his feet but its weight on his shoulders. He is intelligent, articulate and fucked.</v>
          </cell>
          <cell r="D3720">
            <v>500</v>
          </cell>
          <cell r="E3720">
            <v>1197</v>
          </cell>
        </row>
        <row r="3721">
          <cell r="B3721" t="str">
            <v>Corium</v>
          </cell>
          <cell r="C3721" t="str">
            <v>A new piece of physical theatre about love, regret and longing.</v>
          </cell>
          <cell r="D3721">
            <v>200</v>
          </cell>
          <cell r="E3721">
            <v>420</v>
          </cell>
        </row>
        <row r="3722">
          <cell r="B3722" t="str">
            <v>Lakotas and the American Theatre</v>
          </cell>
          <cell r="C3722" t="str">
            <v>Breaking the American Indian stereotype in the American Theatre.</v>
          </cell>
          <cell r="D3722">
            <v>3300</v>
          </cell>
          <cell r="E3722">
            <v>3449</v>
          </cell>
        </row>
        <row r="3723">
          <cell r="B3723" t="str">
            <v>MamaÃ­ Kickstarts its 2015 Season: Chekhov, Williams &amp; more!</v>
          </cell>
          <cell r="C3723" t="str">
            <v>Our birthing pains are over! Mamai Theatre Co. has delivered. Ease our growing pains as we move to downtown venues &amp; Playhouse Square!</v>
          </cell>
          <cell r="D3723">
            <v>5000</v>
          </cell>
          <cell r="E3723">
            <v>5040</v>
          </cell>
        </row>
        <row r="3724">
          <cell r="B3724" t="str">
            <v>PSYCHOC une comÃ©die libertine de Bernard Granger</v>
          </cell>
          <cell r="C3724" t="str">
            <v>Un psychiatre reÃ§oit une patiente souffrant d'amnÃ©sie, de mythomanie et de nymphomanie. S'en suit une cascade d'Ã©vÃ©nements drolatiques.</v>
          </cell>
          <cell r="D3724">
            <v>1500</v>
          </cell>
          <cell r="E3724">
            <v>1668</v>
          </cell>
        </row>
        <row r="3725">
          <cell r="B3725" t="str">
            <v>Beauty and the Beast</v>
          </cell>
          <cell r="C3725" t="str">
            <v>Saltmine Theatre Company present Beauty and the Beast:</v>
          </cell>
          <cell r="D3725">
            <v>4500</v>
          </cell>
          <cell r="E3725">
            <v>4592</v>
          </cell>
        </row>
        <row r="3726">
          <cell r="B3726" t="str">
            <v>Send 'Bin Laden: The One Man Show' to Hollywood!</v>
          </cell>
          <cell r="C3726" t="str">
            <v>One man, one monster, one unforgettable act of violence. This is the story of the worldâ€™s most notorious terrorist. It is going to USA</v>
          </cell>
          <cell r="D3726">
            <v>4300</v>
          </cell>
          <cell r="E3726">
            <v>4409.55</v>
          </cell>
        </row>
        <row r="3727">
          <cell r="B3727" t="str">
            <v>Mine by Polly Teale A Paper Parachutes Production</v>
          </cell>
          <cell r="C3727" t="str">
            <v>A small theatre company taking 'Mine' on tour in early 2016. 'Mine' is a modern play and we hope to break on to the stage with a bang.</v>
          </cell>
          <cell r="D3727">
            <v>300</v>
          </cell>
          <cell r="E3727">
            <v>381</v>
          </cell>
        </row>
        <row r="3728">
          <cell r="B3728" t="str">
            <v>Howard's End 3.0</v>
          </cell>
          <cell r="C3728" t="str">
            <v>A week of rehearsal culminating in a staged reading of our three-actor adaptation of "Howards End," for potential producers.</v>
          </cell>
          <cell r="D3728">
            <v>850</v>
          </cell>
          <cell r="E3728">
            <v>2879</v>
          </cell>
        </row>
        <row r="3729">
          <cell r="B3729" t="str">
            <v>Star-Spangled Sitcoms: Huzzah &amp; John Adams</v>
          </cell>
          <cell r="C3729" t="str">
            <v>It's exactly what you think it is: a historical parody of your favorite sitcom about a bar and its psychiatrist spinoff!</v>
          </cell>
          <cell r="D3729">
            <v>2000</v>
          </cell>
          <cell r="E3729">
            <v>2015</v>
          </cell>
        </row>
        <row r="3730">
          <cell r="B3730" t="str">
            <v>Bare Bones Shakespeare 2015-16 Season</v>
          </cell>
          <cell r="C3730" t="str">
            <v>Bare Bones Shakespeare's first season will start with a DFW school touring show: Romeo and Juliet.</v>
          </cell>
          <cell r="D3730">
            <v>20000</v>
          </cell>
          <cell r="E3730">
            <v>1862</v>
          </cell>
        </row>
        <row r="3731">
          <cell r="B3731" t="str">
            <v>Picasso at The Lapin Agile, a play by Steve Martin</v>
          </cell>
          <cell r="C3731" t="str">
            <v>Shoe-string, Independent theater with a focus on art that makes you think.  Next, we're putting on an award winning Steve Martin play!</v>
          </cell>
          <cell r="D3731">
            <v>5000</v>
          </cell>
          <cell r="E3731">
            <v>362</v>
          </cell>
        </row>
        <row r="3732">
          <cell r="B3732" t="str">
            <v>Mark Twain is Hell for the Company - Original Play</v>
          </cell>
          <cell r="C3732" t="str">
            <v>"MARK TWAIN IS HELL FOR THE COMPANY" is an original theatrical production created and under development by Jeff Lowe.</v>
          </cell>
          <cell r="D3732">
            <v>1000</v>
          </cell>
          <cell r="E3732">
            <v>100</v>
          </cell>
        </row>
        <row r="3733">
          <cell r="B3733" t="str">
            <v>The Rabbit on the Moon</v>
          </cell>
          <cell r="C3733" t="str">
            <v>A long distance wrong number leads to love, but with Emily flying in to finally meet, Nick somehow forgot to mention he's blind.</v>
          </cell>
          <cell r="D3733">
            <v>5500</v>
          </cell>
          <cell r="E3733">
            <v>620</v>
          </cell>
        </row>
        <row r="3734">
          <cell r="B3734" t="str">
            <v>Elektra Bekent - Afstudeervoorstelling</v>
          </cell>
          <cell r="C3734" t="str">
            <v>Mijn solo voorstelling gaat over Elektra (Sophokles) en hoe zij als jongere alles beleeft en meemaakt!</v>
          </cell>
          <cell r="D3734">
            <v>850</v>
          </cell>
          <cell r="E3734">
            <v>131</v>
          </cell>
        </row>
        <row r="3735">
          <cell r="B3735" t="str">
            <v>laughter in the hood</v>
          </cell>
          <cell r="C3735" t="str">
            <v>want to donate tickets to residents who live in the community that cant afford the 35.00 price of ticket</v>
          </cell>
          <cell r="D3735">
            <v>1500</v>
          </cell>
          <cell r="E3735">
            <v>0</v>
          </cell>
        </row>
        <row r="3736">
          <cell r="B3736" t="str">
            <v>Shakespeare in Sarajevo</v>
          </cell>
          <cell r="C3736" t="str">
            <v>Shakespeare's plays have an important message for the world. Bosnia needs to hear. Bring Shakespeare to Sarajevo! Fund performances!</v>
          </cell>
          <cell r="D3736">
            <v>1500</v>
          </cell>
          <cell r="E3736">
            <v>427</v>
          </cell>
        </row>
        <row r="3737">
          <cell r="B3737" t="str">
            <v>Women Beware Women</v>
          </cell>
          <cell r="C3737" t="str">
            <v>Young Actor's taking on a Jacobean tragedy. Family, betrayal, love, lust, sex and death.</v>
          </cell>
          <cell r="D3737">
            <v>150</v>
          </cell>
          <cell r="E3737">
            <v>20</v>
          </cell>
        </row>
        <row r="3738">
          <cell r="B3738" t="str">
            <v>Hot Dogs a new play by Suhayla El-Bushra</v>
          </cell>
          <cell r="C3738" t="str">
            <v>Hot Dogs is a new play that tackles sexism in schools and addresses issues that current sex/relationship education fails to.</v>
          </cell>
          <cell r="D3738">
            <v>1500</v>
          </cell>
          <cell r="E3738">
            <v>10</v>
          </cell>
        </row>
        <row r="3739">
          <cell r="B3739" t="str">
            <v>Measure For Measure</v>
          </cell>
          <cell r="C3739" t="str">
            <v>The ASU Theatre and Shakespeare Club presents Measure For Measure directed by Jordyn Ochser.</v>
          </cell>
          <cell r="D3739">
            <v>700</v>
          </cell>
          <cell r="E3739">
            <v>150</v>
          </cell>
        </row>
        <row r="3740">
          <cell r="B3740" t="str">
            <v>'GULF' - a new play by PIVOT THEATRE</v>
          </cell>
          <cell r="C3740" t="str">
            <v>A filmic, fast-paced exploration of trust, making its debut at Camden People's Theatre this July.</v>
          </cell>
          <cell r="D3740">
            <v>1500</v>
          </cell>
          <cell r="E3740">
            <v>270</v>
          </cell>
        </row>
        <row r="3741">
          <cell r="B3741" t="str">
            <v>Verge of Strife - The life and poetry of Rupert Brooke</v>
          </cell>
          <cell r="C3741" t="str">
            <v>Jonny Labey (Eastenders) leads this poetic production as WWI poet Rupert Brooke, in this dynamic, moving portrait of a flawed genius.</v>
          </cell>
          <cell r="D3741">
            <v>4000</v>
          </cell>
          <cell r="E3741">
            <v>805</v>
          </cell>
        </row>
        <row r="3742">
          <cell r="B3742" t="str">
            <v>dasGROUP Theatre: Savage in Limbo</v>
          </cell>
          <cell r="C3742" t="str">
            <v>Savage in Limbo is the pilot production of dasGROUP Theatre; a Dallas-based production company with an eye for grit &amp; love of theatre.</v>
          </cell>
          <cell r="D3742">
            <v>2000</v>
          </cell>
          <cell r="E3742">
            <v>358</v>
          </cell>
        </row>
        <row r="3743">
          <cell r="B3743" t="str">
            <v>Open House Theater</v>
          </cell>
          <cell r="C3743" t="str">
            <v>A small community with a love for theater would like to continue. Help the children of this community continue.</v>
          </cell>
          <cell r="D3743">
            <v>20000</v>
          </cell>
          <cell r="E3743">
            <v>0</v>
          </cell>
        </row>
        <row r="3744">
          <cell r="B3744" t="str">
            <v>The Jennings Family Reunion</v>
          </cell>
          <cell r="C3744" t="str">
            <v>In the midst of dealing with sending their son off to the army, Mitch and Melanie Jennings plan a family reunion to ease their sorrow.</v>
          </cell>
          <cell r="D3744">
            <v>5000</v>
          </cell>
          <cell r="E3744">
            <v>100</v>
          </cell>
        </row>
        <row r="3745">
          <cell r="B3745" t="str">
            <v>Down the Mississippi</v>
          </cell>
          <cell r="C3745" t="str">
            <v>I'm taking the Adventures of Huckleberry Finn puppet show down the Mississippi River!</v>
          </cell>
          <cell r="D3745">
            <v>2200</v>
          </cell>
          <cell r="E3745">
            <v>0</v>
          </cell>
        </row>
        <row r="3746">
          <cell r="B3746" t="str">
            <v>The Game's Afoot - Spotlight</v>
          </cell>
          <cell r="C3746" t="str">
            <v>This summer, The Spotlight Players are celebrating Christmas in July with a presentation of Ken Ludwig's side splitting comedy.</v>
          </cell>
          <cell r="D3746">
            <v>1200</v>
          </cell>
          <cell r="E3746">
            <v>0</v>
          </cell>
        </row>
        <row r="3747">
          <cell r="B3747" t="str">
            <v>Tyke Theatre Web Show</v>
          </cell>
          <cell r="C3747" t="str">
            <v>Tyke wants to expand her puppet theater show to weekly online web shows and is looking for backers.</v>
          </cell>
          <cell r="D3747">
            <v>100</v>
          </cell>
          <cell r="E3747">
            <v>10</v>
          </cell>
        </row>
        <row r="3748">
          <cell r="B3748" t="str">
            <v>Stage Play Production - "I Love You to Death"</v>
          </cell>
          <cell r="C3748" t="str">
            <v>Generational curses CAN be broken...right?</v>
          </cell>
          <cell r="D3748">
            <v>8500</v>
          </cell>
          <cell r="E3748">
            <v>202</v>
          </cell>
        </row>
        <row r="3749">
          <cell r="B3749" t="str">
            <v>Counting Stars</v>
          </cell>
          <cell r="C3749" t="str">
            <v>The world premiere of an astonishing new play by acclaimed writer Atiha Sen Gupta.</v>
          </cell>
          <cell r="D3749">
            <v>2500</v>
          </cell>
          <cell r="E3749">
            <v>25</v>
          </cell>
        </row>
        <row r="3750">
          <cell r="B3750" t="str">
            <v>CAUCUS! THE MUSICAL</v>
          </cell>
          <cell r="C3750" t="str">
            <v>An irreverent look at the Iowa Caucuses and the oversized role this undersized state plays in the presidential election process.</v>
          </cell>
          <cell r="D3750">
            <v>5000</v>
          </cell>
          <cell r="E3750">
            <v>5176</v>
          </cell>
        </row>
        <row r="3751">
          <cell r="B3751" t="str">
            <v>Dante's Capstone Project: Who am I?</v>
          </cell>
          <cell r="C3751" t="str">
            <v>A night of music, fellowship, and a reflection of my experiences over the past 4 years at Ball State University.</v>
          </cell>
          <cell r="D3751">
            <v>500</v>
          </cell>
          <cell r="E3751">
            <v>525</v>
          </cell>
        </row>
        <row r="3752">
          <cell r="B3752" t="str">
            <v>Stars on Stage, Kids be Heard!</v>
          </cell>
          <cell r="C3752" t="str">
            <v>Stars on Stage children's theatre program is in need of 6 new wireless body microphones!
#soskidsbeheard   
www.apatheplace.org</v>
          </cell>
          <cell r="D3752">
            <v>6000</v>
          </cell>
          <cell r="E3752">
            <v>6027</v>
          </cell>
        </row>
        <row r="3753">
          <cell r="B3753" t="str">
            <v>GGC Productions 2016</v>
          </cell>
          <cell r="C3753" t="str">
            <v>I will be performing in TWO productions to kick off the 2016 season. NEED HELP TO FUND THESE GREAT SHOWS!</v>
          </cell>
          <cell r="D3753">
            <v>1000</v>
          </cell>
          <cell r="E3753">
            <v>1326</v>
          </cell>
        </row>
        <row r="3754">
          <cell r="B3754" t="str">
            <v>POP! Community Cabaret Presents...</v>
          </cell>
          <cell r="C3754" t="str">
            <v>Welcome to POP! Community Cabaret: the "friendliest mad bunch ever"!
We are a cabaret group run by our community for our community.</v>
          </cell>
          <cell r="D3754">
            <v>500</v>
          </cell>
          <cell r="E3754">
            <v>565</v>
          </cell>
        </row>
        <row r="3755">
          <cell r="B3755" t="str">
            <v>Wagner in English</v>
          </cell>
          <cell r="C3755" t="str">
            <v>An English-language production of the opera TannhÃ¤user. Some of the greatest songs ever composed, now with lyrics we can understand.</v>
          </cell>
          <cell r="D3755">
            <v>5000</v>
          </cell>
          <cell r="E3755">
            <v>5167</v>
          </cell>
        </row>
        <row r="3756">
          <cell r="B3756" t="str">
            <v>Little Shop of Horrors</v>
          </cell>
          <cell r="C3756" t="str">
            <v>CitÃ© des Arts needs your help in funding their fall production of the hit musical comedy "Little Shop of Horrors."</v>
          </cell>
          <cell r="D3756">
            <v>2500</v>
          </cell>
          <cell r="E3756">
            <v>3000</v>
          </cell>
        </row>
        <row r="3757">
          <cell r="B3757" t="str">
            <v>Retro Rhapsody</v>
          </cell>
          <cell r="C3757" t="str">
            <v>We have formed an innovative company that aims to create musical comedic performances suitable for a range of venues.</v>
          </cell>
          <cell r="D3757">
            <v>550</v>
          </cell>
          <cell r="E3757">
            <v>713</v>
          </cell>
        </row>
        <row r="3758">
          <cell r="B3758" t="str">
            <v>the purple light theatre company's Into the Woods</v>
          </cell>
          <cell r="C3758" t="str">
            <v>"Into the Woods, it's time to go!" purple light presents a reimagined take on Sondheim and Lapine's musical masterwork.</v>
          </cell>
          <cell r="D3758">
            <v>4500</v>
          </cell>
          <cell r="E3758">
            <v>4550</v>
          </cell>
        </row>
        <row r="3759">
          <cell r="B3759" t="str">
            <v>Anti-Bullying Musicalâ€¦ "It's Easy!"</v>
          </cell>
          <cell r="C3759" t="str">
            <v>New Anti-Bullying Musical's cast of 30 kids is ready to "speak up and reach out" to the world by recording a show CD!</v>
          </cell>
          <cell r="D3759">
            <v>3500</v>
          </cell>
          <cell r="E3759">
            <v>3798</v>
          </cell>
        </row>
        <row r="3760">
          <cell r="B3760" t="str">
            <v>Luigi's Ladies</v>
          </cell>
          <cell r="C3760" t="str">
            <v>LUIGI'S LADIES: an original one-woman musical comedy</v>
          </cell>
          <cell r="D3760">
            <v>1500</v>
          </cell>
          <cell r="E3760">
            <v>1535</v>
          </cell>
        </row>
        <row r="3761">
          <cell r="B3761" t="str">
            <v>Pared Down Productions</v>
          </cell>
          <cell r="C3761" t="str">
            <v>A production company specializing in small-scale musicals</v>
          </cell>
          <cell r="D3761">
            <v>4000</v>
          </cell>
          <cell r="E3761">
            <v>4409.7700000000004</v>
          </cell>
        </row>
        <row r="3762">
          <cell r="B3762" t="str">
            <v>Song of the Sea</v>
          </cell>
          <cell r="C3762" t="str">
            <v>Two Shows: SIRENS and The Girl From Bare Cove. A community of artists determined to give voice to survivors of sexual violence.</v>
          </cell>
          <cell r="D3762">
            <v>5000</v>
          </cell>
          <cell r="E3762">
            <v>5050.7700000000004</v>
          </cell>
        </row>
        <row r="3763">
          <cell r="B3763" t="str">
            <v>MARSHA - a girl who does bad things</v>
          </cell>
          <cell r="C3763" t="str">
            <v>liveartshow returns with a new work at the Arcola this summer. Marsha is a story combining opera, dance and theatre... with a unicorn</v>
          </cell>
          <cell r="D3763">
            <v>500</v>
          </cell>
          <cell r="E3763">
            <v>500</v>
          </cell>
        </row>
        <row r="3764">
          <cell r="B3764" t="str">
            <v>iolite the musical</v>
          </cell>
          <cell r="C3764" t="str">
            <v>We are trying to raise money to perform a musical we have written, called "Iolite", at the Edinburgh Fringe in 2015.</v>
          </cell>
          <cell r="D3764">
            <v>1250</v>
          </cell>
          <cell r="E3764">
            <v>1328</v>
          </cell>
        </row>
        <row r="3765">
          <cell r="B3765" t="str">
            <v>[title of show] â€” The Chicago Storefront Premiere</v>
          </cell>
          <cell r="C3765" t="str">
            <v>A musical about two guys writing a musical about...two guys writing a musical.</v>
          </cell>
          <cell r="D3765">
            <v>5000</v>
          </cell>
          <cell r="E3765">
            <v>5000</v>
          </cell>
        </row>
        <row r="3766">
          <cell r="B3766" t="str">
            <v>Agape Performing Arts Company, a Ministry of OLG</v>
          </cell>
          <cell r="C3766" t="str">
            <v>Talented, hard-working performers for Into the Woods JR need your help in renting microphones for our show!</v>
          </cell>
          <cell r="D3766">
            <v>1500</v>
          </cell>
          <cell r="E3766">
            <v>1500</v>
          </cell>
        </row>
        <row r="3767">
          <cell r="B3767" t="str">
            <v>Before and After</v>
          </cell>
          <cell r="C3767" t="str">
            <v>An new musical from Laura Grill &amp; Misha Chowdhury about relationships, Relationships, and the moments that change everything.</v>
          </cell>
          <cell r="D3767">
            <v>7000</v>
          </cell>
          <cell r="E3767">
            <v>7942</v>
          </cell>
        </row>
        <row r="3768">
          <cell r="B3768" t="str">
            <v>Held Momentarily The Musical Takes FringeNYC</v>
          </cell>
          <cell r="C3768" t="str">
            <v>Trapped on a stalled New York subway, seven strangers realize it's not just the train that's stuck.</v>
          </cell>
          <cell r="D3768">
            <v>10000</v>
          </cell>
          <cell r="E3768">
            <v>10265.01</v>
          </cell>
        </row>
        <row r="3769">
          <cell r="B3769" t="str">
            <v>Accidental Artists Lab</v>
          </cell>
          <cell r="C3769" t="str">
            <v>A ragtag crew collaborating on a live performance for the first time, with music as their medium and NYC as their inspiration.</v>
          </cell>
          <cell r="D3769">
            <v>2000</v>
          </cell>
          <cell r="E3769">
            <v>2335</v>
          </cell>
        </row>
        <row r="3770">
          <cell r="B3770" t="str">
            <v>Unexpected Stage's Dani Girl, A New Musical</v>
          </cell>
          <cell r="C3770" t="str">
            <v>Meet Dani, a 9 year old battling leukemia. This witty musical inspires us to believe in the indomitable power of human imagination.</v>
          </cell>
          <cell r="D3770">
            <v>4000</v>
          </cell>
          <cell r="E3770">
            <v>4306.1099999999997</v>
          </cell>
        </row>
        <row r="3771">
          <cell r="B3771" t="str">
            <v>The Last Five Years Distinction Project</v>
          </cell>
          <cell r="C3771" t="str">
            <v>"I wanted to tell the story of two people in love, who were never in the same place at the same time."- Jason Robert Brown</v>
          </cell>
          <cell r="D3771">
            <v>1100</v>
          </cell>
          <cell r="E3771">
            <v>1100</v>
          </cell>
        </row>
        <row r="3772">
          <cell r="B3772" t="str">
            <v>The White Feather: a new musical</v>
          </cell>
          <cell r="C3772" t="str">
            <v>The incredible story of woman's fight to clear her brother from the charge of cowardice in the Great War, brought to life musically</v>
          </cell>
          <cell r="D3772">
            <v>2000</v>
          </cell>
          <cell r="E3772">
            <v>2000</v>
          </cell>
        </row>
        <row r="3773">
          <cell r="B3773" t="str">
            <v>COME OUT SWINGIN'!</v>
          </cell>
          <cell r="C3773" t="str">
            <v>I would like to make a demo recording of six songs from COME OUT SWINGIN'!</v>
          </cell>
          <cell r="D3773">
            <v>1000</v>
          </cell>
          <cell r="E3773">
            <v>1460</v>
          </cell>
        </row>
        <row r="3774">
          <cell r="B3774" t="str">
            <v>Make "Tonya and Nancy" a Rock Opera!</v>
          </cell>
          <cell r="C3774" t="str">
            <v>A dark comedy about two girls, one knee, and the 1994 Olympics. Help us make sure "Tonya and Nancy" rocks!</v>
          </cell>
          <cell r="D3774">
            <v>5000</v>
          </cell>
          <cell r="E3774">
            <v>5510</v>
          </cell>
        </row>
        <row r="3775">
          <cell r="B3775" t="str">
            <v>Dundee: A Hip-Hopera</v>
          </cell>
          <cell r="C3775" t="str">
            <v>A dramatic hip-hopera, inspired from monologues written by the performers.</v>
          </cell>
          <cell r="D3775">
            <v>5000</v>
          </cell>
          <cell r="E3775">
            <v>5410</v>
          </cell>
        </row>
        <row r="3776">
          <cell r="B3776" t="str">
            <v>Mabel Moon Goes to Earth!</v>
          </cell>
          <cell r="C3776" t="str">
            <v>Mabel Moon and her co-pilot Silvertoes are coming to earth in the form of a 35 minute interactive and educational musical adventure  !</v>
          </cell>
          <cell r="D3776">
            <v>2500</v>
          </cell>
          <cell r="E3776">
            <v>2500</v>
          </cell>
        </row>
        <row r="3777">
          <cell r="B3777" t="str">
            <v>TRAVIS KENT : MY FIRST TIME live and unprotected at 54 BELOW</v>
          </cell>
          <cell r="C3777" t="str">
            <v>Travis Kent joins forces with some of today's brightest contemporary composers for an evening full of firsts at 54 Below.</v>
          </cell>
          <cell r="D3777">
            <v>2000</v>
          </cell>
          <cell r="E3777">
            <v>2005</v>
          </cell>
        </row>
        <row r="3778">
          <cell r="B3778" t="str">
            <v>Peter Pan is out of pixie dust &amp; can't fly without your help</v>
          </cell>
          <cell r="C3778" t="str">
            <v>The volunteers of TACFA work to "create community through the arts" by putting on a Broadway show that everyone can afford to  attend.</v>
          </cell>
          <cell r="D3778">
            <v>8000</v>
          </cell>
          <cell r="E3778">
            <v>8537</v>
          </cell>
        </row>
        <row r="3779">
          <cell r="B3779" t="str">
            <v>The Musical Adventure of Mimi and the Ghosts</v>
          </cell>
          <cell r="C3779" t="str">
            <v>This musical adventure is a funny and heartwarming story of Mimi, a rebellious young girl who is spirited to Ghostlynd.</v>
          </cell>
          <cell r="D3779">
            <v>2000</v>
          </cell>
          <cell r="E3779">
            <v>2864</v>
          </cell>
        </row>
        <row r="3780">
          <cell r="B3780" t="str">
            <v>Give a Puppet a Hand</v>
          </cell>
          <cell r="C3780" t="str">
            <v>Sponsor an AVENUE Q puppet for The Barn Players April 2015 production.</v>
          </cell>
          <cell r="D3780">
            <v>2400</v>
          </cell>
          <cell r="E3780">
            <v>2521</v>
          </cell>
        </row>
        <row r="3781">
          <cell r="B3781" t="str">
            <v>"The Last Adam" A New Musical, NYC reading</v>
          </cell>
          <cell r="C3781" t="str">
            <v>A fresh, re-telling of the Jesus story for a new generation.</v>
          </cell>
          <cell r="D3781">
            <v>15000</v>
          </cell>
          <cell r="E3781">
            <v>15597</v>
          </cell>
        </row>
        <row r="3782">
          <cell r="B3782" t="str">
            <v>Melissa Youth OnSTAGE Season 5. Act Like you Mean it!</v>
          </cell>
          <cell r="C3782" t="str">
            <v>Melissa Youth OnSTAGE (MYO) provides kids in North Collin County with the very best in youth theatre opportunities.</v>
          </cell>
          <cell r="D3782">
            <v>2500</v>
          </cell>
          <cell r="E3782">
            <v>3000</v>
          </cell>
        </row>
        <row r="3783">
          <cell r="B3783" t="str">
            <v>I GOT FIRED - Keith and Jenny are back!</v>
          </cell>
          <cell r="C3783" t="str">
            <v>Support Keith in his journey from unemployment to Off-Broadway in the triumphant return of I GOT FIRED: A SORT-OF-TRUE REVENGE MUSICAL.</v>
          </cell>
          <cell r="D3783">
            <v>4500</v>
          </cell>
          <cell r="E3783">
            <v>4935</v>
          </cell>
        </row>
        <row r="3784">
          <cell r="B3784" t="str">
            <v>No Horizon - The forgotten story, told in a unique musical.</v>
          </cell>
          <cell r="C3784" t="str">
            <v>No Horizon.  A unique musical inspired by the remarkable, forgotten story of Nicholas Saunderson - a tale of passion and aspiration.</v>
          </cell>
          <cell r="D3784">
            <v>2000</v>
          </cell>
          <cell r="E3784">
            <v>2035</v>
          </cell>
        </row>
        <row r="3785">
          <cell r="B3785" t="str">
            <v>Help DORO &amp; DIEGA find their way to the Orlando FRINGE 2016</v>
          </cell>
          <cell r="C3785" t="str">
            <v>Help fund Doro &amp; Diega's journey to the Orlando Fringe 2016. A brand new choose-your-own adventure musical!</v>
          </cell>
          <cell r="D3785">
            <v>1200</v>
          </cell>
          <cell r="E3785">
            <v>1547</v>
          </cell>
        </row>
        <row r="3786">
          <cell r="B3786" t="str">
            <v>Whitehall Theatre Presents: Little Shop of Horrors</v>
          </cell>
          <cell r="C3786" t="str">
            <v>This year, we will be producing the cult classic Little Shop of Horrors with your proceeds going towards venue and production costs.</v>
          </cell>
          <cell r="D3786">
            <v>1000</v>
          </cell>
          <cell r="E3786">
            <v>1150</v>
          </cell>
        </row>
        <row r="3787">
          <cell r="B3787" t="str">
            <v>Send "Pawn" to Edinburgh!</v>
          </cell>
          <cell r="C3787" t="str">
            <v>Chess. Betrayal. Blueberry yoghurts. "Pawn" - a new musical by Oxford students - needs funding to go to the Edinburgh Fringe!</v>
          </cell>
          <cell r="D3787">
            <v>2000</v>
          </cell>
          <cell r="E3787">
            <v>3015</v>
          </cell>
        </row>
        <row r="3788">
          <cell r="B3788" t="str">
            <v>Puberty the Musical: Original Cast Recording</v>
          </cell>
          <cell r="C3788" t="str">
            <v>The brainchild of Coleman Peterson and Janice Gilbert.  The funding will be used to professionally record the songs.</v>
          </cell>
          <cell r="D3788">
            <v>6000</v>
          </cell>
          <cell r="E3788">
            <v>6658</v>
          </cell>
        </row>
        <row r="3789">
          <cell r="B3789" t="str">
            <v>Happiest Show On Earth Production Sponsor</v>
          </cell>
          <cell r="C3789" t="str">
            <v>The Happiest Show on Earth is a Disney musical revue to benefit the Make-A-Wish foundation. Funds for production needed.</v>
          </cell>
          <cell r="D3789">
            <v>350</v>
          </cell>
          <cell r="E3789">
            <v>351</v>
          </cell>
        </row>
        <row r="3790">
          <cell r="B3790" t="str">
            <v>WHAT'S A NICE JEWISH GIRL DOING IN A PLACE LIKE THIS?</v>
          </cell>
          <cell r="C3790" t="str">
            <v>A STORY OF BAGELS AND LOCKS!
A JEWISH GIRL FINDS HERSELF ON A UNEXPECTED TRIP TO
"A SPIRITUAL EXPERIENCE" !</v>
          </cell>
          <cell r="D3790">
            <v>75000</v>
          </cell>
          <cell r="E3790">
            <v>500</v>
          </cell>
        </row>
        <row r="3791">
          <cell r="B3791" t="str">
            <v>Austen a New Musical Play</v>
          </cell>
          <cell r="C3791" t="str">
            <v>This fabulous new play explores the little known love life of England's most famous romantic novelist, Jane Austen.</v>
          </cell>
          <cell r="D3791">
            <v>3550</v>
          </cell>
          <cell r="E3791">
            <v>116</v>
          </cell>
        </row>
        <row r="3792">
          <cell r="B3792" t="str">
            <v>Funding a Performing Arts Theatre for Children and Adults</v>
          </cell>
          <cell r="C3792" t="str">
            <v>As a non profit graduate student at Penn,my passion is the arts, we need support to fund our new CHILDREN's DINNER THEATRE</v>
          </cell>
          <cell r="D3792">
            <v>15000</v>
          </cell>
          <cell r="E3792">
            <v>0</v>
          </cell>
        </row>
        <row r="3793">
          <cell r="B3793" t="str">
            <v>Spin! at The Cumming Playhouse</v>
          </cell>
          <cell r="C3793" t="str">
            <v>Spin! is an original musical comedy-drama presented by Blue Palm Productions.</v>
          </cell>
          <cell r="D3793">
            <v>1500</v>
          </cell>
          <cell r="E3793">
            <v>0</v>
          </cell>
        </row>
        <row r="3794">
          <cell r="B3794" t="str">
            <v>BorikÃ©n: The Show</v>
          </cell>
          <cell r="C3794" t="str">
            <v>A cultural and historic journey through Puerto Rico's music and dance!</v>
          </cell>
          <cell r="D3794">
            <v>12500</v>
          </cell>
          <cell r="E3794">
            <v>35</v>
          </cell>
        </row>
        <row r="3795">
          <cell r="B3795" t="str">
            <v>Carolyn German Songbook "Go From Here" Sheet Music &amp; Concert</v>
          </cell>
          <cell r="C3795" t="str">
            <v>Sheet Music portfolio of comedic tour-de-forces, intricate ballads &amp; more...launched live with a power-house Nashville-cast Concert.</v>
          </cell>
          <cell r="D3795">
            <v>7000</v>
          </cell>
          <cell r="E3795">
            <v>4176</v>
          </cell>
        </row>
        <row r="3796">
          <cell r="B3796" t="str">
            <v>Jack and the Beanstalk, The Family Pantomime December 2015</v>
          </cell>
          <cell r="C3796" t="str">
            <v>Local boy turned producer returns with a brand new show, another talented cast, dazzling costumes and brand new set! Please support!</v>
          </cell>
          <cell r="D3796">
            <v>5000</v>
          </cell>
          <cell r="E3796">
            <v>50</v>
          </cell>
        </row>
        <row r="3797">
          <cell r="B3797" t="str">
            <v>Duodeca</v>
          </cell>
          <cell r="C3797" t="str">
            <v>Poppin Productions are currently entering the development stage of their very first production -  "Duodeca".</v>
          </cell>
          <cell r="D3797">
            <v>600</v>
          </cell>
          <cell r="E3797">
            <v>10</v>
          </cell>
        </row>
        <row r="3798">
          <cell r="B3798" t="str">
            <v>A Staged Reading of "CALL ME TANIA"</v>
          </cell>
          <cell r="C3798" t="str">
            <v>Part Psychological Thriller - Part Heartbreaking Drama - Part Spectacular Farce - 100% New American Musical Theatre</v>
          </cell>
          <cell r="D3798">
            <v>22500</v>
          </cell>
          <cell r="E3798">
            <v>1</v>
          </cell>
        </row>
        <row r="3799">
          <cell r="B3799" t="str">
            <v>FACING EAST: New LGBT Musical Eyes London Concert</v>
          </cell>
          <cell r="C3799" t="str">
            <v>FACING EAST, a dramatic new musical, follows an upstanding mormon couple facing the suicide of the gay son. Help us bring it to London!</v>
          </cell>
          <cell r="D3799">
            <v>6000</v>
          </cell>
          <cell r="E3799">
            <v>5380</v>
          </cell>
        </row>
        <row r="3800">
          <cell r="B3800" t="str">
            <v>"Final Day," A Dramatic Musical Play (Broadway,Theater, NYC)</v>
          </cell>
          <cell r="C3800" t="str">
            <v>Ceasefire WWII. Yet Nazis continue the Holocaust.  A German &amp; a girl try to stop the execution of Christian,Gay &amp; Jewish prisoners.</v>
          </cell>
          <cell r="D3800">
            <v>70000</v>
          </cell>
          <cell r="E3800">
            <v>1025</v>
          </cell>
        </row>
        <row r="3801">
          <cell r="B3801" t="str">
            <v>A Story Once Told</v>
          </cell>
          <cell r="C3801" t="str">
            <v>An original musical on it's way to the stage in Minneapolis, MN. Feel free to ask any questions.</v>
          </cell>
          <cell r="D3801">
            <v>10000</v>
          </cell>
          <cell r="E3801">
            <v>402</v>
          </cell>
        </row>
        <row r="3802">
          <cell r="B3802" t="str">
            <v>Be The Change ~ The Children's Campaign</v>
          </cell>
          <cell r="C3802" t="str">
            <v>Playground was established in 2007 on the back of paper napkins and has since provided opportunities for over 800 boys and girls.</v>
          </cell>
          <cell r="D3802">
            <v>22000</v>
          </cell>
          <cell r="E3802">
            <v>881</v>
          </cell>
        </row>
        <row r="3803">
          <cell r="B3803" t="str">
            <v>The Imaginary A Musical</v>
          </cell>
          <cell r="C3803" t="str">
            <v>The Imaginary : A Musical is a new musical adaptation based on the novel written by A.F. Harrold.       TheImaginaryAMusical.com</v>
          </cell>
          <cell r="D3803">
            <v>5000</v>
          </cell>
          <cell r="E3803">
            <v>426</v>
          </cell>
        </row>
        <row r="3804">
          <cell r="B3804" t="str">
            <v>The Lost Play of William Shakespeare</v>
          </cell>
          <cell r="C3804" t="str">
            <v>A musical about how Shakespeare was inspired to write only his own plays after the co-authored play Henry VI was taken.</v>
          </cell>
          <cell r="D3804">
            <v>3000</v>
          </cell>
          <cell r="E3804">
            <v>0</v>
          </cell>
        </row>
        <row r="3805">
          <cell r="B3805" t="str">
            <v>Benjamin Button the Musical Concept Album</v>
          </cell>
          <cell r="C3805" t="str">
            <v>A fully orchestrated concept album of Benjamin Button the Musical!</v>
          </cell>
          <cell r="D3805">
            <v>12000</v>
          </cell>
          <cell r="E3805">
            <v>2358</v>
          </cell>
        </row>
        <row r="3806">
          <cell r="B3806" t="str">
            <v>Spring Awakening: The Hit Coming-of-Age Rock Musical</v>
          </cell>
          <cell r="C3806" t="str">
            <v>Basement Theatrics is producing Spring Awakening July 22-31, 2016 at 12th Ave Arts in Seattle, WA! Help make this the best it can be!</v>
          </cell>
          <cell r="D3806">
            <v>8000</v>
          </cell>
          <cell r="E3806">
            <v>0</v>
          </cell>
        </row>
        <row r="3807">
          <cell r="B3807" t="str">
            <v>"Sounds By The River" ( Original Musical)</v>
          </cell>
          <cell r="C3807" t="str">
            <v>"Sounds By The River" tells the story of a Detroit composer through
his music, poetry, and dance.</v>
          </cell>
          <cell r="D3807">
            <v>150000</v>
          </cell>
          <cell r="E3807">
            <v>3</v>
          </cell>
        </row>
        <row r="3808">
          <cell r="B3808" t="str">
            <v>The Rhythm of Revolution - Charity Musical Production</v>
          </cell>
          <cell r="C3808" t="str">
            <v>A truly multicultural experience - Hip Hop, Bollywood, Classical Dancers #liveband #Revoultionary Script 19th July@NationalTheatre</v>
          </cell>
          <cell r="D3808">
            <v>7500</v>
          </cell>
          <cell r="E3808">
            <v>5</v>
          </cell>
        </row>
        <row r="3809">
          <cell r="B3809" t="str">
            <v>"In the Heights" at The University of Michigan</v>
          </cell>
          <cell r="C3809" t="str">
            <v>A vibrant, street-wise, and musical performance that follows the lives of stories of the community of Washington Heights...</v>
          </cell>
          <cell r="D3809">
            <v>1500</v>
          </cell>
          <cell r="E3809">
            <v>455</v>
          </cell>
        </row>
        <row r="3810">
          <cell r="B3810" t="str">
            <v>Time at the Bar! The road to Edinburgh</v>
          </cell>
          <cell r="C3810" t="str">
            <v>Following a sell-out run in Loughborough, Time at the Bar! is heading to this year's Fringe Festival... But we need your help!</v>
          </cell>
          <cell r="D3810">
            <v>1000</v>
          </cell>
          <cell r="E3810">
            <v>1000</v>
          </cell>
        </row>
        <row r="3811">
          <cell r="B3811" t="str">
            <v>15% of The Seagull Flies to Edinburgh</v>
          </cell>
          <cell r="C3811" t="str">
            <v>The story of two women trying to produce their own version of Chekhov's The Seagull with limited resources and unfettered enthusiasm.</v>
          </cell>
          <cell r="D3811">
            <v>2000</v>
          </cell>
          <cell r="E3811">
            <v>2025</v>
          </cell>
        </row>
        <row r="3812">
          <cell r="B3812" t="str">
            <v>Romeo &amp; Juliet</v>
          </cell>
          <cell r="C3812" t="str">
            <v>Theater students of UMass present a large-scale theater collaboration that will revolutionize the way you see Shakespeare.</v>
          </cell>
          <cell r="D3812">
            <v>1500</v>
          </cell>
          <cell r="E3812">
            <v>1826</v>
          </cell>
        </row>
        <row r="3813">
          <cell r="B3813" t="str">
            <v>The Merchant of Venice</v>
          </cell>
          <cell r="C3813" t="str">
            <v>The University of Exeter Shakespeare Society is touring its acclaimed show The Merchant of Venice to Stratford-upon-Avon!</v>
          </cell>
          <cell r="D3813">
            <v>250</v>
          </cell>
          <cell r="E3813">
            <v>825</v>
          </cell>
        </row>
        <row r="3814">
          <cell r="B3814" t="str">
            <v>Save "The Stage Door"</v>
          </cell>
          <cell r="C3814" t="str">
            <v>We are raising funds for our local theatre group "The Stage Door". Funding required for lighting, stage equipment and productions.</v>
          </cell>
          <cell r="D3814">
            <v>2000</v>
          </cell>
          <cell r="E3814">
            <v>2191</v>
          </cell>
        </row>
        <row r="3815">
          <cell r="B3815" t="str">
            <v>SUCKIN INJUN</v>
          </cell>
          <cell r="C3815" t="str">
            <v>A comedic play about hillbilly vampires and the absurdity of judging by appearances. Wanna live forever? Better watch what you drink.</v>
          </cell>
          <cell r="D3815">
            <v>2100</v>
          </cell>
          <cell r="E3815">
            <v>2119.9899999999998</v>
          </cell>
        </row>
        <row r="3816">
          <cell r="B3816" t="str">
            <v>Eyes Shut. Door Open - A New Play by Cassie M. Seinuk</v>
          </cell>
          <cell r="C3816" t="str">
            <v>Wax Wings is proud to be presenting the premiere of EYES. SHUT DOOR OPEN, a new play by Boston playwright Cassie M. Seinuk.</v>
          </cell>
          <cell r="D3816">
            <v>1500</v>
          </cell>
          <cell r="E3816">
            <v>2102</v>
          </cell>
        </row>
        <row r="3817">
          <cell r="B3817" t="str">
            <v>The Canterbury Shakespeare Festival - first season</v>
          </cell>
          <cell r="C3817" t="str">
            <v>Come and help us make the Canterbury Shakespeare Festival a reality</v>
          </cell>
          <cell r="D3817">
            <v>1000</v>
          </cell>
          <cell r="E3817">
            <v>1000.01</v>
          </cell>
        </row>
        <row r="3818">
          <cell r="B3818" t="str">
            <v>AFTER LIFE: Minnesota Fringe Festival 2014</v>
          </cell>
          <cell r="C3818" t="str">
            <v>A new play by Brandon Taitt.
Presented by The Theatre Cosmic. 
Premiering in August at the 2014 Minnesota Fringe Festival</v>
          </cell>
          <cell r="D3818">
            <v>1500</v>
          </cell>
          <cell r="E3818">
            <v>1788.57</v>
          </cell>
        </row>
        <row r="3819">
          <cell r="B3819" t="str">
            <v>TWIST: adapted from the novel Oliver Twist</v>
          </cell>
          <cell r="C3819" t="str">
            <v>Using 9 actors, TWIST focuses on the horror and unjust in 1837 London.  Think Peter and the Starcatcher meets American Horror Story.</v>
          </cell>
          <cell r="D3819">
            <v>2000</v>
          </cell>
          <cell r="E3819">
            <v>2145</v>
          </cell>
        </row>
        <row r="3820">
          <cell r="B3820" t="str">
            <v>The AOA Presents: The Maiden of Orleans</v>
          </cell>
          <cell r="C3820" t="str">
            <v>The Arthurian Order of Avalon is attempting to raise funds to put on the annual Human Chessboard in March 2015!</v>
          </cell>
          <cell r="D3820">
            <v>250</v>
          </cell>
          <cell r="E3820">
            <v>570</v>
          </cell>
        </row>
        <row r="3821">
          <cell r="B3821" t="str">
            <v>A Kansas City Fringe Festival premiere: "The Art is a Lie"</v>
          </cell>
          <cell r="C3821" t="str">
            <v>Support this collection of new plays by Kansas City writers and the artists who are bringing it to life!</v>
          </cell>
          <cell r="D3821">
            <v>1000</v>
          </cell>
          <cell r="E3821">
            <v>1064</v>
          </cell>
        </row>
        <row r="3822">
          <cell r="B3822" t="str">
            <v>TUSENTACK THEATRE</v>
          </cell>
          <cell r="C3822" t="str">
            <v>Tusentack Theatre is a professional theatre company providing opportunities to adults who access Mental Health Services.</v>
          </cell>
          <cell r="D3822">
            <v>300</v>
          </cell>
          <cell r="E3822">
            <v>430</v>
          </cell>
        </row>
        <row r="3823">
          <cell r="B3823" t="str">
            <v>Brooklyn Quartet, directed by reg e gaines. Spring of 2016</v>
          </cell>
          <cell r="C3823" t="str">
            <v>Brooklyn Quartet, directed by reg e gaines, in a collaboration of ambitious and unique storytelling, live music and cinematic staging,</v>
          </cell>
          <cell r="D3823">
            <v>3500</v>
          </cell>
          <cell r="E3823">
            <v>3659</v>
          </cell>
        </row>
        <row r="3824">
          <cell r="B3824" t="str">
            <v>Geschichten sollen leben</v>
          </cell>
          <cell r="C3824" t="str">
            <v>19 TheaterstÃ¼cke des Schnuppe Figurentheaters bei einem GroÃŸbrand zerstÃ¶rt - bitte unterstÃ¼tzt uns, den Wiederaufbau zu finanzieren</v>
          </cell>
          <cell r="D3824">
            <v>5000</v>
          </cell>
          <cell r="E3824">
            <v>5501</v>
          </cell>
        </row>
        <row r="3825">
          <cell r="B3825" t="str">
            <v>FEED</v>
          </cell>
          <cell r="C3825" t="str">
            <v>Feed, a new play by Garrett Markgraf (based on the novel by M.T. Anderson), Directed by Anna Marck at Oakland University.</v>
          </cell>
          <cell r="D3825">
            <v>2500</v>
          </cell>
          <cell r="E3825">
            <v>2650</v>
          </cell>
        </row>
        <row r="3826">
          <cell r="B3826" t="str">
            <v>Count Your Blessings - A Verbatim Performance</v>
          </cell>
          <cell r="C3826" t="str">
            <v>the hardy presents a collaboration between Robbie Curran and Abram Rooney. Kemble House, 9th-14th August, every night at 8pm.</v>
          </cell>
          <cell r="D3826">
            <v>250</v>
          </cell>
          <cell r="E3826">
            <v>270</v>
          </cell>
        </row>
        <row r="3827">
          <cell r="B3827" t="str">
            <v>Help keep girls in school in Burkina Faso</v>
          </cell>
          <cell r="C3827" t="str">
            <v>A girl in Burkina Faso is more likely to marry than finish high school. Public theatre can promote the need for girls to stay in school</v>
          </cell>
          <cell r="D3827">
            <v>5000</v>
          </cell>
          <cell r="E3827">
            <v>5271</v>
          </cell>
        </row>
        <row r="3828">
          <cell r="B3828" t="str">
            <v>DAY OF THE DOG by Blue Sparrow Theatre Company</v>
          </cell>
          <cell r="C3828" t="str">
            <v>This is the story about the Westons. One family who live with mental illness on a daily basis.</v>
          </cell>
          <cell r="D3828">
            <v>600</v>
          </cell>
          <cell r="E3828">
            <v>715</v>
          </cell>
        </row>
        <row r="3829">
          <cell r="B3829" t="str">
            <v>BROKEN BISCUITS EDINBURGH</v>
          </cell>
          <cell r="C3829" t="str">
            <v>IAM TRYING TO TAKE MY DEBUT PLAY BROKEN BISCUITS TO EDINGBURGH FESTIVAL 2015 AND REALLY NEED SOME FUNDING TO HELP ME ACHIEVE THIS GOAL</v>
          </cell>
          <cell r="D3829">
            <v>3000</v>
          </cell>
          <cell r="E3829">
            <v>4580</v>
          </cell>
        </row>
        <row r="3830">
          <cell r="B3830" t="str">
            <v>A Few Brave Men: The Chosen Few</v>
          </cell>
          <cell r="C3830" t="str">
            <v>In 1942 three black and one Puerto Rican jazz musicians from Harlem join the segregated US Marines. We see "Love In Time of War"</v>
          </cell>
          <cell r="D3830">
            <v>5000</v>
          </cell>
          <cell r="E3830">
            <v>5000</v>
          </cell>
        </row>
        <row r="3831">
          <cell r="B3831" t="str">
            <v>Returning Home.</v>
          </cell>
          <cell r="C3831" t="str">
            <v>A play that illustrates the symptoms of PTSD, shows its effect on families, and demonstrates some of the difficulties of treating it.</v>
          </cell>
          <cell r="D3831">
            <v>500</v>
          </cell>
          <cell r="E3831">
            <v>501</v>
          </cell>
        </row>
        <row r="3832">
          <cell r="B3832" t="str">
            <v>Run Away</v>
          </cell>
          <cell r="C3832" t="str">
            <v>The Aeon Theatre company is producing another original play by Parker Hale at the Manhattan Reportory Theatre</v>
          </cell>
          <cell r="D3832">
            <v>100</v>
          </cell>
          <cell r="E3832">
            <v>225</v>
          </cell>
        </row>
        <row r="3833">
          <cell r="B3833" t="str">
            <v>Adopt a School for Shared Shakes Artists in the Schools</v>
          </cell>
          <cell r="C3833" t="str">
            <v>Help Shared Shakes to adopt Murphey Academy, a Title I elementary school in Greensboro for a full day of performances and workshops.</v>
          </cell>
          <cell r="D3833">
            <v>500</v>
          </cell>
          <cell r="E3833">
            <v>530.11</v>
          </cell>
        </row>
        <row r="3834">
          <cell r="B3834" t="str">
            <v>SBYET 2016 Hairspray at the Lobero Theatre!</v>
          </cell>
          <cell r="C3834" t="str">
            <v>Santa Barbara Youth Ensemble is performing Hairspray at the Lobero. Help create beautiful memories for these kids by pledging today!</v>
          </cell>
          <cell r="D3834">
            <v>1200</v>
          </cell>
          <cell r="E3834">
            <v>1256</v>
          </cell>
        </row>
        <row r="3835">
          <cell r="B3835" t="str">
            <v>Shakespeare is Boffo! Teachers' Edition</v>
          </cell>
          <cell r="C3835" t="str">
            <v>Get more kids to love Shakespeare by developing the fun &amp; effective Shakespeare is Boffo! course as an replicable program for teachers.</v>
          </cell>
          <cell r="D3835">
            <v>1200</v>
          </cell>
          <cell r="E3835">
            <v>1400</v>
          </cell>
        </row>
        <row r="3836">
          <cell r="B3836" t="str">
            <v>Better to Have Loved...?</v>
          </cell>
          <cell r="C3836" t="str">
            <v>About the impact of addiction on relationships; my play hopes to inspire &amp; support those affected to connect with their own creativity</v>
          </cell>
          <cell r="D3836">
            <v>3000</v>
          </cell>
          <cell r="E3836">
            <v>3271</v>
          </cell>
        </row>
        <row r="3837">
          <cell r="B3837" t="str">
            <v>Support new theatre piece IT DOESN'T MATTER</v>
          </cell>
          <cell r="C3837" t="str">
            <v>IT DOESN'T MATTER is a new comedic piece of political theatre written by three enthusiastic students. Help us produce it at LIPA!</v>
          </cell>
          <cell r="D3837">
            <v>200</v>
          </cell>
          <cell r="E3837">
            <v>320</v>
          </cell>
        </row>
        <row r="3838">
          <cell r="B3838" t="str">
            <v>Home (The Place Where My Stuff Resides)</v>
          </cell>
          <cell r="C3838" t="str">
            <v>"The surveyor said the foundation was shaky". A woman finds what it means to rebuild her marriage.</v>
          </cell>
          <cell r="D3838">
            <v>800</v>
          </cell>
          <cell r="E3838">
            <v>900</v>
          </cell>
        </row>
        <row r="3839">
          <cell r="B3839" t="str">
            <v>Farcical Elements Presents Boeing-Boeing</v>
          </cell>
          <cell r="C3839" t="str">
            <v>A high-flying French farce with the thrust of a well-tuned jet engine</v>
          </cell>
          <cell r="D3839">
            <v>2000</v>
          </cell>
          <cell r="E3839">
            <v>2042</v>
          </cell>
        </row>
        <row r="3840">
          <cell r="B3840" t="str">
            <v>BlodsbrÃ¶llop pÃ¥ Fredriksdal / Blood Wedding at Fredriksdal</v>
          </cell>
          <cell r="C3840" t="str">
            <v>BlodsbrÃ¶llop - vi vill fÃ¶rverkliga vÃ¥r idÃ© om en passionerad berÃ¤ttelse i hÃ¶stfÃ¤rger - vill du?
A passionate story in autumncolours.</v>
          </cell>
          <cell r="D3840">
            <v>100000</v>
          </cell>
          <cell r="E3840">
            <v>100824</v>
          </cell>
        </row>
        <row r="3841">
          <cell r="B3841" t="str">
            <v>El Campanario: A place to "rest" in times of war...</v>
          </cell>
          <cell r="C3841" t="str">
            <v>A futuristic and absurd style play, produced by Colectivo El Pozo, where the characters make a crucial decision. Written by R Dorantes.</v>
          </cell>
          <cell r="D3841">
            <v>2000</v>
          </cell>
          <cell r="E3841">
            <v>2025</v>
          </cell>
        </row>
        <row r="3842">
          <cell r="B3842" t="str">
            <v>Tonight I'll be April</v>
          </cell>
          <cell r="C3842" t="str">
            <v>A gritty play looking at a modern day relationship, highlighting issues of mental health and abuse suffered by men.</v>
          </cell>
          <cell r="D3842">
            <v>1</v>
          </cell>
          <cell r="E3842">
            <v>65</v>
          </cell>
        </row>
        <row r="3843">
          <cell r="B3843" t="str">
            <v>"If They Come Back"</v>
          </cell>
          <cell r="C3843" t="str">
            <v>A play by award winning writer Eric Monte. 
"If they come back" follows the lives of two teenage boys during the civil rights movement.</v>
          </cell>
          <cell r="D3843">
            <v>10000</v>
          </cell>
          <cell r="E3843">
            <v>872</v>
          </cell>
        </row>
        <row r="3844">
          <cell r="B3844" t="str">
            <v>Shakespeare's The Tempest: In-The-Round</v>
          </cell>
          <cell r="C3844" t="str">
            <v>Follow the sell-out Tree Folk Theatre, as we lead you through The Tempest with masks, puppetry and live music! 15th July - 3rd August</v>
          </cell>
          <cell r="D3844">
            <v>5000</v>
          </cell>
          <cell r="E3844">
            <v>1097</v>
          </cell>
        </row>
        <row r="3845">
          <cell r="B3845" t="str">
            <v>Vengeance Can Wait</v>
          </cell>
          <cell r="C3845" t="str">
            <v>Vengeance Can Wait navigates Japanese sub-culture as it charts a dark, twisted and touching, â€œdifferentâ€ kind of love story.</v>
          </cell>
          <cell r="D3845">
            <v>5000</v>
          </cell>
          <cell r="E3845">
            <v>1065</v>
          </cell>
        </row>
        <row r="3846">
          <cell r="B3846" t="str">
            <v>Get "Walken in His Shoes" to Capital Fringe Festival in DC!</v>
          </cell>
          <cell r="C3846" t="str">
            <v>A comedy about a Christopher Walken Club.  This show was chosen to perform in DC!  Help the production get to our nation's capital.</v>
          </cell>
          <cell r="D3846">
            <v>9800</v>
          </cell>
          <cell r="E3846">
            <v>4066</v>
          </cell>
        </row>
        <row r="3847">
          <cell r="B3847" t="str">
            <v>Marilyn Madness &amp; Me</v>
          </cell>
          <cell r="C3847" t="str">
            <v>He met Marilyn. He became obsessed with Norma Jean. That changed everything.
                                A play by Frank Furino</v>
          </cell>
          <cell r="D3847">
            <v>40000</v>
          </cell>
          <cell r="E3847">
            <v>842</v>
          </cell>
        </row>
        <row r="3848">
          <cell r="B3848" t="str">
            <v>My Insane Shakespeare</v>
          </cell>
          <cell r="C3848" t="str">
            <v>My Insane Shakespeare. An original play by Arthur Elbakyan premiering October 13th at United Solo, New York City.</v>
          </cell>
          <cell r="D3848">
            <v>7000</v>
          </cell>
          <cell r="E3848">
            <v>189</v>
          </cell>
        </row>
        <row r="3849">
          <cell r="B3849" t="str">
            <v>Madame X</v>
          </cell>
          <cell r="C3849" t="str">
            <v>The production of the original play "Madame X" by Amanda Davison. Inspired by the painting by John Singer Sargent.</v>
          </cell>
          <cell r="D3849">
            <v>10500</v>
          </cell>
          <cell r="E3849">
            <v>1697</v>
          </cell>
        </row>
        <row r="3850">
          <cell r="B3850" t="str">
            <v>'LETTERS FROM WAR' Losing loved ones to Alzheimer's Disease</v>
          </cell>
          <cell r="C3850" t="str">
            <v>A Carnegie Mellon capstone play based on a woman's life as she slips from reality due to the degenerative effect of Alzheimer's Disease</v>
          </cell>
          <cell r="D3850">
            <v>13000</v>
          </cell>
          <cell r="E3850">
            <v>2129</v>
          </cell>
        </row>
        <row r="3851">
          <cell r="B3851" t="str">
            <v>Auf geht's beim Schichtl</v>
          </cell>
          <cell r="C3851" t="str">
            <v>Bayerische KomÃ¶die im Schaustellermillieu vor historischem Hintergrund des Oktoberfestes von Winfried Frey. UrauffÃ¼hrung September 2015</v>
          </cell>
          <cell r="D3851">
            <v>30000</v>
          </cell>
          <cell r="E3851">
            <v>2113</v>
          </cell>
        </row>
        <row r="3852">
          <cell r="B3852" t="str">
            <v>The Vagina Monologues 2015</v>
          </cell>
          <cell r="C3852" t="str">
            <v>V-Day is a global activist movement to end violence against women and girls.</v>
          </cell>
          <cell r="D3852">
            <v>1000</v>
          </cell>
          <cell r="E3852">
            <v>38</v>
          </cell>
        </row>
        <row r="3853">
          <cell r="B3853" t="str">
            <v>Waving Goodbye</v>
          </cell>
          <cell r="C3853" t="str">
            <v>A play about the horrible choices we have to make every day. Should we take a risk, or take the road most travelled?</v>
          </cell>
          <cell r="D3853">
            <v>2500</v>
          </cell>
          <cell r="E3853">
            <v>852</v>
          </cell>
        </row>
        <row r="3854">
          <cell r="B3854" t="str">
            <v>Rob Base Presents Unequally Yoked The Stage Play</v>
          </cell>
          <cell r="C3854" t="str">
            <v>Writer/Director Lynette J. Blackwell presents the hilarious entangled love story of when evil and good attempt to coexist.</v>
          </cell>
          <cell r="D3854">
            <v>10000</v>
          </cell>
          <cell r="E3854">
            <v>20</v>
          </cell>
        </row>
        <row r="3855">
          <cell r="B3855" t="str">
            <v>The Original Laughter Therapist</v>
          </cell>
          <cell r="C3855" t="str">
            <v>A dose of One-woman "Dramedy" to cure those daily blues is just what the doctor ordered!</v>
          </cell>
          <cell r="D3855">
            <v>100000</v>
          </cell>
          <cell r="E3855">
            <v>26</v>
          </cell>
        </row>
        <row r="3856">
          <cell r="B3856" t="str">
            <v>The Case Of Soghomon Tehlirian</v>
          </cell>
          <cell r="C3856" t="str">
            <v>A play dedicated to the 100th anniversary of the Armenian Genocide.</v>
          </cell>
          <cell r="D3856">
            <v>11000</v>
          </cell>
          <cell r="E3856">
            <v>1788</v>
          </cell>
        </row>
        <row r="3857">
          <cell r="B3857" t="str">
            <v>The Happy Family and Devoted Dreams new theater plays NYC</v>
          </cell>
          <cell r="C3857" t="str">
            <v>TWO NEW DARK COMEDIES OPENING IN NYC THIS APRIL AND MAY BY CHRISTOPHER B. LATRO 
ABOUT FAMILY, AMBITION, LOVE AND GREED</v>
          </cell>
          <cell r="D3857">
            <v>1000</v>
          </cell>
          <cell r="E3857">
            <v>25</v>
          </cell>
        </row>
        <row r="3858">
          <cell r="B3858" t="str">
            <v>"Trouble at the Gate" play</v>
          </cell>
          <cell r="C3858" t="str">
            <v>Thought-provoking drama about one who gets so caught up in churchwork, loses the true meaning of serving God, &amp; has TROUBLE AT THE GATE</v>
          </cell>
          <cell r="D3858">
            <v>5000</v>
          </cell>
          <cell r="E3858">
            <v>1</v>
          </cell>
        </row>
        <row r="3859">
          <cell r="B3859" t="str">
            <v>I support Molding Heartz</v>
          </cell>
          <cell r="C3859" t="str">
            <v>The Ultimate Screenwriting Conference
is the experience showing screenwriters how to write and sell a screenplay in hollywood!</v>
          </cell>
          <cell r="D3859">
            <v>5000</v>
          </cell>
          <cell r="E3859">
            <v>260</v>
          </cell>
        </row>
        <row r="3860">
          <cell r="B3860" t="str">
            <v>Hamlet by CattyWhamPuss (with non-traditional casting)</v>
          </cell>
          <cell r="C3860" t="str">
            <v>With non-gender specific casting, CattyWhamPuss Theatre dismiss traditional casting biases in this, their ambitious first venture.</v>
          </cell>
          <cell r="D3860">
            <v>500</v>
          </cell>
          <cell r="E3860">
            <v>10</v>
          </cell>
        </row>
        <row r="3861">
          <cell r="B3861" t="str">
            <v>What Dreams Were Made Of</v>
          </cell>
          <cell r="C3861" t="str">
            <v>This is a play that will have each and everyone that sees it thinking about the dreams they had growing up. It's a dramady</v>
          </cell>
          <cell r="D3861">
            <v>2500</v>
          </cell>
          <cell r="E3861">
            <v>1</v>
          </cell>
        </row>
        <row r="3862">
          <cell r="B3862" t="str">
            <v>Tennessee Williams' ONE ARM @ Minnesota Fringe</v>
          </cell>
          <cell r="C3862" t="str">
            <v>The unproduced screenplay by Tennessee Williams is given life for the first time on a Twin Cities stage by an ensemble of local actors.</v>
          </cell>
          <cell r="D3862">
            <v>6000</v>
          </cell>
          <cell r="E3862">
            <v>1060</v>
          </cell>
        </row>
        <row r="3863">
          <cell r="B3863" t="str">
            <v>READY OR NOT HERE I COME</v>
          </cell>
          <cell r="C3863" t="str">
            <v>THE COMING OF THE LORD!</v>
          </cell>
          <cell r="D3863">
            <v>2000</v>
          </cell>
          <cell r="E3863">
            <v>100</v>
          </cell>
        </row>
        <row r="3864">
          <cell r="B3864" t="str">
            <v>The Container Play</v>
          </cell>
          <cell r="C3864" t="str">
            <v>The hit immersive theatre experience of England comes to Corpus Christi!</v>
          </cell>
          <cell r="D3864">
            <v>7500</v>
          </cell>
          <cell r="E3864">
            <v>1</v>
          </cell>
        </row>
        <row r="3865">
          <cell r="B3865" t="str">
            <v>Umma Yemaya</v>
          </cell>
          <cell r="C3865" t="str">
            <v>Umma Yemaya is  a play that examines the challenges of unconventional love. The Lady  and the Artist create their own world for love.</v>
          </cell>
          <cell r="D3865">
            <v>6000</v>
          </cell>
          <cell r="E3865">
            <v>0</v>
          </cell>
        </row>
        <row r="3866">
          <cell r="B3866" t="str">
            <v>Grammar Land Performances</v>
          </cell>
          <cell r="C3866" t="str">
            <v>I want to create a theatrical performance of the book Grammar Land and present it at schools to help children learn proper grammar.</v>
          </cell>
          <cell r="D3866">
            <v>5000</v>
          </cell>
          <cell r="E3866">
            <v>60</v>
          </cell>
        </row>
        <row r="3867">
          <cell r="B3867" t="str">
            <v>Fellatia's-Fantastic-Fun-Time-Show</v>
          </cell>
          <cell r="C3867" t="str">
            <v>Sissy Entertainment delivers a delicious cabaret that blends comedic monologue, song, and traditional sketch comedy.</v>
          </cell>
          <cell r="D3867">
            <v>2413</v>
          </cell>
          <cell r="E3867">
            <v>650</v>
          </cell>
        </row>
        <row r="3868">
          <cell r="B3868" t="str">
            <v>a feminine ending, brought to you by the East End Theatre Co</v>
          </cell>
          <cell r="C3868" t="str">
            <v>A funny, moving, witty piece about a girl, her oboe, and her dreams.</v>
          </cell>
          <cell r="D3868">
            <v>2000</v>
          </cell>
          <cell r="E3868">
            <v>11</v>
          </cell>
        </row>
        <row r="3869">
          <cell r="B3869" t="str">
            <v>RUSSIAN PLAY "HOW TO BE BRAVE"</v>
          </cell>
          <cell r="C3869" t="str">
            <v>What do you know about Russian Culture? Our project helps the American children to find out about Russian literature.</v>
          </cell>
          <cell r="D3869">
            <v>2000</v>
          </cell>
          <cell r="E3869">
            <v>251</v>
          </cell>
        </row>
        <row r="3870">
          <cell r="B3870" t="str">
            <v>1000 words (Canceled)</v>
          </cell>
          <cell r="C3870" t="str">
            <v>New collection of music by Scott Evan Davis!</v>
          </cell>
          <cell r="D3870">
            <v>5000</v>
          </cell>
          <cell r="E3870">
            <v>10</v>
          </cell>
        </row>
        <row r="3871">
          <cell r="B3871" t="str">
            <v>The Masturbation Musical (Canceled)</v>
          </cell>
          <cell r="C3871" t="str">
            <v>A Musical about 3 women who pursue their Pleasure and end up finding themselves.</v>
          </cell>
          <cell r="D3871">
            <v>13111</v>
          </cell>
          <cell r="E3871">
            <v>452</v>
          </cell>
        </row>
        <row r="3872">
          <cell r="B3872" t="str">
            <v>MARTIN, LOVE, SEX &amp; RHYTHM The Musical Performance</v>
          </cell>
          <cell r="C3872" t="str">
            <v>M,L,S&amp;R it's a sexy rock/pop musical confronting contemporary gay issues with an all male cast singing and dancing to top 40 songs.</v>
          </cell>
          <cell r="D3872">
            <v>10000</v>
          </cell>
          <cell r="E3872">
            <v>1500</v>
          </cell>
        </row>
        <row r="3873">
          <cell r="B3873" t="str">
            <v>Pocket Monsters: A Musical Parody (Canceled)</v>
          </cell>
          <cell r="C3873" t="str">
            <v>Our musical is finally ready to come to life, and we're raising funds to help make that happen!</v>
          </cell>
          <cell r="D3873">
            <v>1500</v>
          </cell>
          <cell r="E3873">
            <v>40</v>
          </cell>
        </row>
        <row r="3874">
          <cell r="B3874" t="str">
            <v>Shining Star Players (Canceled)</v>
          </cell>
          <cell r="C3874" t="str">
            <v>We are a brand new theatrical teen production company, and we need enough money to put on our first musical production.</v>
          </cell>
          <cell r="D3874">
            <v>15000</v>
          </cell>
          <cell r="E3874">
            <v>0</v>
          </cell>
        </row>
        <row r="3875">
          <cell r="B3875" t="str">
            <v>Dream Big, Work Hard Character Development Show Tour</v>
          </cell>
          <cell r="C3875" t="str">
            <v>Looking for $250 sponsors to help us provide in-house field trips to schools focusing on character development shows for children K-3.</v>
          </cell>
          <cell r="D3875">
            <v>5500</v>
          </cell>
          <cell r="E3875">
            <v>0</v>
          </cell>
        </row>
        <row r="3876">
          <cell r="B3876" t="str">
            <v>HEAL event - Selfless Acts of Love - Musical Extravaganza</v>
          </cell>
          <cell r="C3876" t="str">
            <v>An exploration of arts, dance, music and theater bought to you by a talented team of performing arts enthusiasts - a FUNdraising event</v>
          </cell>
          <cell r="D3876">
            <v>620</v>
          </cell>
          <cell r="E3876">
            <v>0</v>
          </cell>
        </row>
        <row r="3877">
          <cell r="B3877" t="str">
            <v>"Sweeney Todd" - NÃ¸rrebro Musicalteater (Canceled)</v>
          </cell>
          <cell r="C3877" t="str">
            <v>Det nystartede vÃ¦kstlagsteater NÃ¸rrebro Musicalteater's hÃ¥rrejsende opsÃ¦tning af horror-musicalen "Sweeney Todd"!</v>
          </cell>
          <cell r="D3877">
            <v>30000</v>
          </cell>
          <cell r="E3877">
            <v>0</v>
          </cell>
        </row>
        <row r="3878">
          <cell r="B3878" t="str">
            <v>Drinking with Angelika - Marlowe Studio Canterbury May 2016</v>
          </cell>
          <cell r="C3878" t="str">
            <v>Hopefully a successful Campaign will bring this original musical back to the stage for performances on 26th, 27th and 28th May 2016.</v>
          </cell>
          <cell r="D3878">
            <v>3900</v>
          </cell>
          <cell r="E3878">
            <v>2059</v>
          </cell>
        </row>
        <row r="3879">
          <cell r="B3879" t="str">
            <v>Does NY Heart Me? The Musical (Canceled)</v>
          </cell>
          <cell r="C3879" t="str">
            <v>Help us record the concept album and stage grand concerts with a fantastic cast and orchestra. Get your tickets, music and more!</v>
          </cell>
          <cell r="D3879">
            <v>25000</v>
          </cell>
          <cell r="E3879">
            <v>1241</v>
          </cell>
        </row>
        <row r="3880">
          <cell r="B3880" t="str">
            <v>Boys In The Arts Scholarship Program (Canceled)</v>
          </cell>
          <cell r="C3880" t="str">
            <v>Encouraging young males to engage in vocational development in the art of musical theater and related dance classes.</v>
          </cell>
          <cell r="D3880">
            <v>18000</v>
          </cell>
          <cell r="E3880">
            <v>10</v>
          </cell>
        </row>
        <row r="3881">
          <cell r="B3881" t="str">
            <v>Theatre 'Portable' Royal (Canceled)</v>
          </cell>
          <cell r="C3881" t="str">
            <v>Theatre â€˜Portableâ€™ Royal is a portable, fully working, 40 seater theatre which will tour the UK and beyond!</v>
          </cell>
          <cell r="D3881">
            <v>15000</v>
          </cell>
          <cell r="E3881">
            <v>0</v>
          </cell>
        </row>
        <row r="3882">
          <cell r="B3882" t="str">
            <v>Thoroughly Modern Millie (Canceled)</v>
          </cell>
          <cell r="C3882" t="str">
            <v>With Russell Grant as Mrs Meers, this classic musical taps into London's Theatro Technis 1-25 October 2014 for its UK fringe premiere!</v>
          </cell>
          <cell r="D3882">
            <v>7500</v>
          </cell>
          <cell r="E3882">
            <v>980</v>
          </cell>
        </row>
        <row r="3883">
          <cell r="B3883" t="str">
            <v>My Real Mother's Name is... (Canceled)</v>
          </cell>
          <cell r="C3883" t="str">
            <v>A musical journey coming to the Blue Venue at the 2017 Orlando Fringe Festival!</v>
          </cell>
          <cell r="D3883">
            <v>500</v>
          </cell>
          <cell r="E3883">
            <v>25</v>
          </cell>
        </row>
        <row r="3884">
          <cell r="B3884" t="str">
            <v>Mephistopheles by R. Garth &amp; The S.O.L. (Canceled)</v>
          </cell>
          <cell r="C3884" t="str">
            <v>A musical vision of the Faust tale... how he signed his soul to the devil Mephistopheles to find Lori, the love of his life.</v>
          </cell>
          <cell r="D3884">
            <v>30000</v>
          </cell>
          <cell r="E3884">
            <v>0</v>
          </cell>
        </row>
        <row r="3885">
          <cell r="B3885" t="str">
            <v>CAGED - A New Musical (Canceled)</v>
          </cell>
          <cell r="C3885" t="str">
            <v>CAGED - A New Musical is the story of One Passion, One Voice, One Dream. - One man's quest to become the woman he always wanted to be.</v>
          </cell>
          <cell r="D3885">
            <v>15000</v>
          </cell>
          <cell r="E3885">
            <v>0</v>
          </cell>
        </row>
        <row r="3886">
          <cell r="B3886" t="str">
            <v>Alive Portrait Of Christ in Pembroke Township, IL (Canceled)</v>
          </cell>
          <cell r="C3886" t="str">
            <v>The Group M3 is striving to give one of the poorest towns in the country hope again this Easter Holiday.</v>
          </cell>
          <cell r="D3886">
            <v>10000</v>
          </cell>
          <cell r="E3886">
            <v>0</v>
          </cell>
        </row>
        <row r="3887">
          <cell r="B3887" t="str">
            <v>THE SESSIONS - The Beatles at Abbey Road Studios (Canceled)</v>
          </cell>
          <cell r="C3887" t="str">
            <v>A LIVE musical spectacular theatrical experience of The Beatles recording sessions at Abbey Road Studios.</v>
          </cell>
          <cell r="D3887">
            <v>375000</v>
          </cell>
          <cell r="E3887">
            <v>0</v>
          </cell>
        </row>
        <row r="3888">
          <cell r="B3888" t="str">
            <v>a (Canceled)</v>
          </cell>
          <cell r="C3888">
            <v>1</v>
          </cell>
          <cell r="D3888">
            <v>10000</v>
          </cell>
          <cell r="E3888">
            <v>0</v>
          </cell>
        </row>
        <row r="3889">
          <cell r="B3889" t="str">
            <v>SUPER!: An Original Musical (KC Fringe 2015) (Canceled)</v>
          </cell>
          <cell r="C3889" t="str">
            <v>"SUPER!: An Original Musical" is an original work written by Ryan Hruza. This campaign is to fund the production and pay the cast/crew!</v>
          </cell>
          <cell r="D3889">
            <v>2000</v>
          </cell>
          <cell r="E3889">
            <v>35</v>
          </cell>
        </row>
        <row r="3890">
          <cell r="B3890" t="str">
            <v>Popinjay Productions' The Odyssey</v>
          </cell>
          <cell r="C3890" t="str">
            <v>We are devising a vibrant new adaptation of Homer's The Odyssey featuring dynamic storytelling, stunning visuals and original music.</v>
          </cell>
          <cell r="D3890">
            <v>2000</v>
          </cell>
          <cell r="E3890">
            <v>542</v>
          </cell>
        </row>
        <row r="3891">
          <cell r="B3891" t="str">
            <v>Sherri's Playhouse Present's A Heavenly Hand!</v>
          </cell>
          <cell r="C3891" t="str">
            <v>A romantic comedy about a girl trying to figure out what to do with her life and an angel who comes to help her.</v>
          </cell>
          <cell r="D3891">
            <v>8000</v>
          </cell>
          <cell r="E3891">
            <v>118</v>
          </cell>
        </row>
        <row r="3892">
          <cell r="B3892" t="str">
            <v>Something Wicked This Way Comes</v>
          </cell>
          <cell r="C3892" t="str">
            <v>Will Power Troupe is the only US group invited to perform in London's Shakespeare Festival. We need your help to bring the USA to UK!</v>
          </cell>
          <cell r="D3892">
            <v>15000</v>
          </cell>
          <cell r="E3892">
            <v>2524</v>
          </cell>
        </row>
        <row r="3893">
          <cell r="B3893" t="str">
            <v>Out of the Box: A Mime Story</v>
          </cell>
          <cell r="C3893" t="str">
            <v>A comedy about a mime who dreams of becoming a stand up comedian.</v>
          </cell>
          <cell r="D3893">
            <v>800</v>
          </cell>
          <cell r="E3893">
            <v>260</v>
          </cell>
        </row>
        <row r="3894">
          <cell r="B3894" t="str">
            <v>The Sea Horse, presented by Different Stages</v>
          </cell>
          <cell r="C3894" t="str">
            <v>Saloon owner Gertude Blum mistrusts all men and scorns love, but sailor Harry Bales' romantic dreams force her to face her tragic past.</v>
          </cell>
          <cell r="D3894">
            <v>1000</v>
          </cell>
          <cell r="E3894">
            <v>0</v>
          </cell>
        </row>
        <row r="3895">
          <cell r="B3895" t="str">
            <v>MY PRIVATE REVOLUTION</v>
          </cell>
          <cell r="C3895" t="str">
            <v>An inspiring story of a young girl's journey from childhood to adulthood told through monologue, dialogue, poetry and music and dance.</v>
          </cell>
          <cell r="D3895">
            <v>50000</v>
          </cell>
          <cell r="E3895">
            <v>10775</v>
          </cell>
        </row>
        <row r="3896">
          <cell r="B3896" t="str">
            <v>MADE-UP: A Sitcom Theater Special</v>
          </cell>
          <cell r="C3896" t="str">
            <v>Ryan and Vanessa are hosting Christmas for the first time but instead of a happy celebration, they get a hilarious survival situation.</v>
          </cell>
          <cell r="D3896">
            <v>15000</v>
          </cell>
          <cell r="E3896">
            <v>520</v>
          </cell>
        </row>
        <row r="3897">
          <cell r="B3897" t="str">
            <v>Vestige</v>
          </cell>
          <cell r="C3897" t="str">
            <v>A Transgender makeup artist calls into question the loyalty of her best friend in a 1980's circus while dealing with her dying mother.</v>
          </cell>
          <cell r="D3897">
            <v>1000</v>
          </cell>
          <cell r="E3897">
            <v>50</v>
          </cell>
        </row>
        <row r="3898">
          <cell r="B3898" t="str">
            <v>Yorick and Company</v>
          </cell>
          <cell r="C3898" t="str">
            <v>Yorick and Co. is a comedy about a struggling theatre company whose mysterious benefactor starts haunting the show!</v>
          </cell>
          <cell r="D3898">
            <v>1600</v>
          </cell>
          <cell r="E3898">
            <v>170</v>
          </cell>
        </row>
        <row r="3899">
          <cell r="B3899" t="str">
            <v>Terry Pratchett's Wyrd Sisters at Paeroa Little Theatre</v>
          </cell>
          <cell r="C3899" t="str">
            <v>Help us to put on a production of Terry Pratchett's Wyrd Sisters, an ambitions show for our theatre but one I believe we can do.</v>
          </cell>
          <cell r="D3899">
            <v>2500</v>
          </cell>
          <cell r="E3899">
            <v>440</v>
          </cell>
        </row>
        <row r="3900">
          <cell r="B3900" t="str">
            <v>The Return of The Walthamstow Mysteries</v>
          </cell>
          <cell r="C3900" t="str">
            <v>'Somewhere you know, nowhere you've been' a theatrical 
re-imagining of Walthamstowâ€™s past acted out beneath big skies in the marshes.</v>
          </cell>
          <cell r="D3900">
            <v>2500</v>
          </cell>
          <cell r="E3900">
            <v>814</v>
          </cell>
        </row>
        <row r="3901">
          <cell r="B3901" t="str">
            <v>RAIN | a theatrical production of life-changing proportions</v>
          </cell>
          <cell r="C3901" t="str">
            <v>More than just a play, RAIN is an outreach to hurting people who feel disengaged or rejected by others.</v>
          </cell>
          <cell r="D3901">
            <v>10000</v>
          </cell>
          <cell r="E3901">
            <v>125</v>
          </cell>
        </row>
        <row r="3902">
          <cell r="B3902" t="str">
            <v>HUB Theatre Group presents John Logan's RED</v>
          </cell>
          <cell r="C3902" t="str">
            <v>HUB Theatre Group collaborates with local artists to present John Logan's RED to the community.</v>
          </cell>
          <cell r="D3902">
            <v>2500</v>
          </cell>
          <cell r="E3902">
            <v>135</v>
          </cell>
        </row>
        <row r="3903">
          <cell r="B3903" t="str">
            <v>De Lewe: A Youth Movement(Traveling Show)</v>
          </cell>
          <cell r="C3903" t="str">
            <v>"De Lewe" deals with the critical issues within today's youth. It reminds us that standing together is stronger than falling apart.</v>
          </cell>
          <cell r="D3903">
            <v>3000</v>
          </cell>
          <cell r="E3903">
            <v>25</v>
          </cell>
        </row>
        <row r="3904">
          <cell r="B3904" t="str">
            <v>Over Here Theatre/Scotchbonnet present: Love, Sex and Apps</v>
          </cell>
          <cell r="C3904" t="str">
            <v>Love, Sex and Apps is a double bill exploring the way in which we are both connected and disconnected with those around us.</v>
          </cell>
          <cell r="D3904">
            <v>3000</v>
          </cell>
          <cell r="E3904">
            <v>1465</v>
          </cell>
        </row>
        <row r="3905">
          <cell r="B3905" t="str">
            <v>Know Thy Law</v>
          </cell>
          <cell r="C3905" t="str">
            <v>Based on the novel â€œKnow Thy Lawâ€, this powerful play gives the insight and understanding of the power of knowing the law of the land.</v>
          </cell>
          <cell r="D3905">
            <v>1500</v>
          </cell>
          <cell r="E3905">
            <v>0</v>
          </cell>
        </row>
        <row r="3906">
          <cell r="B3906" t="str">
            <v>Black America from Prophets to Pimps</v>
          </cell>
          <cell r="C3906" t="str">
            <v>A play that will cover 4000 years of black history.</v>
          </cell>
          <cell r="D3906">
            <v>10000</v>
          </cell>
          <cell r="E3906">
            <v>3</v>
          </cell>
        </row>
        <row r="3907">
          <cell r="B3907" t="str">
            <v>Antonym Theatre - "STAIRCASES"</v>
          </cell>
          <cell r="C3907" t="str">
            <v>"STAIRCASES" is a piece of collaborative new writing exploring 'L'esprit de l'escalier', or the conversations you wish you could have.</v>
          </cell>
          <cell r="D3907">
            <v>1500</v>
          </cell>
          <cell r="E3907">
            <v>173</v>
          </cell>
        </row>
        <row r="3908">
          <cell r="B3908" t="str">
            <v>First Draft Theatre</v>
          </cell>
          <cell r="C3908" t="str">
            <v>We will workshop, stage and develop new writing, devised work and adaptations. A joyful leap into the possibilities of an idea!</v>
          </cell>
          <cell r="D3908">
            <v>1500</v>
          </cell>
          <cell r="E3908">
            <v>1010</v>
          </cell>
        </row>
        <row r="3909">
          <cell r="B3909" t="str">
            <v>Burqa&amp;Rifle: A Drama: Two Women, Two Cultues, Two Histories</v>
          </cell>
          <cell r="C3909" t="str">
            <v>Burqa&amp;Rifle dramatizes the  encounter between two women -- a vigilante and a convert to Islam.</v>
          </cell>
          <cell r="D3909">
            <v>1000</v>
          </cell>
          <cell r="E3909">
            <v>153</v>
          </cell>
        </row>
        <row r="3910">
          <cell r="B3910" t="str">
            <v>Unconscious Subconscious</v>
          </cell>
          <cell r="C3910" t="str">
            <v>Death splits apart twin brothers in a questionable car accident. They shared dreams, and now they must share trials in the unknown.</v>
          </cell>
          <cell r="D3910">
            <v>750</v>
          </cell>
          <cell r="E3910">
            <v>65</v>
          </cell>
        </row>
        <row r="3911">
          <cell r="B3911" t="str">
            <v>Woman2Woman</v>
          </cell>
          <cell r="C3911" t="str">
            <v>I am trying to put on a gospel comedy stage play that is full of laughter and life lessons as well that will change your life forever,</v>
          </cell>
          <cell r="D3911">
            <v>60000</v>
          </cell>
          <cell r="E3911">
            <v>135</v>
          </cell>
        </row>
        <row r="3912">
          <cell r="B3912" t="str">
            <v>"SHERLOCK HOLMES AND THE SCARLET AVENGER"</v>
          </cell>
          <cell r="C3912" t="str">
            <v>Join Sherlock Holmes and Dr. Watson as the first adventure together is dramatized live on-stage!  The game is afoot!</v>
          </cell>
          <cell r="D3912">
            <v>6000</v>
          </cell>
          <cell r="E3912">
            <v>185</v>
          </cell>
        </row>
        <row r="3913">
          <cell r="B3913" t="str">
            <v>Ministers of Grace</v>
          </cell>
          <cell r="C3913" t="str">
            <v>â€˜Ministers of Graceâ€™ imagines what the movie Ghostbusters would be like if written by William Shakespeare.</v>
          </cell>
          <cell r="D3913">
            <v>8000</v>
          </cell>
          <cell r="E3913">
            <v>2993</v>
          </cell>
        </row>
        <row r="3914">
          <cell r="B3914" t="str">
            <v>JoLee Productions</v>
          </cell>
          <cell r="C3914" t="str">
            <v>Producing &amp; directing Jake's Women by Neil Simon opening July 9 and running through July 26 for Sonoma Arts Live</v>
          </cell>
          <cell r="D3914">
            <v>15000</v>
          </cell>
          <cell r="E3914">
            <v>1</v>
          </cell>
        </row>
        <row r="3915">
          <cell r="B3915" t="str">
            <v>The Great Gatsby at All-of-us Express Children's Theatre</v>
          </cell>
          <cell r="C3915" t="str">
            <v>â€œNo amount of fire or freshness can challenge what a man will store up in his ghostly heart.â€ â€“ The Great Gatsby</v>
          </cell>
          <cell r="D3915">
            <v>10000</v>
          </cell>
          <cell r="E3915">
            <v>1000</v>
          </cell>
        </row>
        <row r="3916">
          <cell r="B3916" t="str">
            <v>Support Catalan Drama: Skin in Flames, by Guillem Clua</v>
          </cell>
          <cell r="C3916" t="str">
            <v>Bots &amp; Barrals and StoneCrabs Theatre are excited to present the UK premiere of Guillem Clua's powerful Catalan drama Skin in Flames.</v>
          </cell>
          <cell r="D3916">
            <v>2500</v>
          </cell>
          <cell r="E3916">
            <v>909</v>
          </cell>
        </row>
        <row r="3917">
          <cell r="B3917" t="str">
            <v>Hardcross</v>
          </cell>
          <cell r="C3917" t="str">
            <v>Following the enormous success of Hardcross, we are looking for new ways to bring this wonderful play to a wider audience.</v>
          </cell>
          <cell r="D3917">
            <v>1500</v>
          </cell>
          <cell r="E3917">
            <v>5</v>
          </cell>
        </row>
        <row r="3918">
          <cell r="B3918" t="str">
            <v>Final exam</v>
          </cell>
          <cell r="C3918" t="str">
            <v>We're a small group of University students who need a little help making our final exam production the best product possible.</v>
          </cell>
          <cell r="D3918">
            <v>2000</v>
          </cell>
          <cell r="E3918">
            <v>0</v>
          </cell>
        </row>
        <row r="3919">
          <cell r="B3919" t="str">
            <v>Romeo and Juliet by Cry of Curs</v>
          </cell>
          <cell r="C3919" t="str">
            <v>We place the actors and script to the fore, with productions stripped down to barest level, aiming to make theatre accessible.</v>
          </cell>
          <cell r="D3919">
            <v>3500</v>
          </cell>
          <cell r="E3919">
            <v>10</v>
          </cell>
        </row>
        <row r="3920">
          <cell r="B3920" t="str">
            <v>The Singing Teacher</v>
          </cell>
          <cell r="C3920" t="str">
            <v>A fantastic new comedy coming to the West End 2014.  An Alan Ayckbourn meets Richard Curtis style comedy. Who knew singing was therapy!</v>
          </cell>
          <cell r="D3920">
            <v>60000</v>
          </cell>
          <cell r="E3920">
            <v>120</v>
          </cell>
        </row>
        <row r="3921">
          <cell r="B3921" t="str">
            <v>After The Blue</v>
          </cell>
          <cell r="C3921" t="str">
            <v>Two sisters living in a Cornish seaside town attempt to hide and escape from a life- circle of deceit, abuse, incest and revenge.</v>
          </cell>
          <cell r="D3921">
            <v>5000</v>
          </cell>
          <cell r="E3921">
            <v>90</v>
          </cell>
        </row>
        <row r="3922">
          <cell r="B3922" t="str">
            <v>'SCARAMOUCHE JONES'' by Justin Butcher</v>
          </cell>
          <cell r="C3922" t="str">
            <v>An enthralling tale charting the ecstasies and tragedies behind the seven white masks of centenarian clown,Scaramouche Jones.</v>
          </cell>
          <cell r="D3922">
            <v>2500</v>
          </cell>
          <cell r="E3922">
            <v>135</v>
          </cell>
        </row>
        <row r="3923">
          <cell r="B3923" t="str">
            <v>Shakespeare's R&amp;J - Chapel Lane Theatre Company</v>
          </cell>
          <cell r="C3923" t="str">
            <v>CLTC are crowdfunding for our latest production - Joe Calarco's brilliant adaptation of Shakespeare's most loved tragedy.</v>
          </cell>
          <cell r="D3923">
            <v>3000</v>
          </cell>
          <cell r="E3923">
            <v>0</v>
          </cell>
        </row>
        <row r="3924">
          <cell r="B3924" t="str">
            <v>Truth, Dare, Promise to be Faithful Stage Play</v>
          </cell>
          <cell r="C3924" t="str">
            <v>TDPF is a play about a woman named Lisa who devotes her life to her marriage and ministry â€”since it is a woman place says her husband.</v>
          </cell>
          <cell r="D3924">
            <v>750</v>
          </cell>
          <cell r="E3924">
            <v>61</v>
          </cell>
        </row>
        <row r="3925">
          <cell r="B3925" t="str">
            <v>Mrs Roosevelt Flies to London UK tour</v>
          </cell>
          <cell r="C3925" t="str">
            <v>Eleanor Roosevelt: Passionate campaigner for human rights, champion for peace, staunch supporter of FDR's policies, betrayed wife.</v>
          </cell>
          <cell r="D3925">
            <v>11500</v>
          </cell>
          <cell r="E3925">
            <v>1384</v>
          </cell>
        </row>
        <row r="3926">
          <cell r="B3926" t="str">
            <v>THE MAGIC OF LAUGHTER WITH REGGIE RICE'S #TEAMDREAMERS</v>
          </cell>
          <cell r="C3926" t="str">
            <v>Help Comedy Illusionist Reggie Rice spread the magic of laughter as he takes his award-winning illusion show to a town near you!</v>
          </cell>
          <cell r="D3926">
            <v>15000</v>
          </cell>
          <cell r="E3926">
            <v>2290</v>
          </cell>
        </row>
        <row r="3927">
          <cell r="B3927" t="str">
            <v>Help Save High School Theater</v>
          </cell>
          <cell r="C3927" t="str">
            <v>Help Save High School Theater Program
Your donations will be used to purchase props, build sets, and costumes.</v>
          </cell>
          <cell r="D3927">
            <v>150</v>
          </cell>
          <cell r="E3927">
            <v>15</v>
          </cell>
        </row>
        <row r="3928">
          <cell r="B3928" t="str">
            <v>Caryl Churchill's 'Top Girls' - NSW HSC Text</v>
          </cell>
          <cell r="C3928" t="str">
            <v>Producing syllabus-relevant theatre targeted to HSC students on the NSW Central Coast</v>
          </cell>
          <cell r="D3928">
            <v>5000</v>
          </cell>
          <cell r="E3928">
            <v>15</v>
          </cell>
        </row>
        <row r="3929">
          <cell r="B3929" t="str">
            <v>'Journey's End' Tour of Dorset commemorating WW1</v>
          </cell>
          <cell r="C3929" t="str">
            <v>Brand new graduate theater company 'FMP Theatre' proudly presents the definitive WW1 play, Journey's End, with a little help from you.</v>
          </cell>
          <cell r="D3929">
            <v>2500</v>
          </cell>
          <cell r="E3929">
            <v>25</v>
          </cell>
        </row>
        <row r="3930">
          <cell r="B3930" t="str">
            <v>CHARM by Philip Dawkins</v>
          </cell>
          <cell r="C3930" t="str">
            <v>"Charm" class is in session! Mama Darleena, a transgender African-American woman, shares rules for etiquette with her LGBTQ students.</v>
          </cell>
          <cell r="D3930">
            <v>5000</v>
          </cell>
          <cell r="E3930">
            <v>651</v>
          </cell>
        </row>
        <row r="3931">
          <cell r="B3931" t="str">
            <v>Comedy Of Errors: Antioch Community High School</v>
          </cell>
          <cell r="C3931" t="str">
            <v>We need to raise funds to bring this elaborate production to life with special FX makeup, highly detailed sets, and costumes.</v>
          </cell>
          <cell r="D3931">
            <v>20000</v>
          </cell>
          <cell r="E3931">
            <v>453</v>
          </cell>
        </row>
        <row r="3932">
          <cell r="B3932" t="str">
            <v>Foundry Theatre Brisbane</v>
          </cell>
          <cell r="C3932" t="str">
            <v>We are a new and exciting semi-pro  theatre company who will support &amp; hire local actors &amp; writers in Brisbane &amp; Queensland.</v>
          </cell>
          <cell r="D3932">
            <v>10000</v>
          </cell>
          <cell r="E3932">
            <v>0</v>
          </cell>
        </row>
        <row r="3933">
          <cell r="B3933" t="str">
            <v>Still I Weep</v>
          </cell>
          <cell r="C3933" t="str">
            <v>An original stage play designed to bring to light the long-term effects on adult survivors of childhood sexual abuse. We do survive!</v>
          </cell>
          <cell r="D3933">
            <v>8000</v>
          </cell>
          <cell r="E3933">
            <v>0</v>
          </cell>
        </row>
        <row r="3934">
          <cell r="B3934" t="str">
            <v>Improv Patrol "The Gift of Your Story is Our Script"</v>
          </cell>
          <cell r="C3934" t="str">
            <v>Audience tell stories from their life chooses the improv actors to re-enact the story on the spot via song, dance and theatrics.</v>
          </cell>
          <cell r="D3934">
            <v>12000</v>
          </cell>
          <cell r="E3934">
            <v>1</v>
          </cell>
        </row>
        <row r="3935">
          <cell r="B3935" t="str">
            <v>Three for 5: A King's Story</v>
          </cell>
          <cell r="C3935" t="str">
            <v>Presenting the complete three part of writer/director Ty Foard's "A King's Story" ...a dramatic artistic one director play festival</v>
          </cell>
          <cell r="D3935">
            <v>7000</v>
          </cell>
          <cell r="E3935">
            <v>1102</v>
          </cell>
        </row>
        <row r="3936">
          <cell r="B3936" t="str">
            <v>"A Measure of Normalcy"</v>
          </cell>
          <cell r="C3936" t="str">
            <v>Lost youth and lost souls struggle to find meaning amid dingy basements, vanishing malls, and a bleak Midwestern summer.</v>
          </cell>
          <cell r="D3936">
            <v>5000</v>
          </cell>
          <cell r="E3936">
            <v>550</v>
          </cell>
        </row>
        <row r="3937">
          <cell r="B3937" t="str">
            <v>Mr Mineshaft - A Play about Julius Eastman</v>
          </cell>
          <cell r="C3937" t="str">
            <v>Forgotten composer, virtuoso pianist, actor, and activist.
I'm hoping to produce my play which explores Julius's life and music.</v>
          </cell>
          <cell r="D3937">
            <v>3000</v>
          </cell>
          <cell r="E3937">
            <v>1315</v>
          </cell>
        </row>
        <row r="3938">
          <cell r="B3938" t="str">
            <v>End Breast Cancer</v>
          </cell>
          <cell r="C3938" t="str">
            <v>This stage play is a true story about one woman's fight against breast cancer while still having to deal with the adversities of life.</v>
          </cell>
          <cell r="D3938">
            <v>20000</v>
          </cell>
          <cell r="E3938">
            <v>0</v>
          </cell>
        </row>
        <row r="3939">
          <cell r="B3939" t="str">
            <v>Fever - a workshop production</v>
          </cell>
          <cell r="C3939" t="str">
            <v>Support the artists of the new play FEVER: a story of love, friendship and sonnets. Donate to help us develop this production!</v>
          </cell>
          <cell r="D3939">
            <v>2885</v>
          </cell>
          <cell r="E3939">
            <v>2485</v>
          </cell>
        </row>
        <row r="3940">
          <cell r="B3940" t="str">
            <v>Broken Alley â€”Â Year 3</v>
          </cell>
          <cell r="C3940" t="str">
            <v>We Kickstarted Broken Alley Theatre in the summer of 2013. It's been an amazing two years. This year, BATx goes bigger than ever.</v>
          </cell>
          <cell r="D3940">
            <v>3255</v>
          </cell>
          <cell r="E3940">
            <v>397</v>
          </cell>
        </row>
        <row r="3941">
          <cell r="B3941" t="str">
            <v>'Potter.' Funding 2015</v>
          </cell>
          <cell r="C3941" t="str">
            <v>'Potter.' is a parody of the popular Harry Potter series allowing aspiring actors a chance to work in a professional production.</v>
          </cell>
          <cell r="D3941">
            <v>5000</v>
          </cell>
          <cell r="E3941">
            <v>5</v>
          </cell>
        </row>
        <row r="3942">
          <cell r="B3942" t="str">
            <v>Attraction</v>
          </cell>
          <cell r="C3942" t="str">
            <v>A Stage Play that will bring you to the edge of your seat , leave you thinkin and will also have you laughing while enjoyin the talent</v>
          </cell>
          <cell r="D3942">
            <v>5000</v>
          </cell>
          <cell r="E3942">
            <v>11</v>
          </cell>
        </row>
        <row r="3943">
          <cell r="B3943" t="str">
            <v>TWO for the PRICE OF ONE THEATRE</v>
          </cell>
          <cell r="C3943" t="str">
            <v>Help produce "Boseman and Lena" by Athol Fugard.
Celebrate 18 years of Service to Arts and Community, 2nd Show of a 7th Season in NOLA!</v>
          </cell>
          <cell r="D3943">
            <v>5500</v>
          </cell>
          <cell r="E3943">
            <v>50</v>
          </cell>
        </row>
        <row r="3944">
          <cell r="B3944" t="str">
            <v>Epic Proportions</v>
          </cell>
          <cell r="C3944" t="str">
            <v>In the 30's, two brothers, Benny and Phil, who go to the Arizona desert to be extras in a huge Biblical epic. Riotous comedy!</v>
          </cell>
          <cell r="D3944">
            <v>1200</v>
          </cell>
          <cell r="E3944">
            <v>0</v>
          </cell>
        </row>
        <row r="3945">
          <cell r="B3945" t="str">
            <v>Alexandra Petri's "The Scrum"  - Field Trip Theatre</v>
          </cell>
          <cell r="C3945" t="str">
            <v>Field Trip Theatre has  commissioned Alexandra Petri to write a world premiere play set in DC , "The Scrum",</v>
          </cell>
          <cell r="D3945">
            <v>5000</v>
          </cell>
          <cell r="E3945">
            <v>1782</v>
          </cell>
        </row>
        <row r="3946">
          <cell r="B3946" t="str">
            <v>Shakespeare Shortened School Plays</v>
          </cell>
          <cell r="C3946" t="str">
            <v>My project is to finish writing all 38 of Shakespeare's Plays into shortened 15-20 minute Shortened versions and publish them in 1 year</v>
          </cell>
          <cell r="D3946">
            <v>5000</v>
          </cell>
          <cell r="E3946">
            <v>0</v>
          </cell>
        </row>
        <row r="3947">
          <cell r="B3947" t="str">
            <v>Camp Curtain Call: Star Wars (A Parody)</v>
          </cell>
          <cell r="C3947" t="str">
            <v>We do a theatre camp for kids every summer doing parady shows of diff stories for kids to learn theater. This year is Star Wars Parody.</v>
          </cell>
          <cell r="D3947">
            <v>2000</v>
          </cell>
          <cell r="E3947">
            <v>5</v>
          </cell>
        </row>
        <row r="3948">
          <cell r="B3948" t="str">
            <v>DR. Mecurio's Mythical Marvels &amp; Beastiry</v>
          </cell>
          <cell r="C3948" t="str">
            <v>Dr. Mecurio's is an original work of fantasy designed and written for the stage.</v>
          </cell>
          <cell r="D3948">
            <v>6000</v>
          </cell>
          <cell r="E3948">
            <v>195</v>
          </cell>
        </row>
        <row r="3949">
          <cell r="B3949" t="str">
            <v>Tell'em I'm Gonna Make It</v>
          </cell>
          <cell r="C3949" t="str">
            <v>Soon to be known as one of the greatest gospel stage plays of all times. Great hit in New England and now we want to take  it on tour</v>
          </cell>
          <cell r="D3949">
            <v>3000</v>
          </cell>
          <cell r="E3949">
            <v>101</v>
          </cell>
        </row>
        <row r="3950">
          <cell r="B3950" t="str">
            <v>The Barbican Photography Trip 2015</v>
          </cell>
          <cell r="C3950" t="str">
            <v>A group of 12 friends, separated by time, space, state borders and oceans want to head to London for the adventure of a lifetime.</v>
          </cell>
          <cell r="D3950">
            <v>30000</v>
          </cell>
          <cell r="E3950">
            <v>0</v>
          </cell>
        </row>
        <row r="3951">
          <cell r="B3951" t="str">
            <v>Various Unfortunate Deaths of Tâ€™Abbott and Rue Doch Juniors</v>
          </cell>
          <cell r="C3951" t="str">
            <v>A brilliant project making a huge difference : a play about Climate Change and a series of panels on environmental and community issues</v>
          </cell>
          <cell r="D3951">
            <v>10000</v>
          </cell>
          <cell r="E3951">
            <v>1577</v>
          </cell>
        </row>
        <row r="3952">
          <cell r="B3952" t="str">
            <v>The Great Elephant Repertory Company</v>
          </cell>
          <cell r="C3952" t="str">
            <v>With the Great Elephant Repertory we can reach those children who are perceived unreachable, educating them through performance art.</v>
          </cell>
          <cell r="D3952">
            <v>4000</v>
          </cell>
          <cell r="E3952">
            <v>25</v>
          </cell>
        </row>
        <row r="3953">
          <cell r="B3953" t="str">
            <v>"The Divide" A Great New Play To Tour the USA</v>
          </cell>
          <cell r="C3953" t="str">
            <v>Set in Southern America â€œThe Divideâ€ is a stage play that touches on the issues that are forefront in America and the world.</v>
          </cell>
          <cell r="D3953">
            <v>200000</v>
          </cell>
          <cell r="E3953">
            <v>1</v>
          </cell>
        </row>
        <row r="3954">
          <cell r="B3954" t="str">
            <v>ThÃ©Ã¢tre Polichinelle Show "Clown-Ballet"</v>
          </cell>
          <cell r="C3954" t="str">
            <v>This is the story about dreams of the kindly clown who indulge in reverie to be a ballet dancer! Every act is a funny sentimental story</v>
          </cell>
          <cell r="D3954">
            <v>26000</v>
          </cell>
          <cell r="E3954">
            <v>25</v>
          </cell>
        </row>
        <row r="3955">
          <cell r="B3955" t="str">
            <v>A Time Pirate's Love</v>
          </cell>
          <cell r="C3955" t="str">
            <v>Actors and actresses are needed to help me create a stage play. A stage play needs to be adapted from the book I wrote.</v>
          </cell>
          <cell r="D3955">
            <v>17600</v>
          </cell>
          <cell r="E3955">
            <v>0</v>
          </cell>
        </row>
        <row r="3956">
          <cell r="B3956" t="str">
            <v>City of Joy</v>
          </cell>
          <cell r="C3956" t="str">
            <v>Despite hunger and conditions of a Calcutta slum, the people there know that life is precious. They have named it â€˜City of Joy.â€™</v>
          </cell>
          <cell r="D3956">
            <v>25000</v>
          </cell>
          <cell r="E3956">
            <v>0</v>
          </cell>
        </row>
        <row r="3957">
          <cell r="B3957" t="str">
            <v>FHE High School Presents: Snow Queen and Once On This Island</v>
          </cell>
          <cell r="C3957" t="str">
            <v>FHE High School Theatre Booster Fund Raiser for Costumes --Fall Play Snow Queen and Spring Musical Once on this Island</v>
          </cell>
          <cell r="D3957">
            <v>1750</v>
          </cell>
          <cell r="E3957">
            <v>425</v>
          </cell>
        </row>
        <row r="3958">
          <cell r="B3958" t="str">
            <v>The Woman in Me</v>
          </cell>
          <cell r="C3958" t="str">
            <v>This saucy stage play chronicles the highs and lows of my life involving gangs, drugs and prison. The story is a transforming ministry.</v>
          </cell>
          <cell r="D3958">
            <v>5500</v>
          </cell>
          <cell r="E3958">
            <v>0</v>
          </cell>
        </row>
        <row r="3959">
          <cell r="B3959" t="str">
            <v>Yada.Yada.Yada. An Unauthorized Seinfeld Event. 9 in 90</v>
          </cell>
          <cell r="C3959" t="str">
            <v>A play about something, or maybe nothing. Four actors depicting all 9 seasons of Seinfeld in 90 minutes.</v>
          </cell>
          <cell r="D3959">
            <v>28000</v>
          </cell>
          <cell r="E3959">
            <v>7</v>
          </cell>
        </row>
        <row r="3960">
          <cell r="B3960" t="str">
            <v>Shakespeare with Noodles:  Henry IV</v>
          </cell>
          <cell r="C3960" t="str">
            <v>A children's theatre group constructing props out of swimming noodles to provide free Shakespeare in the parks to local communities.</v>
          </cell>
          <cell r="D3960">
            <v>2000</v>
          </cell>
          <cell r="E3960">
            <v>641</v>
          </cell>
        </row>
        <row r="3961">
          <cell r="B3961" t="str">
            <v>Central Coast Theatre Community Website - Plays &amp; Auditions</v>
          </cell>
          <cell r="C3961" t="str">
            <v>A free website for theatre on California's central coast - actors, auditions, &amp; shows in Santa Barbara, San Luis Obispo, &amp; Montetey.</v>
          </cell>
          <cell r="D3961">
            <v>1200</v>
          </cell>
          <cell r="E3961">
            <v>292</v>
          </cell>
        </row>
        <row r="3962">
          <cell r="B3962" t="str">
            <v>In The Time of New York</v>
          </cell>
          <cell r="C3962" t="str">
            <v>You are closer to your dreams than what you expect, your demons will always wait for you to realize them, theyâ€™ll torture you Manny.</v>
          </cell>
          <cell r="D3962">
            <v>3000</v>
          </cell>
          <cell r="E3962">
            <v>45</v>
          </cell>
        </row>
        <row r="3963">
          <cell r="B3963" t="str">
            <v>New Edinburgh play</v>
          </cell>
          <cell r="C3963" t="str">
            <v>I've written a fun new play exploring the reality of gay stereotypes in 2014 - with accommodation and venue hire it needs some dough :)</v>
          </cell>
          <cell r="D3963">
            <v>5000</v>
          </cell>
          <cell r="E3963">
            <v>21</v>
          </cell>
        </row>
        <row r="3964">
          <cell r="B3964" t="str">
            <v>The Story of the 1914 Christmas Truce is coming to America</v>
          </cell>
          <cell r="C3964" t="str">
            <v>OUR FRIENDS THE ENEMY will make its American Debut at Theatre Row in New York City, and we would like for you to join us on our journey</v>
          </cell>
          <cell r="D3964">
            <v>1400</v>
          </cell>
          <cell r="E3964">
            <v>45</v>
          </cell>
        </row>
        <row r="3965">
          <cell r="B3965" t="str">
            <v>Une minute de silence</v>
          </cell>
          <cell r="C3965" t="str">
            <v>les effets de censeur sur l'immigration.Ã§a c'est une piÃ¨ce de l'histoire de la rÃ©volution en Iran jusqu'Ã  des meurtres en sÃ©rie en 1999</v>
          </cell>
          <cell r="D3965">
            <v>10000</v>
          </cell>
          <cell r="E3965">
            <v>0</v>
          </cell>
        </row>
        <row r="3966">
          <cell r="B3966" t="str">
            <v>MAMA'Z BA-B: The StagePlay</v>
          </cell>
          <cell r="C3966" t="str">
            <v>"MAMA'Z BA-B" is the story of Marcus Williams who struggles to find a place for himself as a young black male.</v>
          </cell>
          <cell r="D3966">
            <v>2000</v>
          </cell>
          <cell r="E3966">
            <v>126</v>
          </cell>
        </row>
        <row r="3967">
          <cell r="B3967" t="str">
            <v>Fringe Fest: Take Comfort in Falling Forever</v>
          </cell>
          <cell r="C3967" t="str">
            <v>Andrew Heller producing a production of an original play for the Philadelphia Fringe Festival. Written and Directed by Andrew Heller</v>
          </cell>
          <cell r="D3967">
            <v>2000</v>
          </cell>
          <cell r="E3967">
            <v>285</v>
          </cell>
        </row>
        <row r="3968">
          <cell r="B3968" t="str">
            <v>Moroccan National Debate Team</v>
          </cell>
          <cell r="C3968" t="str">
            <v>MNDT will be the first Moroccan Team in history to participate in the WSDC. the worldâ€™s biggest high school debate tournament.</v>
          </cell>
          <cell r="D3968">
            <v>7500</v>
          </cell>
          <cell r="E3968">
            <v>45</v>
          </cell>
        </row>
        <row r="3969">
          <cell r="B3969" t="str">
            <v>Backdrops for Maplewood Barn Theatre Summer 2017 Production</v>
          </cell>
          <cell r="C3969" t="str">
            <v>Ramsay Wise is painting the backdrops for the Maplewood Barn Theatre's summer 2017 production. He needs canvas and paint.</v>
          </cell>
          <cell r="D3969">
            <v>1700</v>
          </cell>
          <cell r="E3969">
            <v>410</v>
          </cell>
        </row>
        <row r="3970">
          <cell r="B3970" t="str">
            <v>Scarlet Letters (a play with songs)</v>
          </cell>
          <cell r="C3970" t="str">
            <v>"On the breast of her gown, in fine red cloth, appeared the letter A." But what about the rest of the alphabet?</v>
          </cell>
          <cell r="D3970">
            <v>5000</v>
          </cell>
          <cell r="E3970">
            <v>527</v>
          </cell>
        </row>
        <row r="3971">
          <cell r="B3971" t="str">
            <v>Ghost Pirate Cruise on the Hudson Sept. 3rd</v>
          </cell>
          <cell r="C3971" t="str">
            <v>Board a pirate ship and sail with us on a midnight cruise into the dark realms of forgotten pirate lore with music, theater &amp; burlesque</v>
          </cell>
          <cell r="D3971">
            <v>2825</v>
          </cell>
          <cell r="E3971">
            <v>211</v>
          </cell>
        </row>
        <row r="3972">
          <cell r="B3972" t="str">
            <v>GCU Follow Your Dreams Production</v>
          </cell>
          <cell r="C3972" t="str">
            <v>WeÂ  areÂ  aÂ  newÂ  productionÂ  companyÂ  andÂ  willÂ  beÂ  touringÂ  withÂ  ourÂ  production,  FOLLOW  YOUR  DREAMS  debuting  June  2016.</v>
          </cell>
          <cell r="D3972">
            <v>15000</v>
          </cell>
          <cell r="E3972">
            <v>11</v>
          </cell>
        </row>
        <row r="3973">
          <cell r="B3973" t="str">
            <v>The Sentinel &amp; The Showman</v>
          </cell>
          <cell r="C3973" t="str">
            <v>The timeless story of the struggling actor, the faithful agent and   the reality of what constitutes success and failure in Hollywood.</v>
          </cell>
          <cell r="D3973">
            <v>14000</v>
          </cell>
          <cell r="E3973">
            <v>136</v>
          </cell>
        </row>
        <row r="3974">
          <cell r="B3974" t="str">
            <v>Valkyrie Theatre Company</v>
          </cell>
          <cell r="C3974" t="str">
            <v>We're a horror based theatre company in Oklahoma City beginning our first season of shows.</v>
          </cell>
          <cell r="D3974">
            <v>1000</v>
          </cell>
          <cell r="E3974">
            <v>211</v>
          </cell>
        </row>
        <row r="3975">
          <cell r="B3975" t="str">
            <v>Staged Right Theatre First Season Campaign</v>
          </cell>
          <cell r="C3975" t="str">
            <v>Staged Right Theatre Company is putting on its first season this year, and we need your help with raising money to put on four plays!</v>
          </cell>
          <cell r="D3975">
            <v>5000</v>
          </cell>
          <cell r="E3975">
            <v>3905</v>
          </cell>
        </row>
        <row r="3976">
          <cell r="B3976" t="str">
            <v>The Taming of the Shrew</v>
          </cell>
          <cell r="C3976" t="str">
            <v>We are performing Shakespeare's "The Taming of the Shrew" in its original Elizabethan setting at the Oxford Shakespeare Festival.</v>
          </cell>
          <cell r="D3976">
            <v>1000</v>
          </cell>
          <cell r="E3976">
            <v>320</v>
          </cell>
        </row>
        <row r="3977">
          <cell r="B3977" t="str">
            <v>Moon Over Mangroves</v>
          </cell>
          <cell r="C3977" t="str">
            <v>Four homeless Key West men are to be given a boat, but fates twist until only the moon and mangroves witness their earthly demise.</v>
          </cell>
          <cell r="D3977">
            <v>678</v>
          </cell>
          <cell r="E3977">
            <v>0</v>
          </cell>
        </row>
        <row r="3978">
          <cell r="B3978" t="str">
            <v>R.U.R. at New Muses Theatre Company</v>
          </cell>
          <cell r="C3978" t="str">
            <v>Rossumâ€™s Universal Robots are the perfect workforce, without emotions, needs, or souls. But they are changing. Becoming more like us...</v>
          </cell>
          <cell r="D3978">
            <v>1300</v>
          </cell>
          <cell r="E3978">
            <v>620</v>
          </cell>
        </row>
        <row r="3979">
          <cell r="B3979" t="str">
            <v>Tales of a Dragon KNIGHT</v>
          </cell>
          <cell r="C3979" t="str">
            <v>Created for the greatest stages of the world, will captivate the hearts of its audience with a Powerful Story Line &amp; Magical creatures!</v>
          </cell>
          <cell r="D3979">
            <v>90000</v>
          </cell>
          <cell r="E3979">
            <v>1305</v>
          </cell>
        </row>
        <row r="3980">
          <cell r="B3980" t="str">
            <v>For Colored Girl Play Production</v>
          </cell>
          <cell r="C3980" t="str">
            <v>Staged play within the communities of eastern ( Kinston Wilson Wilmington ) North Carolina ! Funds will allow a child to attend! THX</v>
          </cell>
          <cell r="D3980">
            <v>2000</v>
          </cell>
          <cell r="E3980">
            <v>214</v>
          </cell>
        </row>
        <row r="3981">
          <cell r="B3981" t="str">
            <v>What a Gay Play - back, bigger and longer</v>
          </cell>
          <cell r="C3981" t="str">
            <v>After a successful premiere run at Edinburgh 2014, it's been rewritten and revised and is back for another run of Edinburgh fun in 2015</v>
          </cell>
          <cell r="D3981">
            <v>6000</v>
          </cell>
          <cell r="E3981">
            <v>110</v>
          </cell>
        </row>
        <row r="3982">
          <cell r="B3982" t="str">
            <v>Romeo and Juliet: A Mesh-n-Groove Production</v>
          </cell>
          <cell r="C3982" t="str">
            <v>Itâ€™s your favorite classic with a twist. This summer, Chicago youth recreate Romeo and Juliet in The Mesh-n-Groove annual production!</v>
          </cell>
          <cell r="D3982">
            <v>2500</v>
          </cell>
          <cell r="E3982">
            <v>450</v>
          </cell>
        </row>
        <row r="3983">
          <cell r="B3983" t="str">
            <v>BEIRUT, LADY OF LEBANON</v>
          </cell>
          <cell r="C3983" t="str">
            <v>A Theatrical Production Celebrating the Lebanese Culture and the Human Spirit in Time of War.</v>
          </cell>
          <cell r="D3983">
            <v>30000</v>
          </cell>
          <cell r="E3983">
            <v>1225</v>
          </cell>
        </row>
        <row r="3984">
          <cell r="B3984" t="str">
            <v>Flush - David Dipper - Break Point Theatre</v>
          </cell>
          <cell r="C3984" t="str">
            <v>Sex, deception, addiction, life. 
A quality piece of relevant theatre at one of London's most vibrant and respected fringe theatres.</v>
          </cell>
          <cell r="D3984">
            <v>850</v>
          </cell>
          <cell r="E3984">
            <v>170</v>
          </cell>
        </row>
        <row r="3985">
          <cell r="B3985" t="str">
            <v>A Season of Love and Music (Spring 2014)</v>
          </cell>
          <cell r="C3985" t="str">
            <v>Donâ€™t miss Golden Threadâ€™s new family-friendly play with live music about Ziryab, the 9th century musician and cultural trailblazer!</v>
          </cell>
          <cell r="D3985">
            <v>11140</v>
          </cell>
          <cell r="E3985">
            <v>3877</v>
          </cell>
        </row>
        <row r="3986">
          <cell r="B3986" t="str">
            <v>Fantastic Mr Fox - Novus Theatre</v>
          </cell>
          <cell r="C3986" t="str">
            <v>Novus Theatre bring you their new show 'Fantastic Mr Fox'. We hope to improve the pay for our cast and crew through Kickstarter.</v>
          </cell>
          <cell r="D3986">
            <v>1500</v>
          </cell>
          <cell r="E3986">
            <v>95</v>
          </cell>
        </row>
        <row r="3987">
          <cell r="B3987" t="str">
            <v>A Facelift for the Facade--Spring Garden Mill, Newtown, PA</v>
          </cell>
          <cell r="C3987" t="str">
            <v>The	next	project on the	horizon is	renovation of the exterior	faÃ§ade of	the Spring Garden	Mill,	which is in need of paint and	repair.</v>
          </cell>
          <cell r="D3987">
            <v>2000</v>
          </cell>
          <cell r="E3987">
            <v>641</v>
          </cell>
        </row>
        <row r="3988">
          <cell r="B3988" t="str">
            <v>Hippolytos - Polish Tour</v>
          </cell>
          <cell r="C3988" t="str">
            <v>After a successful run at London's Cockpit Theatre, we are invited to perform in Gardzienice OPT and at Teatr Polski in Warsaw, Poland.</v>
          </cell>
          <cell r="D3988">
            <v>5000</v>
          </cell>
          <cell r="E3988">
            <v>488</v>
          </cell>
        </row>
        <row r="3989">
          <cell r="B3989" t="str">
            <v>Write Now 5</v>
          </cell>
          <cell r="C3989" t="str">
            <v>Write Now 5 is a new writing festival in south east London promoting new work from emerging playwrights.</v>
          </cell>
          <cell r="D3989">
            <v>400</v>
          </cell>
          <cell r="E3989">
            <v>151</v>
          </cell>
        </row>
        <row r="3990">
          <cell r="B3990" t="str">
            <v>Folk-Tales: What Stories Do Your Folks Tell?</v>
          </cell>
          <cell r="C3990" t="str">
            <v>An evening of of stories based both in myth and truth.</v>
          </cell>
          <cell r="D3990">
            <v>1500</v>
          </cell>
          <cell r="E3990">
            <v>32</v>
          </cell>
        </row>
        <row r="3991">
          <cell r="B3991" t="str">
            <v>A Gentleman, A Lady and A Thug</v>
          </cell>
          <cell r="C3991" t="str">
            <v>I love to write. I have written and published my first book and everyone that read it enjoyed it. My dream is to one day write movies</v>
          </cell>
          <cell r="D3991">
            <v>3000</v>
          </cell>
          <cell r="E3991">
            <v>0</v>
          </cell>
        </row>
        <row r="3992">
          <cell r="B3992" t="str">
            <v>"The Day That Shakespeare Died" - The book and the play.</v>
          </cell>
          <cell r="C3992" t="str">
            <v>A book and a play. Narrated by the ghost of Will Shakespeare and the ghost of his dog Crab,  Their adventures in the afterlife...</v>
          </cell>
          <cell r="D3992">
            <v>1650</v>
          </cell>
          <cell r="E3992">
            <v>69</v>
          </cell>
        </row>
        <row r="3993">
          <cell r="B3993" t="str">
            <v>NTACTheatre - North Texas Actor's Collaborative Theatre</v>
          </cell>
          <cell r="C3993" t="str">
            <v>North Texas first actor-driven theatre company needs your help</v>
          </cell>
          <cell r="D3993">
            <v>500</v>
          </cell>
          <cell r="E3993">
            <v>100</v>
          </cell>
        </row>
        <row r="3994">
          <cell r="B3994" t="str">
            <v>Tearing Down Cabrini-Green, a dynamic social commentary.</v>
          </cell>
          <cell r="C3994" t="str">
            <v>A richly textured and intellectually powerful social commentary about family, community and America.</v>
          </cell>
          <cell r="D3994">
            <v>10000</v>
          </cell>
          <cell r="E3994">
            <v>541</v>
          </cell>
        </row>
        <row r="3995">
          <cell r="B3995" t="str">
            <v>Invincible Diamonds: A Survivor's Guide</v>
          </cell>
          <cell r="C3995" t="str">
            <v>I am seeking to turn my collection of urban poetry into a stage play. My desire is to inspire victims to heal.</v>
          </cell>
          <cell r="D3995">
            <v>50000</v>
          </cell>
          <cell r="E3995">
            <v>3</v>
          </cell>
        </row>
        <row r="3996">
          <cell r="B3996" t="str">
            <v>Poles Apart - A Play in 2 Acts</v>
          </cell>
          <cell r="C3996" t="str">
            <v>Is Henson willing to dare risk a theatrical speaking tour of his North Pole adventures...and more?</v>
          </cell>
          <cell r="D3996">
            <v>2000</v>
          </cell>
          <cell r="E3996">
            <v>5</v>
          </cell>
        </row>
        <row r="3997">
          <cell r="B3997" t="str">
            <v>Headaches - a play exploring the topic of mental health</v>
          </cell>
          <cell r="C3997" t="str">
            <v>Headaches: a play composed of personal testimonies, writings and music, centered on mental illness and its effects on people's lives.</v>
          </cell>
          <cell r="D3997">
            <v>200</v>
          </cell>
          <cell r="E3997">
            <v>70</v>
          </cell>
        </row>
        <row r="3998">
          <cell r="B3998" t="str">
            <v>Anansi the Spider - An African Folktale</v>
          </cell>
          <cell r="C3998" t="str">
            <v>The African tale of Anansi the Spider is that of a trickster who often uses cleverness and harmless jokes to get what he wants.</v>
          </cell>
          <cell r="D3998">
            <v>3000</v>
          </cell>
          <cell r="E3998">
            <v>497</v>
          </cell>
        </row>
        <row r="3999">
          <cell r="B3999" t="str">
            <v>'Working Play Title'</v>
          </cell>
          <cell r="C3999" t="str">
            <v>We aim to produce a Professional Published Play for two days in October 2015 on Fri 30th &amp; Sat 31st with three performances in total.</v>
          </cell>
          <cell r="D3999">
            <v>3000</v>
          </cell>
          <cell r="E3999">
            <v>0</v>
          </cell>
        </row>
        <row r="4000">
          <cell r="B4000" t="str">
            <v>Forsaken Angels-A New Play</v>
          </cell>
          <cell r="C4000" t="str">
            <v>Forsaken Angels, a powerful new play by William Leary, author of DCMTA's Best Of 2014 Play Masquerade.</v>
          </cell>
          <cell r="D4000">
            <v>1250</v>
          </cell>
          <cell r="E4000">
            <v>715</v>
          </cell>
        </row>
        <row r="4001">
          <cell r="B4001" t="str">
            <v>The Sins of Seven Tables at the Edinburgh Fringe Festival</v>
          </cell>
          <cell r="C4001" t="str">
            <v>If tables had ears what tales would they tell? Sins of Seven Tables, a modern take on the 7 Deadlies, are they still sins?</v>
          </cell>
          <cell r="D4001">
            <v>7000</v>
          </cell>
          <cell r="E4001">
            <v>1156</v>
          </cell>
        </row>
        <row r="4002">
          <cell r="B4002" t="str">
            <v>The Escorts</v>
          </cell>
          <cell r="C4002" t="str">
            <v>An Enticing Trip into the World of Assisted Dying</v>
          </cell>
          <cell r="D4002">
            <v>8000</v>
          </cell>
          <cell r="E4002">
            <v>10</v>
          </cell>
        </row>
        <row r="4003">
          <cell r="B4003" t="str">
            <v>Help Launch LZA Theatre! The Eisteddfod + A Woman Alone</v>
          </cell>
          <cell r="C4003" t="str">
            <v>We take great short(er) plays by brilliant playwrights &amp; make visually stunning conversation pieces in response to the city we live in</v>
          </cell>
          <cell r="D4003">
            <v>1200</v>
          </cell>
          <cell r="E4003">
            <v>453</v>
          </cell>
        </row>
        <row r="4004">
          <cell r="B4004" t="str">
            <v>Terry Pratchett's Wyrd Sisters</v>
          </cell>
          <cell r="C4004" t="str">
            <v>Bring Wyrd Sisters, a comedy of Shakespearean proportions, to small-town Texas. Loosely parodies the â€œScottish Play.â€</v>
          </cell>
          <cell r="D4004">
            <v>1250</v>
          </cell>
          <cell r="E4004">
            <v>23</v>
          </cell>
        </row>
        <row r="4005">
          <cell r="B4005" t="str">
            <v>MAMA BA-B: The Stage Play</v>
          </cell>
          <cell r="C4005" t="str">
            <v>"MAMA'Z BA-B" is the story of Marcus Williams who struggles to find a place for himself as a young black male.</v>
          </cell>
          <cell r="D4005">
            <v>2000</v>
          </cell>
          <cell r="E4005">
            <v>201</v>
          </cell>
        </row>
        <row r="4006">
          <cell r="B4006" t="str">
            <v>South Florida Tours</v>
          </cell>
          <cell r="C4006" t="str">
            <v>Help Launch The Queen Into South Florida!</v>
          </cell>
          <cell r="D4006">
            <v>500</v>
          </cell>
          <cell r="E4006">
            <v>1</v>
          </cell>
        </row>
        <row r="4007">
          <cell r="B4007" t="str">
            <v>Bringing more Art to the Community</v>
          </cell>
          <cell r="C4007" t="str">
            <v>Help us bring more Art to the Community. It's our second production, Fences by August Wilson. Help us make it a success!</v>
          </cell>
          <cell r="D4007">
            <v>3000</v>
          </cell>
          <cell r="E4007">
            <v>40</v>
          </cell>
        </row>
        <row r="4008">
          <cell r="B4008" t="str">
            <v>"The Norwegians" Midwestern Tour</v>
          </cell>
          <cell r="C4008" t="str">
            <v>Olive and Betty have cheating boyfriends. The solution: Gus and Tor, two Norwegian hit men who specialize in solving such problems.</v>
          </cell>
          <cell r="D4008">
            <v>30000</v>
          </cell>
          <cell r="E4008">
            <v>2</v>
          </cell>
        </row>
        <row r="4009">
          <cell r="B4009" t="str">
            <v>POLES APART - A PLAY IN 2 ACTS</v>
          </cell>
          <cell r="C4009" t="str">
            <v>Is the public ready to hear Matt's story? Is he willing to risk public speaking and the waning reputation among his own race?</v>
          </cell>
          <cell r="D4009">
            <v>2000</v>
          </cell>
          <cell r="E4009">
            <v>5</v>
          </cell>
        </row>
        <row r="4010">
          <cell r="B4010" t="str">
            <v>Lovers and Other Strangers at The Cockpit</v>
          </cell>
          <cell r="C4010" t="str">
            <v>Lovers and Other Strangers by RenÃ©e Taylor and Joseph Bologna, showing at The Cockpit theatre in Marylebone, 10th - 14th August 2015</v>
          </cell>
          <cell r="D4010">
            <v>1000</v>
          </cell>
          <cell r="E4010">
            <v>60</v>
          </cell>
        </row>
        <row r="4011">
          <cell r="B4011" t="str">
            <v>A play by Gabriel Kemlo about lost ideals, and new starts</v>
          </cell>
          <cell r="C4011" t="str">
            <v>Against the decline of Thatcherism, the fall of the Wall, and the rise of Acid House. This comedy is a 'Withnail &amp; I' for 1993.</v>
          </cell>
          <cell r="D4011">
            <v>1930</v>
          </cell>
          <cell r="E4011">
            <v>75</v>
          </cell>
        </row>
        <row r="4012">
          <cell r="B4012" t="str">
            <v>The Connection Play 2014</v>
          </cell>
          <cell r="C4012" t="str">
            <v>JUNTO Productions is proud to present our first production, the premiere of The Connection, a play by Jeffrey Paul.</v>
          </cell>
          <cell r="D4012">
            <v>7200</v>
          </cell>
          <cell r="E4012">
            <v>1742</v>
          </cell>
        </row>
        <row r="4013">
          <cell r="B4013" t="str">
            <v>Just Bryan, a radio drama</v>
          </cell>
          <cell r="C4013" t="str">
            <v>Radio drama about a failed comedian with the help of his Dictaphone friend Alan, tries to become a success whilst fighting his demons.</v>
          </cell>
          <cell r="D4013">
            <v>250</v>
          </cell>
          <cell r="E4013">
            <v>19</v>
          </cell>
        </row>
        <row r="4014">
          <cell r="B4014" t="str">
            <v>The Butterfly Catcher</v>
          </cell>
          <cell r="C4014" t="str">
            <v>LEELA IS A 14 YEAR OLD GIRL. JONAH IS A 56 YEAR OLD MAN. IT'S BEEN GOING ON FOR 3 YEARS. HERE COMES THE NIGHT OF VIOLENT RECKONING.</v>
          </cell>
          <cell r="D4014">
            <v>575</v>
          </cell>
          <cell r="E4014">
            <v>0</v>
          </cell>
        </row>
        <row r="4015">
          <cell r="B4015" t="str">
            <v>Harriet Tubman Woman Of Faith</v>
          </cell>
          <cell r="C4015" t="str">
            <v>Harriet Tubman Woman of Faith is a remarkable narrative about the life and faith of Harriet Tubman, told through a dream of a teenager.</v>
          </cell>
          <cell r="D4015">
            <v>2000</v>
          </cell>
          <cell r="E4015">
            <v>26</v>
          </cell>
        </row>
        <row r="4016">
          <cell r="B4016" t="str">
            <v>Ministry theater</v>
          </cell>
          <cell r="C4016" t="str">
            <v>I am trying to put together a ministry theater company for junior / high schoolers that which puts on free shows in the SoCal area.</v>
          </cell>
          <cell r="D4016">
            <v>9000</v>
          </cell>
          <cell r="E4016">
            <v>0</v>
          </cell>
        </row>
        <row r="4017">
          <cell r="B4017" t="str">
            <v>Shakespeare In The Park</v>
          </cell>
          <cell r="C4017" t="str">
            <v>FREE Shakespeare In the Park in Bergen County, NJ on July 24, 25, 31, and August 1. We need your support to help keep our show FREE</v>
          </cell>
          <cell r="D4017">
            <v>7000</v>
          </cell>
          <cell r="E4017">
            <v>1</v>
          </cell>
        </row>
        <row r="4018">
          <cell r="B4018" t="str">
            <v>MENTAL Play</v>
          </cell>
          <cell r="C4018" t="str">
            <v>A new play and project exploring challenges faced by young adults struggling with mental health issues in contemporary Britain.</v>
          </cell>
          <cell r="D4018">
            <v>500</v>
          </cell>
          <cell r="E4018">
            <v>70</v>
          </cell>
        </row>
        <row r="4019">
          <cell r="B4019" t="str">
            <v>The Rights (and Wrongs) of Mary Wollstonecraft</v>
          </cell>
          <cell r="C4019" t="str">
            <v>The true story of the romantic entanglements of Mary Shelley's parents. Anarchist; William Godwin &amp;, 1st feminist; Mary Wollstonecraft.</v>
          </cell>
          <cell r="D4019">
            <v>10000</v>
          </cell>
          <cell r="E4019">
            <v>105</v>
          </cell>
        </row>
        <row r="4020">
          <cell r="B4020" t="str">
            <v>Time Please Fringe</v>
          </cell>
          <cell r="C4020" t="str">
            <v>Funding for a production of Time Please at the Brighton Fringe 2017... and beyond.</v>
          </cell>
          <cell r="D4020">
            <v>1500</v>
          </cell>
          <cell r="E4020">
            <v>130</v>
          </cell>
        </row>
        <row r="4021">
          <cell r="B4021" t="str">
            <v>We Don't Play Fight</v>
          </cell>
          <cell r="C4021" t="str">
            <v>Finally a crossover of the arts takes place! Theater &amp; LIVE Pro Wrestling. A unique story featuring TV Pro Wrestling without the TV.</v>
          </cell>
          <cell r="D4021">
            <v>3500</v>
          </cell>
          <cell r="E4021">
            <v>29</v>
          </cell>
        </row>
        <row r="4022">
          <cell r="B4022" t="str">
            <v>Those That Fly</v>
          </cell>
          <cell r="C4022" t="str">
            <v>Having lived her whole life in the midst of a civil war, 11 year old Leyla dreams of being a pilot so she may fly her family to safety.</v>
          </cell>
          <cell r="D4022">
            <v>600</v>
          </cell>
          <cell r="E4022">
            <v>100</v>
          </cell>
        </row>
        <row r="4023">
          <cell r="B4023" t="str">
            <v>Angels in Houston</v>
          </cell>
          <cell r="C4023" t="str">
            <v>Help a group of actors end bigotry in Houston, TX by supporting a  full production of Angels in America.</v>
          </cell>
          <cell r="D4023">
            <v>15000</v>
          </cell>
          <cell r="E4023">
            <v>125</v>
          </cell>
        </row>
        <row r="4024">
          <cell r="B4024" t="str">
            <v>The Merchant of Venice as Shakespeare Heard It</v>
          </cell>
          <cell r="C4024" t="str">
            <v>Help us produce a video of the first Original Pronunciation Merchant of Venice.</v>
          </cell>
          <cell r="D4024">
            <v>18000</v>
          </cell>
          <cell r="E4024">
            <v>12521</v>
          </cell>
        </row>
        <row r="4025">
          <cell r="B4025" t="str">
            <v>Forgive &amp; Forget</v>
          </cell>
          <cell r="C4025" t="str">
            <v>An original gospel stage play that explores the pain and hurt caused by those who struggle to forgive others!</v>
          </cell>
          <cell r="D4025">
            <v>7000</v>
          </cell>
          <cell r="E4025">
            <v>0</v>
          </cell>
        </row>
        <row r="4026">
          <cell r="B4026" t="str">
            <v>Super Date, The Dating Game Show for Superheroes</v>
          </cell>
          <cell r="C4026" t="str">
            <v>Ever wonder what Wonder Woman wants in a super man? Can you be both a lover, and a fighter? And, whatâ€™s with all the spandex?</v>
          </cell>
          <cell r="D4026">
            <v>800</v>
          </cell>
          <cell r="E4026">
            <v>10</v>
          </cell>
        </row>
        <row r="4027">
          <cell r="B4027" t="str">
            <v>Financement et aide Ã  la crÃ©ation</v>
          </cell>
          <cell r="C4027" t="str">
            <v>Acteurs, scÃ©naristes et metteurs en scÃ¨ne souhaitant monter, 5 piÃ¨ces de thÃ©Ã¢tre ainsi que 3 courts mÃ©trages et 2 long-mÃ©trages.</v>
          </cell>
          <cell r="D4027">
            <v>5000</v>
          </cell>
          <cell r="E4027">
            <v>250</v>
          </cell>
        </row>
        <row r="4028">
          <cell r="B4028" t="str">
            <v>Speak to my Soul: A Montage of Voices</v>
          </cell>
          <cell r="C4028" t="str">
            <v>This is a play that voices that stories of the black experience in America using spoken word, song and dance.</v>
          </cell>
          <cell r="D4028">
            <v>4000</v>
          </cell>
          <cell r="E4028">
            <v>0</v>
          </cell>
        </row>
        <row r="4029">
          <cell r="B4029" t="str">
            <v>Lincoln High School presents: Little Shop of Horrors</v>
          </cell>
          <cell r="C4029" t="str">
            <v>Drama Students at Lincoln High School in Walla Walla, WA are working hard to present their excellent version of Little Shop of Horrors.</v>
          </cell>
          <cell r="D4029">
            <v>3000</v>
          </cell>
          <cell r="E4029">
            <v>215</v>
          </cell>
        </row>
        <row r="4030">
          <cell r="B4030" t="str">
            <v>The Last King of the I.D.A. (Minnesota Fringe)</v>
          </cell>
          <cell r="C4030" t="str">
            <v>The 2014 Minnesota Fringe Festival brings the World Premiere of LightBright's one-act play, The Last King of the I.D.A.</v>
          </cell>
          <cell r="D4030">
            <v>2000</v>
          </cell>
          <cell r="E4030">
            <v>561</v>
          </cell>
        </row>
        <row r="4031">
          <cell r="B4031" t="str">
            <v>Next 2 the Stage</v>
          </cell>
          <cell r="C4031" t="str">
            <v>A theater complex that educates as we entertain.  We will provide shows that inspire and theater classes that motivate.</v>
          </cell>
          <cell r="D4031">
            <v>20000</v>
          </cell>
          <cell r="E4031">
            <v>0</v>
          </cell>
        </row>
        <row r="4032">
          <cell r="B4032" t="str">
            <v>The Martin and Lewis Tribute Show</v>
          </cell>
          <cell r="C4032" t="str">
            <v>The world's best and only tribute to Dean Martin and Jerry Lewis
 bringing back the Music, Laughter and the Love.</v>
          </cell>
          <cell r="D4032">
            <v>2500</v>
          </cell>
          <cell r="E4032">
            <v>400</v>
          </cell>
        </row>
        <row r="4033">
          <cell r="B4033" t="str">
            <v>As You Like It in The Enchanted Forest Wildlife Sanctuary</v>
          </cell>
          <cell r="C4033" t="str">
            <v>HeARTistry's contemporary production of As You Like It epitomizes the wit and eloquence of William Shakespeare for a modern audience.</v>
          </cell>
          <cell r="D4033">
            <v>5000</v>
          </cell>
          <cell r="E4033">
            <v>0</v>
          </cell>
        </row>
        <row r="4034">
          <cell r="B4034" t="str">
            <v>The Modern Theater's 'Play It Forward' Fund</v>
          </cell>
          <cell r="C4034" t="str">
            <v>'Play it Forward' is a ticket bank for individuals in need. Fund a theater experience for someone that would otherwise go without!</v>
          </cell>
          <cell r="D4034">
            <v>6048</v>
          </cell>
          <cell r="E4034">
            <v>413</v>
          </cell>
        </row>
        <row r="4035">
          <cell r="B4035" t="str">
            <v>2020 Vision: a love story told over sixty years</v>
          </cell>
          <cell r="C4035" t="str">
            <v>Help us produce an iconic new verse play, set in the year 2020, with virtuoso acting and hauntingly beautiful words and music</v>
          </cell>
          <cell r="D4035">
            <v>23900</v>
          </cell>
          <cell r="E4035">
            <v>6141.99</v>
          </cell>
        </row>
        <row r="4036">
          <cell r="B4036" t="str">
            <v>Technical Design for Liberty Lake Community Theatre</v>
          </cell>
          <cell r="C4036" t="str">
            <v>This local community theatre needs a proper, efficient, SAFE and professional audio and lighting setup. Helps us raise the funds!</v>
          </cell>
          <cell r="D4036">
            <v>13500</v>
          </cell>
          <cell r="E4036">
            <v>200</v>
          </cell>
        </row>
        <row r="4037">
          <cell r="B4037" t="str">
            <v>The Lost Boy</v>
          </cell>
          <cell r="C4037" t="str">
            <v>"Stories are where you go to look for the truth of your own life." (Frank Delaney)</v>
          </cell>
          <cell r="D4037">
            <v>10000</v>
          </cell>
          <cell r="E4037">
            <v>3685</v>
          </cell>
        </row>
        <row r="4038">
          <cell r="B4038" t="str">
            <v>3 Days In Savannah</v>
          </cell>
          <cell r="C4038" t="str">
            <v>"3 Days In Savannah" explores the issues of love, racism, and regret while reminding us that, "life is a game and love is the prize."</v>
          </cell>
          <cell r="D4038">
            <v>6000</v>
          </cell>
          <cell r="E4038">
            <v>2823</v>
          </cell>
        </row>
        <row r="4039">
          <cell r="B4039" t="str">
            <v>The Pelican, by August Strindberg</v>
          </cell>
          <cell r="C4039" t="str">
            <v>The Pelican is a haunted play by one of Swedenâ€™s most renowned playwrights, August Strindberg, about a mother's tragic deceit.</v>
          </cell>
          <cell r="D4039">
            <v>700</v>
          </cell>
          <cell r="E4039">
            <v>80</v>
          </cell>
        </row>
        <row r="4040">
          <cell r="B4040" t="str">
            <v>Take the Vagina Monologues to Main Street in Lexington, NC!</v>
          </cell>
          <cell r="C4040" t="str">
            <v>We are vagina warriors ready to bring our message of human rights, empowerment and diversity to Main St. Lexington, NC.</v>
          </cell>
          <cell r="D4040">
            <v>2500</v>
          </cell>
          <cell r="E4040">
            <v>301</v>
          </cell>
        </row>
        <row r="4041">
          <cell r="B4041" t="str">
            <v>Defiant Entertainment presents: The Park Bench</v>
          </cell>
          <cell r="C4041" t="str">
            <v>Help stage an original One Act Play that brings awareness to Alzheimer's in its debut performance.</v>
          </cell>
          <cell r="D4041">
            <v>500</v>
          </cell>
          <cell r="E4041">
            <v>300</v>
          </cell>
        </row>
        <row r="4042">
          <cell r="B4042" t="str">
            <v>The Last Encore Musical</v>
          </cell>
          <cell r="C4042" t="str">
            <v>This nationally published book, set in the 70â€™s, tells the untold story of singers and a friendly reunion visit turning bad.</v>
          </cell>
          <cell r="D4042">
            <v>8000</v>
          </cell>
          <cell r="E4042">
            <v>2500</v>
          </cell>
        </row>
        <row r="4043">
          <cell r="B4043" t="str">
            <v>In the Land of Gold</v>
          </cell>
          <cell r="C4043" t="str">
            <v>A bold, colouful, vibrant play centred around the last remaining monarchy of Africa.</v>
          </cell>
          <cell r="D4043">
            <v>5000</v>
          </cell>
          <cell r="E4043">
            <v>21</v>
          </cell>
        </row>
        <row r="4044">
          <cell r="B4044" t="str">
            <v>Messages</v>
          </cell>
          <cell r="C4044" t="str">
            <v>Acting group and production for inner city youth, about inner city youth. The problems and stuation that they see everyday.</v>
          </cell>
          <cell r="D4044">
            <v>10000</v>
          </cell>
          <cell r="E4044">
            <v>21</v>
          </cell>
        </row>
        <row r="4045">
          <cell r="B4045" t="str">
            <v>Not making potato salad here!</v>
          </cell>
          <cell r="C4045" t="str">
            <v>This could be my last play, need to bring my son out to see it before it's over.  Need to fly him here from BC</v>
          </cell>
          <cell r="D4045">
            <v>300</v>
          </cell>
          <cell r="E4045">
            <v>0</v>
          </cell>
        </row>
        <row r="4046">
          <cell r="B4046" t="str">
            <v>Cielito Lindo (Pretty Little One)</v>
          </cell>
          <cell r="C4046" t="str">
            <v>A bilingual play in The New Works Festival at UT that crosses cultures and explores what it means to be confident with who you are.</v>
          </cell>
          <cell r="D4046">
            <v>600</v>
          </cell>
          <cell r="E4046">
            <v>225</v>
          </cell>
        </row>
        <row r="4047">
          <cell r="B4047" t="str">
            <v>The Hostages</v>
          </cell>
          <cell r="C4047" t="str">
            <v>"The Hostages" is about a bank robbery gone wrong, as we learn more about each characters, we question who are the actually hostages...</v>
          </cell>
          <cell r="D4047">
            <v>5000</v>
          </cell>
          <cell r="E4047">
            <v>1</v>
          </cell>
        </row>
        <row r="4048">
          <cell r="B4048" t="str">
            <v>Glenn Herman's EXPRESSIONS: The UnKnown</v>
          </cell>
          <cell r="C4048" t="str">
            <v>An eclectic One Man stage show, that takes the audience on a journey through vast personalities, as he discovers his true self...#Drama</v>
          </cell>
          <cell r="D4048">
            <v>5600</v>
          </cell>
          <cell r="E4048">
            <v>460</v>
          </cell>
        </row>
        <row r="4049">
          <cell r="B4049" t="str">
            <v>The Bridge That Brought Us Over: The History of Gospel Music</v>
          </cell>
          <cell r="C4049" t="str">
            <v>A conservative grandmother takes her hip-hop generation grandchildren through the history of Gospel music in one night...</v>
          </cell>
          <cell r="D4049">
            <v>5000</v>
          </cell>
          <cell r="E4049">
            <v>110</v>
          </cell>
        </row>
        <row r="4050">
          <cell r="B4050" t="str">
            <v>Speechless</v>
          </cell>
          <cell r="C4050" t="str">
            <v>The unspoken story of growing up disabled with cerebral palsy and no speech. This inclusive company fights ignorance using dark humour.</v>
          </cell>
          <cell r="D4050">
            <v>17000</v>
          </cell>
          <cell r="E4050">
            <v>3001</v>
          </cell>
        </row>
        <row r="4051">
          <cell r="B4051" t="str">
            <v>The Hounds of Reservoir - A Shakesperian Heist film</v>
          </cell>
          <cell r="C4051" t="str">
            <v>A caravan heist goes horribly wrong. When the rogues meet up to discuss the matter, they suspect one of them is the King's guard.</v>
          </cell>
          <cell r="D4051">
            <v>20000</v>
          </cell>
          <cell r="E4051">
            <v>16</v>
          </cell>
        </row>
        <row r="4052">
          <cell r="B4052" t="str">
            <v>Ø¢Ù…ÙŠÙ† (Amen)</v>
          </cell>
          <cell r="C4052" t="str">
            <v>Amen is an important jarring story about the repercussions of reporting the war from the front lines and the war that follows them home</v>
          </cell>
          <cell r="D4052">
            <v>1500</v>
          </cell>
          <cell r="E4052">
            <v>1</v>
          </cell>
        </row>
        <row r="4053">
          <cell r="B4053" t="str">
            <v>Phantom of the Kun Opera</v>
          </cell>
          <cell r="C4053" t="str">
            <v>It is a heart-breaking life story of Wu family who tries to preserve the gem of Chinese Kun Opera through generations.</v>
          </cell>
          <cell r="D4053">
            <v>500</v>
          </cell>
          <cell r="E4053">
            <v>0</v>
          </cell>
        </row>
        <row r="4054">
          <cell r="B4054" t="str">
            <v>Throw Like A Girl</v>
          </cell>
          <cell r="C4054" t="str">
            <v>This empowering piece encourages women to rise up and pursue their dreams, not by behaving like a boy but by,
â€œThrowing Like A Girl.â€</v>
          </cell>
          <cell r="D4054">
            <v>3000</v>
          </cell>
          <cell r="E4054">
            <v>1126</v>
          </cell>
        </row>
        <row r="4055">
          <cell r="B4055" t="str">
            <v>'Time at the Bar!' - Written and directed by Kieran Mellish</v>
          </cell>
          <cell r="C4055" t="str">
            <v>'Time at the Bar!' is a play written by Kieran Mellish, a student at Loughborough University and member of LSU Stage Society.</v>
          </cell>
          <cell r="D4055">
            <v>500</v>
          </cell>
          <cell r="E4055">
            <v>110</v>
          </cell>
        </row>
        <row r="4056">
          <cell r="B4056" t="str">
            <v>Truth is.."Real Love Ain't Suppose to Hurt"</v>
          </cell>
          <cell r="C4056" t="str">
            <v>I love you,he said,then he kissed her as her tears fell down.It was my fault but make up will fix it"she replied,then he hit her again!</v>
          </cell>
          <cell r="D4056">
            <v>8880</v>
          </cell>
          <cell r="E4056">
            <v>0</v>
          </cell>
        </row>
        <row r="4057">
          <cell r="B4057" t="str">
            <v>'The Tempest' at the Minack Theatre Cornwall, July 2014</v>
          </cell>
          <cell r="C4057" t="str">
            <v>Moving Stories' 'The Tempest' promises to be vibrant &amp; enchanting, with original music, vivid design &amp; unforgettable performances.</v>
          </cell>
          <cell r="D4057">
            <v>5000</v>
          </cell>
          <cell r="E4057">
            <v>881</v>
          </cell>
        </row>
        <row r="4058">
          <cell r="B4058" t="str">
            <v>American Pride</v>
          </cell>
          <cell r="C4058" t="str">
            <v>American Pride is a play centered on the Poetry of one Iraq War veteran, and follows her journey through war and back home.</v>
          </cell>
          <cell r="D4058">
            <v>1500</v>
          </cell>
          <cell r="E4058">
            <v>795</v>
          </cell>
        </row>
        <row r="4059">
          <cell r="B4059" t="str">
            <v>HOWARD BARKER DOUBLE BILL - Arcola Theatre 2015</v>
          </cell>
          <cell r="C4059" t="str">
            <v>Exhilarating Double Bill uniting London premiere of THE TWELFTH BATTLE OF ISONZO &amp; thrilling revival of JUDITH: A PARTING FROM THE BODY</v>
          </cell>
          <cell r="D4059">
            <v>3500</v>
          </cell>
          <cell r="E4059">
            <v>775</v>
          </cell>
        </row>
        <row r="4060">
          <cell r="B4060" t="str">
            <v>Secret of Shahrazad (World Premier)</v>
          </cell>
          <cell r="C4060" t="str">
            <v>Help reveal the beauty of Islamic culture by launching this new adventure play celebrating Persian music, dance, and lore.</v>
          </cell>
          <cell r="D4060">
            <v>3750</v>
          </cell>
          <cell r="E4060">
            <v>95</v>
          </cell>
        </row>
        <row r="4061">
          <cell r="B4061" t="str">
            <v>The Million Dollar Shot</v>
          </cell>
          <cell r="C4061" t="str">
            <v>A very Canadian children's play inspired by the tradition of British pantomimes like Aladdin, and the Nutcracker.</v>
          </cell>
          <cell r="D4061">
            <v>10000</v>
          </cell>
          <cell r="E4061">
            <v>250</v>
          </cell>
        </row>
        <row r="4062">
          <cell r="B4062" t="str">
            <v>Good Evening, I'm Robert Service</v>
          </cell>
          <cell r="C4062" t="str">
            <v>A funny, poignant play that revives the forgotten life and adventures of great Scottish Canadian, world renowned poet, Robert Service.</v>
          </cell>
          <cell r="D4062">
            <v>10000</v>
          </cell>
          <cell r="E4062">
            <v>285</v>
          </cell>
        </row>
        <row r="4063">
          <cell r="B4063" t="str">
            <v>PRODUCE the Stage Play SKYLAR'S SYNDROME by Gavin Kayner</v>
          </cell>
          <cell r="C4063" t="str">
            <v>SKYLAR'S SYNDROME is a tremendous psychodrama by master playwright Gavin Kayner!</v>
          </cell>
          <cell r="D4063">
            <v>525</v>
          </cell>
          <cell r="E4063">
            <v>0</v>
          </cell>
        </row>
        <row r="4064">
          <cell r="B4064" t="str">
            <v>Motorcycle MacBeth...NOT your grandmother's Shakespeare!</v>
          </cell>
          <cell r="C4064" t="str">
            <v>Shakespeare's beloved tragedy, MacBeth, staged in the Black Hills of Wyoming during Sturgis '76. Warning! This is no church picnic!</v>
          </cell>
          <cell r="D4064">
            <v>20000</v>
          </cell>
          <cell r="E4064">
            <v>490</v>
          </cell>
        </row>
        <row r="4065">
          <cell r="B4065" t="str">
            <v>Whisper Me Happy Ever After (WMHEA)</v>
          </cell>
          <cell r="C4065" t="str">
            <v>WMHAE by Julie McNamara, raises awareness of the effects domestic violence has on the mental health of young people who witness it.</v>
          </cell>
          <cell r="D4065">
            <v>9500</v>
          </cell>
          <cell r="E4065">
            <v>135</v>
          </cell>
        </row>
        <row r="4066">
          <cell r="B4066" t="str">
            <v>Help us make "The Odd Couple" a show to remember.</v>
          </cell>
          <cell r="C4066" t="str">
            <v>We are mounting a production of Neil Simon's brilliant comedy, The Odd Couple, and need your help to make it as wonderful as we can.</v>
          </cell>
          <cell r="D4066">
            <v>2000</v>
          </cell>
          <cell r="E4066">
            <v>385</v>
          </cell>
        </row>
        <row r="4067">
          <cell r="B4067" t="str">
            <v>A Midsummer's Night's Dream</v>
          </cell>
          <cell r="C4067" t="str">
            <v>A classical/ fantasy version of midsummers done by professionally trained actors in Tulsa!</v>
          </cell>
          <cell r="D4067">
            <v>4000</v>
          </cell>
          <cell r="E4067">
            <v>27</v>
          </cell>
        </row>
        <row r="4068">
          <cell r="B4068" t="str">
            <v>Divine Connection Performing Arts Leadership Program</v>
          </cell>
          <cell r="C4068" t="str">
            <v>We have created an outstanding mobile Performing Arts Program that has great impact on the social development in multiple communities.</v>
          </cell>
          <cell r="D4068">
            <v>15000</v>
          </cell>
          <cell r="E4068">
            <v>25</v>
          </cell>
        </row>
        <row r="4069">
          <cell r="B4069" t="str">
            <v>Help Shakespeare Troupe accept invite to perform in UK!</v>
          </cell>
          <cell r="C4069" t="str">
            <v>Will Power Troupe is the only US group invited to perform in London's Shakespeare Festival. We need your help to bring the USA to UK!</v>
          </cell>
          <cell r="D4069">
            <v>5000</v>
          </cell>
          <cell r="E4069">
            <v>3045</v>
          </cell>
        </row>
        <row r="4070">
          <cell r="B4070" t="str">
            <v>Produce BELLE DAME SANS MERCI a stage play</v>
          </cell>
          <cell r="C4070" t="str">
            <v>Be a PRODUCER of the Original stage play BELLE DAME SANS MERCI by Michael Fenlason! :-) :-( !</v>
          </cell>
          <cell r="D4070">
            <v>3495</v>
          </cell>
          <cell r="E4070">
            <v>34.950000000000003</v>
          </cell>
        </row>
        <row r="4071">
          <cell r="B4071" t="str">
            <v>The Pendulum Swings</v>
          </cell>
          <cell r="C4071" t="str">
            <v>'The Pendulum Swings' is a three-act dark comedy that sees Frank and Michael await their execution on Death Row.</v>
          </cell>
          <cell r="D4071">
            <v>1250</v>
          </cell>
          <cell r="E4071">
            <v>430</v>
          </cell>
        </row>
        <row r="4072">
          <cell r="B4072" t="str">
            <v>Southern Utah University: V-Day 2015</v>
          </cell>
          <cell r="C4072" t="str">
            <v>V-Day Southern Utah University 2015 and Second Studio Players presents: The Vagina Monologues</v>
          </cell>
          <cell r="D4072">
            <v>1000</v>
          </cell>
          <cell r="E4072">
            <v>165</v>
          </cell>
        </row>
        <row r="4073">
          <cell r="B4073" t="str">
            <v>ATEMPORAL</v>
          </cell>
          <cell r="C4073" t="str">
            <v>ExÃ¡men final de alumnos del Centro de CapacitaciÃ³n de la ANDA. Son extractos de obras: El JardÃ­n de los CerezoS, Madre Coraje y Casa</v>
          </cell>
          <cell r="D4073">
            <v>20000</v>
          </cell>
          <cell r="E4073">
            <v>0</v>
          </cell>
        </row>
        <row r="4074">
          <cell r="B4074" t="str">
            <v>Oh! What a Lovely War - Salute the Centenary</v>
          </cell>
          <cell r="C4074" t="str">
            <v>Salute the Centenary with this satirical and moving play. The centenary has national relevance, and we want to mark it in our community</v>
          </cell>
          <cell r="D4074">
            <v>1000</v>
          </cell>
          <cell r="E4074">
            <v>4</v>
          </cell>
        </row>
        <row r="4075">
          <cell r="B4075" t="str">
            <v>OTHELLO, by William Shakespeare ( FUNDRAISER)</v>
          </cell>
          <cell r="C4075" t="str">
            <v>OTHELLO, directed by Daniel Echevarria. A tragedy that highlights political corruption and the madness that can come out of love.</v>
          </cell>
          <cell r="D4075">
            <v>3500</v>
          </cell>
          <cell r="E4075">
            <v>37</v>
          </cell>
        </row>
        <row r="4076">
          <cell r="B4076" t="str">
            <v>The Free Man - the story of Hurr</v>
          </cell>
          <cell r="C4076" t="str">
            <v>A performance to inspire people, regardless of their faith, to visualise the repentance of Hurr and the forgiveness of Imam Hussain</v>
          </cell>
          <cell r="D4076">
            <v>2750</v>
          </cell>
          <cell r="E4076">
            <v>735</v>
          </cell>
        </row>
        <row r="4077">
          <cell r="B4077" t="str">
            <v>Julius Caesar - Which side will you choose?</v>
          </cell>
          <cell r="C4077" t="str">
            <v>Set in the near future, this version of Shakespeare's classic play looks at how events that shook an empire could still happen today.</v>
          </cell>
          <cell r="D4077">
            <v>2000</v>
          </cell>
          <cell r="E4077">
            <v>576</v>
          </cell>
        </row>
        <row r="4078">
          <cell r="B4078" t="str">
            <v>The Walls of Jericho ( A Voice for Warrior Families)</v>
          </cell>
          <cell r="C4078" t="str">
            <v>A play to raise awareness about the effects of mental illness on a military family in the Cold War area.</v>
          </cell>
          <cell r="D4078">
            <v>700</v>
          </cell>
          <cell r="E4078">
            <v>0</v>
          </cell>
        </row>
        <row r="4079">
          <cell r="B4079" t="str">
            <v>Citrus Heights Theatre In The Heights</v>
          </cell>
          <cell r="C4079" t="str">
            <v>We aim to bring creative, innovative, exciting, educational and fun community theater (with a professional attitude) to a new location.</v>
          </cell>
          <cell r="D4079">
            <v>15000</v>
          </cell>
          <cell r="E4079">
            <v>1335</v>
          </cell>
        </row>
        <row r="4080">
          <cell r="B4080" t="str">
            <v>Theatre Memoire</v>
          </cell>
          <cell r="C4080" t="str">
            <v>Theatre Memoire are a High Wycombe based theatre company. Performing plays about multi-culturalism and interconectedness.</v>
          </cell>
          <cell r="D4080">
            <v>250</v>
          </cell>
          <cell r="E4080">
            <v>0</v>
          </cell>
        </row>
        <row r="4081">
          <cell r="B4081" t="str">
            <v>Professor O'Hannigan's Time Machine (Student Directed)</v>
          </cell>
          <cell r="C4081" t="str">
            <v>A tale of obsession, science, and lost love! Help the Caddo Magnet Players give this student-written play its debut on a real stage!</v>
          </cell>
          <cell r="D4081">
            <v>3000</v>
          </cell>
          <cell r="E4081">
            <v>5</v>
          </cell>
        </row>
        <row r="4082">
          <cell r="B4082" t="str">
            <v>Uncommonnotions</v>
          </cell>
          <cell r="C4082" t="str">
            <v>"Uncommonnotion". is a collections of short humors stories, I want to develop into plays, interest has been shown in this idea.</v>
          </cell>
          <cell r="D4082">
            <v>3000</v>
          </cell>
          <cell r="E4082">
            <v>0</v>
          </cell>
        </row>
        <row r="4083">
          <cell r="B4083" t="str">
            <v>AU Theatre Wing (Pygmalion Sound and Lighting Fees)</v>
          </cell>
          <cell r="C4083" t="str">
            <v>AUTheatreWing is a student theatre association fostering the development of the dramatic arts at our university.</v>
          </cell>
          <cell r="D4083">
            <v>2224</v>
          </cell>
          <cell r="E4083">
            <v>350</v>
          </cell>
        </row>
        <row r="4084">
          <cell r="B4084" t="str">
            <v>Blazed Donuts: An Orginial One Act</v>
          </cell>
          <cell r="C4084" t="str">
            <v>A short one act play about an undercover cop posing as a girl scout trying to stop a doughnut shop from selling drug filled doughnuts.</v>
          </cell>
          <cell r="D4084">
            <v>150</v>
          </cell>
          <cell r="E4084">
            <v>3</v>
          </cell>
        </row>
        <row r="4085">
          <cell r="B4085" t="str">
            <v>Defendant Maurice Chevalier</v>
          </cell>
          <cell r="C4085" t="str">
            <v>Condemned to death for Collaboration with the Nazis, popular French Singer &amp; Entertainer Maurice Chevalier tells his side of the story</v>
          </cell>
          <cell r="D4085">
            <v>3500</v>
          </cell>
          <cell r="E4085">
            <v>759</v>
          </cell>
        </row>
        <row r="4086">
          <cell r="B4086" t="str">
            <v>WANTS (We Are Not The Same)</v>
          </cell>
          <cell r="C4086" t="str">
            <v>WANTS deals with diversity in all its various facets.
The drama is set in a futuristic society where no diversity si accepted.</v>
          </cell>
          <cell r="D4086">
            <v>3000</v>
          </cell>
          <cell r="E4086">
            <v>10</v>
          </cell>
        </row>
        <row r="4087">
          <cell r="B4087" t="str">
            <v>Age of Valor: Heritage - The Audio Drama</v>
          </cell>
          <cell r="C4087" t="str">
            <v>Just like the good old fashioned radio dramas, Heritage will be performed and narrated for you by 16 different talented voice actors.</v>
          </cell>
          <cell r="D4087">
            <v>3500</v>
          </cell>
          <cell r="E4087">
            <v>10</v>
          </cell>
        </row>
        <row r="4088">
          <cell r="B4088" t="str">
            <v>Carpe Diem Theater Troupe</v>
          </cell>
          <cell r="C4088" t="str">
            <v>Our theater troupe needs your help to put on a unique production of Hamlet! Pledge to help young actors learn and refine their skills!</v>
          </cell>
          <cell r="D4088">
            <v>1000</v>
          </cell>
          <cell r="E4088">
            <v>47</v>
          </cell>
        </row>
        <row r="4089">
          <cell r="B4089" t="str">
            <v>Stage Production "The Nail Shop"</v>
          </cell>
          <cell r="C4089" t="str">
            <v>Comedy Stage Play</v>
          </cell>
          <cell r="D4089">
            <v>9600</v>
          </cell>
          <cell r="E4089">
            <v>0</v>
          </cell>
        </row>
        <row r="4090">
          <cell r="B4090" t="str">
            <v>Community Theatre Project-Children's Show (Arthur)</v>
          </cell>
          <cell r="C4090" t="str">
            <v>Young persons theatre company working in deprived area seeking funding for children's theatrical production.</v>
          </cell>
          <cell r="D4090">
            <v>2000</v>
          </cell>
          <cell r="E4090">
            <v>216</v>
          </cell>
        </row>
        <row r="4091">
          <cell r="B4091" t="str">
            <v>THE SNAIL: a comedy play at Hollywood Fringe Festival 2015</v>
          </cell>
          <cell r="C4091" t="str">
            <v>"The Snail" is the story of Andrew, a Transgender, who discovers his identity through the relationship with parents, with peers and sex</v>
          </cell>
          <cell r="D4091">
            <v>5000</v>
          </cell>
          <cell r="E4091">
            <v>240</v>
          </cell>
        </row>
        <row r="4092">
          <cell r="B4092" t="str">
            <v>" Sweet O'l Mama " Theater Production</v>
          </cell>
          <cell r="C4092" t="str">
            <v>A gripping re-enactment of a true breast cancer survival story, highlighted with inspiration and laughter!</v>
          </cell>
          <cell r="D4092">
            <v>1000</v>
          </cell>
          <cell r="E4092">
            <v>32</v>
          </cell>
        </row>
        <row r="4093">
          <cell r="B4093" t="str">
            <v>The 'Theater of Community' Tour</v>
          </cell>
          <cell r="C4093" t="str">
            <v>Unique  troupe will bring the wonder &amp; joy of Therapeutic Theater to  youth with severe multiple disabilities, &amp; adults with Alzheimers</v>
          </cell>
          <cell r="D4093">
            <v>1600</v>
          </cell>
          <cell r="E4093">
            <v>204</v>
          </cell>
        </row>
        <row r="4094">
          <cell r="B4094" t="str">
            <v>A CRY FOR HELP</v>
          </cell>
          <cell r="C4094" t="str">
            <v>"A Cry for Help is Riveting, Inspiring, and Mesmerizing. You will laugh, cry, and be thinking about your own Cry for Help"</v>
          </cell>
          <cell r="D4094">
            <v>110000</v>
          </cell>
          <cell r="E4094">
            <v>20</v>
          </cell>
        </row>
        <row r="4095">
          <cell r="B4095" t="str">
            <v>The Grouch Who Couldn't Steal Christmas</v>
          </cell>
          <cell r="C4095" t="str">
            <v>'The Grouch' is the perfect way to brighten up your Christmas. Full of love, laughs and some sheer calculated silliness, don't miss it!</v>
          </cell>
          <cell r="D4095">
            <v>2500</v>
          </cell>
          <cell r="E4095">
            <v>60</v>
          </cell>
        </row>
        <row r="4096">
          <cell r="B4096" t="str">
            <v>Live at the Speakeasy with Ryan Anderson</v>
          </cell>
          <cell r="C4096" t="str">
            <v>Live at the Speakeasy with Ryan Anderson is a local talk show! Showcasing local artist, special guest, and talented bands.</v>
          </cell>
          <cell r="D4096">
            <v>2000</v>
          </cell>
          <cell r="E4096">
            <v>730</v>
          </cell>
        </row>
        <row r="4097">
          <cell r="B4097" t="str">
            <v>LOPE ENAMORADO</v>
          </cell>
          <cell r="C4097" t="str">
            <v>Proyecto teatral dirigido por MartÃ­n Acosta que habla y reflexiona sobre el amor y su naturaleza.</v>
          </cell>
          <cell r="D4097">
            <v>30000</v>
          </cell>
          <cell r="E4097">
            <v>800</v>
          </cell>
        </row>
        <row r="4098">
          <cell r="B4098" t="str">
            <v>Theatre for Life, Youth Theatre Company, Southampton UK</v>
          </cell>
          <cell r="C4098" t="str">
            <v>Theatre for Life believes in unlocking young people's creativity, developing self belief and creating positive opportunities.</v>
          </cell>
          <cell r="D4098">
            <v>3500</v>
          </cell>
          <cell r="E4098">
            <v>400</v>
          </cell>
        </row>
        <row r="4099">
          <cell r="B4099" t="str">
            <v>And There Was War! Major Theatre Production</v>
          </cell>
          <cell r="C4099" t="str">
            <v>And There Was War is a play, a biblical narrative deeply entrenched in the concepts of the great controversy between Good and Evil!</v>
          </cell>
          <cell r="D4099">
            <v>10000</v>
          </cell>
          <cell r="E4099">
            <v>0</v>
          </cell>
        </row>
        <row r="4100">
          <cell r="B4100" t="str">
            <v>Life is simple</v>
          </cell>
          <cell r="C4100" t="str">
            <v>Community Youth play, written by and performed by the youth about finding joy in the simple things in life</v>
          </cell>
          <cell r="D4100">
            <v>75000</v>
          </cell>
          <cell r="E4100">
            <v>0</v>
          </cell>
        </row>
        <row r="4101">
          <cell r="B4101" t="str">
            <v>L.U.N.A. Theatre Company produces "Steel Magnolias"</v>
          </cell>
          <cell r="C4101" t="str">
            <v>L.U.N.A. (Love, Understanding, Nurturing, and Awareness) is a non-profit organization dedicated to helping raise awareness for causes.</v>
          </cell>
          <cell r="D4101">
            <v>4500</v>
          </cell>
          <cell r="E4101">
            <v>50</v>
          </cell>
        </row>
        <row r="4102">
          <cell r="B4102" t="str">
            <v>America is at the Mall: A Play in Three Acts</v>
          </cell>
          <cell r="C4102" t="str">
            <v>How does war change a family?  A peek into one family's kitchen as their soldier fights in Iraq.</v>
          </cell>
          <cell r="D4102">
            <v>270</v>
          </cell>
          <cell r="E4102">
            <v>0</v>
          </cell>
        </row>
        <row r="4103">
          <cell r="B4103" t="str">
            <v>Meet The Claires - Valentine's Day Weekend Comedy Stage Play</v>
          </cell>
          <cell r="C4103" t="str">
            <v>This is a Comedic Story about a young boy who saw the image of the perfect woman and from that point searched for someone similar</v>
          </cell>
          <cell r="D4103">
            <v>600</v>
          </cell>
          <cell r="E4103">
            <v>0</v>
          </cell>
        </row>
        <row r="4104">
          <cell r="B4104" t="str">
            <v>4th Wall Theatre Project</v>
          </cell>
          <cell r="C4104" t="str">
            <v>Local Community theater to get up and running in the Idaho Falls area. Something new, something different!</v>
          </cell>
          <cell r="D4104">
            <v>500</v>
          </cell>
          <cell r="E4104">
            <v>137</v>
          </cell>
        </row>
        <row r="4105">
          <cell r="B4105" t="str">
            <v>Weather Men</v>
          </cell>
          <cell r="C4105" t="str">
            <v>Weather Men is a play, written by Nathan Black.  A comedy/drama that explores the question of 'why people stay together?'</v>
          </cell>
          <cell r="D4105">
            <v>1000</v>
          </cell>
          <cell r="E4105">
            <v>100</v>
          </cell>
        </row>
        <row r="4106">
          <cell r="B4106" t="str">
            <v>PETER PAN - a new play by Ebony Rattle</v>
          </cell>
          <cell r="C4106" t="str">
            <v>PETER PAN, written by Ebony Rattle, is a new retelling of the classic play by J.M. Barrie about a boy who refused to grow up.</v>
          </cell>
          <cell r="D4106">
            <v>3000</v>
          </cell>
          <cell r="E4106">
            <v>641</v>
          </cell>
        </row>
        <row r="4107">
          <cell r="B4107" t="str">
            <v>Â¡LlÃ©vame!</v>
          </cell>
          <cell r="C4107" t="str">
            <v>Buscamos finalizar el proceso de producciÃ³n de un espectÃ¡culo de payaso y con Ã©l, activar espacios pÃºblicos para la escena clown.</v>
          </cell>
          <cell r="D4107">
            <v>33000</v>
          </cell>
          <cell r="E4107">
            <v>2300</v>
          </cell>
        </row>
        <row r="4108">
          <cell r="B4108" t="str">
            <v>David Facer, Paradox Magic</v>
          </cell>
          <cell r="C4108" t="str">
            <v>No magic show has ever integrated theatre arts like this.  World of Paradox is designed for all audiences and is interactive in nature.</v>
          </cell>
          <cell r="D4108">
            <v>5000</v>
          </cell>
          <cell r="E4108">
            <v>3530</v>
          </cell>
        </row>
        <row r="4109">
          <cell r="B4109" t="str">
            <v>Sacrifice</v>
          </cell>
          <cell r="C4109" t="str">
            <v>A new dramatic comedy dealing with a father's unwillingness to let go of his past causes major problems for the future of his daughter.</v>
          </cell>
          <cell r="D4109">
            <v>2000</v>
          </cell>
          <cell r="E4109">
            <v>41</v>
          </cell>
        </row>
        <row r="4110">
          <cell r="B4110" t="str">
            <v>The Black Woman's Attitude Stage Play</v>
          </cell>
          <cell r="C4110" t="str">
            <v>We are producing and directing a stage play that will focus on relationships and the stereotypes/truths that prohibit growth.</v>
          </cell>
          <cell r="D4110">
            <v>3000</v>
          </cell>
          <cell r="E4110">
            <v>59</v>
          </cell>
        </row>
        <row r="4111">
          <cell r="B4111" t="str">
            <v>Jack the Lad</v>
          </cell>
          <cell r="C4111" t="str">
            <v>Jack the Lad - a new play that explores how far the boundaries of friendship will stretch when morality and loyalties clash.</v>
          </cell>
          <cell r="D4111">
            <v>500</v>
          </cell>
          <cell r="E4111">
            <v>0</v>
          </cell>
        </row>
        <row r="4112">
          <cell r="B4112" t="str">
            <v>Take Tartuffe to Edinburgh Fringe Festival!</v>
          </cell>
          <cell r="C4112" t="str">
            <v>Set in the height of sex, drugs and rock 'n' roll this production is an exciting new take on Moliere's classic! Performing with SpaceUK</v>
          </cell>
          <cell r="D4112">
            <v>300</v>
          </cell>
          <cell r="E4112">
            <v>86</v>
          </cell>
        </row>
        <row r="4113">
          <cell r="B4113" t="str">
            <v>REBORN IN LOVE</v>
          </cell>
          <cell r="C4113" t="str">
            <v>REBORN IN LOVE is the sequel to REBORN FROM ABOVE: A Tale of Eternal Love.  This is part two, of a One-Act play series.</v>
          </cell>
          <cell r="D4113">
            <v>3000</v>
          </cell>
          <cell r="E4113">
            <v>94</v>
          </cell>
        </row>
        <row r="4114">
          <cell r="B4114" t="str">
            <v>A Great New Controversial Play - "The Divide".</v>
          </cell>
          <cell r="C4114" t="str">
            <v>Set in Southern America â€œThe Divideâ€ is a stage play that touches on the issues that are forefront in America and the world.</v>
          </cell>
          <cell r="D4114">
            <v>2500</v>
          </cell>
          <cell r="E4114">
            <v>1</v>
          </cell>
        </row>
        <row r="4115">
          <cell r="B4115" t="str">
            <v>The Toy Box by Anthony H. Wallace</v>
          </cell>
          <cell r="C4115" t="str">
            <v>A family oriented play about Christians &amp; the sins they live with, portrayed by "puppets and toys" at Queensbury Theater in Houston.</v>
          </cell>
          <cell r="D4115">
            <v>1500</v>
          </cell>
          <cell r="E4115">
            <v>3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555556" createdVersion="7" refreshedVersion="7" minRefreshableVersion="3" recordCount="4115" xr:uid="{5B8176D0-C3FB-46E8-BBE8-9CF7B8D1A654}">
  <cacheSource type="worksheet">
    <worksheetSource ref="A1:U1048576" sheet="Kickstarter raw data"/>
  </cacheSource>
  <cacheFields count="23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Date Created Conversion" numFmtId="165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2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 Created" numFmtId="0">
      <sharedItems containsString="0" containsBlank="1" containsNumber="1" containsInteger="1" minValue="2012" maxValue="2017"/>
    </cacheField>
    <cacheField name="Date Ended Conversion" numFmtId="165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78704" createdVersion="7" refreshedVersion="7" minRefreshableVersion="3" recordCount="4115" xr:uid="{ABBAC27C-C223-4A9A-B3EC-0726D3D148BA}">
  <cacheSource type="worksheet">
    <worksheetSource ref="A1:R1048576" sheet="Kickstarter raw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m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m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n v="2016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m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m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m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m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m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m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m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m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m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m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m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m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m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m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n v="2014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m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m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m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m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m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m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m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m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m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m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m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n v="2014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m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m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m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m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m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m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m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m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m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n v="2014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m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m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m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m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m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m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m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m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n v="2015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m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n v="2014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m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m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m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m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m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n v="2015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m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m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m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n v="2014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m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m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m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m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m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m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m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n v="2014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m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m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m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m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m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m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m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m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m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m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n v="2014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m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m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m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n v="2015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m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m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m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m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m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m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m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m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m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m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n v="201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m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m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m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m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m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m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m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m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n v="2014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m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m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m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m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m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m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m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m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m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m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m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m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m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m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m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m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m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m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m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m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m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m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m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m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m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m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n v="2014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m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m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m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m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m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m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m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m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m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m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m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m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m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m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m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m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n v="2014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m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m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m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m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m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m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m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m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m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m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m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m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m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m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m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m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m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n v="201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m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m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m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n v="2014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m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m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m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n v="2015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m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n v="2014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m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m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m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m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n v="2015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n v="2015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m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n v="2014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m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m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m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m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m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m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m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m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m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n v="2014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n v="2016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m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n v="2015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n v="201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m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m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m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m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m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n v="2014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m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m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m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m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m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m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m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m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m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m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m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n v="2016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m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m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m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m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m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m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m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m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m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m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n v="2015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m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n v="2015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m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m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m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n v="2015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m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m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m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m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m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m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m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m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m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m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m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m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m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m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m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m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m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m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m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m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m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m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m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m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m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m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m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m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m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m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m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m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m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m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n v="2014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m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m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m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m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m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m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m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m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m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m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m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m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m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m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m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m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m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m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m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m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m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n v="2013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m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m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m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m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m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m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m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m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m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m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m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m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m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m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m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m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m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m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m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m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m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m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m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m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m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m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m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m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m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m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n v="2015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m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m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m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m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m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m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m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m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m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m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m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m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m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m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m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m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m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m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m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m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m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m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m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m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m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m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m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m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m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m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m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m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m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m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m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m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m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m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m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m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m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m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m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m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n v="2014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m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m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m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m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m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m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n v="2016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m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m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m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n v="201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m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m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m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m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m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m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m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m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m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m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m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m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m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m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m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m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m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m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m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m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m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m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n v="2016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m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m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m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m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m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m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m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m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m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n v="2016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m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m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m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m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m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m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m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m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m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m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m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m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m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m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m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m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m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m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m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m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m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n v="2016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m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m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m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m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m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m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m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m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m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n v="2013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m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m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m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m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m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n v="2013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m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n v="2013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m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m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m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m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m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m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m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m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n v="2013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m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m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n v="2013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m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m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m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m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m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m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m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n v="2014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m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m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m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m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m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m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m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m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m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m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m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m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m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n v="2012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n v="2015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n v="2013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m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m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m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m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m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m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m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n v="2015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m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m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m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m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m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m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m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m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m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n v="2014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m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m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m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m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m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n v="2015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m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m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m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m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m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m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n v="2015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m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m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m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n v="2015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m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m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m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n v="2016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m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n v="2015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m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m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m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m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m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m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n v="2016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m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n v="2016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n v="2015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m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m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n v="2016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m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m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m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m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m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m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m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n v="2016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n v="2015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n v="2015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m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m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m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m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m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n v="2016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m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m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m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m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m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m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m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m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m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n v="201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m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m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m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m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m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m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m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m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n v="2016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m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m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m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n v="2015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m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m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m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m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m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m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n v="201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m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m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m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m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n v="2016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m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m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n v="2015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m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m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m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m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m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m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m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m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m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m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m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m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m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m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m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n v="2015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m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m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m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m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m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m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m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n v="2015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m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m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m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m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m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m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m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m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m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m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m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m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m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m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m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m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m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m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n v="2015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n v="201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m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m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m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m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m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m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m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m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m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m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m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m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m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m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m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m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m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m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m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m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m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m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m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m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m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m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m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m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m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m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m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m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m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m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m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m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m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m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m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m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m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m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m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m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m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m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m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m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m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m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m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m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m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m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n v="2016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m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m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m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m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m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m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m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m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n v="2014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m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m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m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m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m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n v="2016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n v="2014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m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m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m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m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m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m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m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m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m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m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m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m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m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m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m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m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m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m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m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m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m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m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m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n v="2013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n v="201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m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m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m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m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m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m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m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m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m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m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m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m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m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m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m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m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m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m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m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m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m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m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m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m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m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n v="2014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m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m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m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n v="201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m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m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m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m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m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m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m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m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m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n v="2015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m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m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m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m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m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m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m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m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m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m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m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m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m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m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m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m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m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m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m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m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m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m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m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m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m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m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n v="2014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m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m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m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m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m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m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m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m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m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m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m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m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m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m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m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m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m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m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m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m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m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m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m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m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m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m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m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m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n v="2016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m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m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m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m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m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m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m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m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m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m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m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m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m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m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m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m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n v="2014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m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m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m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m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m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m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m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m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m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m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m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n v="2015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m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m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m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n v="2013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m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m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m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m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m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m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m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n v="2013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m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m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m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m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m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n v="2013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m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m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m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m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m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m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m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m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m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m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m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m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m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m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m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m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m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m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m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m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m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m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m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m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m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m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m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m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m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m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m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m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m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n v="2017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m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m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m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m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m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m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m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n v="2014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m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m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m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m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m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m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m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m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m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m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m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m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n v="2014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m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m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m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m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m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m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m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m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m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m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m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m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m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m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m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m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m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m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m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m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m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m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m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m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m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m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m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m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m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m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m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m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m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m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m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m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m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m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m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m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m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m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m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m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m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m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m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m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m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m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m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m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m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m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n v="2015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m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m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m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m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n v="2016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m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m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m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m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m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m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m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m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m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n v="2016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m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m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m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m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m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m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m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m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m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m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m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m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m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m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m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m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m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m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m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m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m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n v="2015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m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m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n v="201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m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n v="2017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m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m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m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m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n v="2016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m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m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m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m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m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m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m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m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m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m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m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m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m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m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m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m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m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m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m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m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m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m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m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m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m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m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m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m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m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m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m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m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m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m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m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m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m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m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m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m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m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m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m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m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m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m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m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m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m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m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m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m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m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m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m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m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m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n v="2016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m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m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m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m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m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m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m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n v="2015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m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m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m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m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n v="201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m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m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m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m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m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m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m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m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n v="2014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n v="2013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m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m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m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m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m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m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m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n v="2013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m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m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n v="201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m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m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n v="2014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m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m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m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m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n v="2014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m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m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m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m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m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m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n v="2015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m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m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m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m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m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m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m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m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m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m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m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m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m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m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m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m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m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m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m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m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m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m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m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m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m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m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m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m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m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n v="2015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m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m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m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m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m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m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n v="2014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m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m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m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m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m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m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n v="2017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m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n v="2015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m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m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m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m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m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n v="2017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m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m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m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n v="2015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m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m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n v="2015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m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n v="2016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m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m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m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m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m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m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m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m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m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m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m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n v="2016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m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m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m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m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m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m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m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n v="2016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m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m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m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m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m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m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m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m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m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m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m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m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n v="2015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m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m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m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m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m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m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m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m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m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m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m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m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m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m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m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m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m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m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m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m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m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m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m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m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m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m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m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m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m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m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m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m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m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m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m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m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m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m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m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m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m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m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m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m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m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m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m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m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m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m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n v="201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n v="2015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n v="2015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m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m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m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m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n v="2015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m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n v="2015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n v="201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n v="201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m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n v="2016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m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m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m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m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n v="2016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n v="2017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m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m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m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m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m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m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m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m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m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m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m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m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m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m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n v="2014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m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m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n v="2015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m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m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m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m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m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m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m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m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m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m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m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m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m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m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m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m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m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m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n v="2016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m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m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m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m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m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m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m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m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m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m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m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m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n v="2016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n v="2012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m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m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m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m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m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n v="2014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m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m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m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m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m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m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m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m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m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m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m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m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m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m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n v="201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m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n v="2016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m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m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m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m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m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m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m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m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m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m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n v="2016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m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m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m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m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m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m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m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m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m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m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n v="2016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m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n v="2015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m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n v="2015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m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m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m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n v="2015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m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m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n v="2015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m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m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m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m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m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m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m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m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m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m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m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m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m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m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m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m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m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m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m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m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m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m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m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m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m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m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m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m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m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n v="2015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m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m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m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m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m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m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m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m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m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m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m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m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m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m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m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m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m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m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m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m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m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m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m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m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m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m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m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m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m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m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m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m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m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m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m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m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m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m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m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m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m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m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m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m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m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m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m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m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m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m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m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m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m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m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m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m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m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m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m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m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n v="2016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m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n v="201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m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n v="2014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m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m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m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n v="2014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m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m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n v="2014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m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m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m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m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m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m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m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m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m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m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m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m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m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m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m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m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m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m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m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m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m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m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m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m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m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m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m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m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m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m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m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m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n v="2014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m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m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m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n v="2016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m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m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m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m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m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m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m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n v="2015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m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m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m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m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n v="2014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m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m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m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m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m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m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m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n v="2015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n v="2016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m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m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m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m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m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m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m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m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n v="2015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m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n v="2014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m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m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m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m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m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m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m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n v="2016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m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m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m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m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n v="2014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m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m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n v="2016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m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m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m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m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m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m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m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m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m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m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m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m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m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m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m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m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m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m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m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m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m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m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m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n v="201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m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m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m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m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m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m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m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m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m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m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m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m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m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m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m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m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m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m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m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m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m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m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n v="2014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m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m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m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m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m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m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m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m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m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m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m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m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n v="2013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m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m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m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m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m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m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m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m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m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m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m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m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m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m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m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m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m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m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m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m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m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m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m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m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m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m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m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m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m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m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m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m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m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n v="2017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m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m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m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m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m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m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m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m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m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m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m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m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m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m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m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m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m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m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m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m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m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m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m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m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m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m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m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m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m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m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m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m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m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n v="2015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m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m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m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m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m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m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m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m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m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m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m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m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m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n v="2015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m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m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n v="2015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m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m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n v="2015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m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m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m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m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n v="2016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m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m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m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m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m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m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m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m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n v="2015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m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m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n v="201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m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m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m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m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m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m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n v="2014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n v="2014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m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m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m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n v="2014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m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m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m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m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m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m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m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m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m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m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m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n v="2014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m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m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n v="2014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m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m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m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m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n v="201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m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m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n v="2014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n v="2016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n v="2015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m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m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m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m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n v="2014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m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m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m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m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m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n v="2016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n v="2014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n v="2015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m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m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m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m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m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m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m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m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m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m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m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m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m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m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m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m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m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m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m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m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n v="2016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m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m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m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m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m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m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m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m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m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m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m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m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m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m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m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m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m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m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m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m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m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m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m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m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m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n v="2014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m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m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m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n v="2016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m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m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m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m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m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m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m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m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m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m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m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m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m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m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n v="2016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m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m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m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m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m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m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m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m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m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m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m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m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m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m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m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m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m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m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m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m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n v="2015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m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m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m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m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m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m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m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m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m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m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m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n v="2014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m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m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m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m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m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m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n v="2015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m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m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m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m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m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m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m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m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m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m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m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m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m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m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m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m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m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m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m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m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m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m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m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m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m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m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m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m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n v="2014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m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m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m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m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m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m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m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m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m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m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m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m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m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n v="2014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m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m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m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m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m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n v="2016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m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m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m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m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n v="2013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m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n v="2013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m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m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m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m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m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m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m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m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n v="2016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n v="201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n v="2015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m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m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m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m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m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n v="2015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m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m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m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m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m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n v="2014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m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m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m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m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m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m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m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m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m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m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m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m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m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m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m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m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m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m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m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m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m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m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m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m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m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m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m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m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m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m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n v="2012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m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m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m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m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m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m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m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n v="2013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m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m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m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m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m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m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m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m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m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m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n v="2013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m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m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m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m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n v="201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m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m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n v="2016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n v="2015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m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m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m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m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m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m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n v="2013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m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n v="2015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m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m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m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m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m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m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m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m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n v="2014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m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m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n v="2015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m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m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m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m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m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m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m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m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m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m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m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m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m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m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m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m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m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m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m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m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m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m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m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m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m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m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m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m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m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m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m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m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m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m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m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m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m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m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m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m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m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m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m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m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m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m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m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n v="2015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m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m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m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m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m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m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m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m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m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m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n v="2013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m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m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m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m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m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m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m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m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m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n v="2015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m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m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m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m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m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m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n v="2016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m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m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m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m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m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m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m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m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m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m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m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m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m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m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m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m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m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m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n v="2016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m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m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m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m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m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m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m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m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m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m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n v="2013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m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m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m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n v="2016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m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n v="2017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n v="2016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m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m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m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m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m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m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m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n v="2015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n v="2013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m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m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m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m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m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m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m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n v="2014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m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m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m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m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m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m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m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m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m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m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m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m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m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m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m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n v="2014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m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n v="2013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m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m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m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m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m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n v="2015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m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m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m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m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m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m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m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n v="2017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m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m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m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m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n v="2015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m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n v="2016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m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m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m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m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m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m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m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n v="201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n v="2016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m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n v="2016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m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m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m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m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m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n v="2016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m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m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m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m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m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m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m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m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m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n v="2014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m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m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m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m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m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m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m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m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m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m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m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m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m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m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m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m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m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m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m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m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m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m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m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m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m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m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m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m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m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m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m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m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m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m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m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m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m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m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m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m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m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m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m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m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m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m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m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m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n v="2017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m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m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m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m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m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m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m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m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m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m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m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m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m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m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m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m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m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m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m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m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m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m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m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m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m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m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m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m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m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m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m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m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n v="2015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n v="2014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m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m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m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m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m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m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m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n v="2015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m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m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m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m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m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m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m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m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m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m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m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m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m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m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m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m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m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m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m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m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m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m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m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m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m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m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m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m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m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m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m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m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m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m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m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m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n v="2016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m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m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m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m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m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m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m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m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m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m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m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m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m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m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m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m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m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m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m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m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m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m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m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m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m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m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m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m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m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m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m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m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m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m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m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m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m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m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m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m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m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m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m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m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m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m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m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m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m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m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m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m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m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m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m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m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m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m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m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m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m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m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m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m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m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m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m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m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m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m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m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m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m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m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m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m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m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m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m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m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m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m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m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m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m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m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m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m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m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m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m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m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m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m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m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m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m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m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m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m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m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m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n v="2015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m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m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n v="2015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m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n v="2016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m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m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m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m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m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m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m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m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m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m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m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m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m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m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m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m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n v="2015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m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m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m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m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m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m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m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m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m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m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m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m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n v="2013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m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m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m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m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m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m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m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n v="2013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m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m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m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m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m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m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m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n v="2014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m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m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n v="2015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m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m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m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m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m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m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m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n v="2016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m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m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m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m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m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m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m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m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m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m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m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m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m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m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m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m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m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n v="2015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m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m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m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m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m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m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m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m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m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m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n v="2016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m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m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m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m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m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m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m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m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m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m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m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m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m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m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m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m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m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n v="2016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m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m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m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m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m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m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m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m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m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m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m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m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m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n v="2015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m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m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m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m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m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m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m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m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m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n v="2015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m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m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m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m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m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m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m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m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m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m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m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m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m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m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m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m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m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m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m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m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m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m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m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m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m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m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m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m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m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m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m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m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m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m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m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m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m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m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m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m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m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m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m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m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m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m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m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m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m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m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m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m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m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m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m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m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m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m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m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m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m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m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m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m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m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m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m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m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n v="2016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m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m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n v="2014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m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m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m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m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m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m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m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m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m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n v="2013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m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m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n v="2015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m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m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m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m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m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m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m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m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m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m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n v="2013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m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m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m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n v="2014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m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m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m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m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m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m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m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m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m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m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m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m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m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m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m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m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m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m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m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m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n v="2013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m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m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m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m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m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m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m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m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n v="2014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m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m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m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m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m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m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m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m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m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m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m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m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m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n v="2015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m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m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n v="2014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m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m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m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m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m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m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m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n v="2016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m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n v="2014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n v="2014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n v="2015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n v="2016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n v="2014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m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n v="2015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m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n v="201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n v="201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n v="2015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m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m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m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m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n v="2015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m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m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n v="2015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m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n v="2015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n v="2015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m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n v="2015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n v="2016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n v="2014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m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n v="2015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m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n v="201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m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m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n v="2015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n v="2016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m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m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n v="2014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m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n v="2015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n v="201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m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m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m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m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n v="2015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n v="2015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n v="2014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m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m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m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m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m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m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n v="2016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m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m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m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m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n v="2015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m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m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m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m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m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m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m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m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m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n v="2015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m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m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m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m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m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m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m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m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m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m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m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m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m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n v="2015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m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m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m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m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m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m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m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m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m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m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m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m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m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m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m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m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m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m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m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m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m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m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m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m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m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n v="201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m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m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m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m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m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n v="2015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m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m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m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n v="2015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n v="2016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n v="2014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m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m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m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m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m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n v="2015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m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m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m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m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m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m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m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n v="2015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m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m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m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m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m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m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n v="2014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m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m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m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m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m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m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m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m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n v="201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m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m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m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m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m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m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m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m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m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m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m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m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n v="2016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m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m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m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m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m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m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m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m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m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m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m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m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m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m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m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m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n v="201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m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m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m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m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m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n v="2016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m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m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m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n v="201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m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n v="2016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m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m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m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m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m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n v="201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m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m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m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m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m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m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m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m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m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m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m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m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m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m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m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m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m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m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m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m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m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m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m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m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m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m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m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m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n v="2015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m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n v="2014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n v="2017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m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m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m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m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m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m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m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m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m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m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m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m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m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m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m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n v="2015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m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m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m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m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m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m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m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m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n v="2017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m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m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m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m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m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n v="2016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m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m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m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m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m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m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m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m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m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m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m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m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n v="2016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m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m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m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m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m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m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m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m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m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m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m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m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m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m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m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m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m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m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m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m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m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m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m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m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m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m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n v="2016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m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m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m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m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n v="2016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m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m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m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n v="2015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m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m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m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m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m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m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m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m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m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m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n v="2016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m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m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m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m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m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m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m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m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m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m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m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m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m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m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m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n v="2017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n v="2017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m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n v="2017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m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n v="2017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m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m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m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n v="2017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n v="2017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m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m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m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m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m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m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m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m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n v="2013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m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m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n v="2012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m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m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m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m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m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n v="2014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m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m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m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m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m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m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m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m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m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n v="2016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m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m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m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m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m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m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n v="2014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m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n v="2014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n v="2014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m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m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m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n v="2014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n v="2014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m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n v="2015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m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m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m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n v="2015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n v="2015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m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m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m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m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m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m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m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n v="2014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m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m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m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n v="201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m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m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m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m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m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m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m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n v="2015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n v="2015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m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n v="2015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m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n v="2014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m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m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n v="2015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m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m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m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m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n v="2015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n v="2016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m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m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m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m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m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m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n v="2016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m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m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m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n v="2015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n v="2015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n v="2017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m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m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m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n v="2016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m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m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n v="2015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m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m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m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m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n v="2016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m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n v="2015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n v="2014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m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n v="201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m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m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m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m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m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m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m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m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m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m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m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n v="2015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n v="2015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n v="2014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m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m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m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m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m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n v="2014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n v="2015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m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m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m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m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n v="2016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m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m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m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m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n v="2016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n v="2017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n v="2017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m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n v="2015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m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n v="2015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n v="2016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n v="2015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n v="2015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m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m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m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m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m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m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m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m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m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m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m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n v="2016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m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m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m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m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n v="2015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n v="2016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m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m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m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n v="2014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m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m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m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n v="2016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m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n v="201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m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n v="2016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m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n v="2014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n v="2015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m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m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m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m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n v="2014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n v="201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n v="2014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m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m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m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n v="2016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m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n v="2016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m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m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m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n v="2016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m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m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m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n v="2014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n v="2016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n v="2016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m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n v="2016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n v="201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n v="2014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m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m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m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m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m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m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n v="2016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m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m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n v="2015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m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m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m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m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m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n v="2015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m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n v="2014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m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n v="2015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n v="2014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n v="2015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m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m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n v="2016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m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m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m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m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m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n v="2015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m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m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m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n v="2016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m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n v="201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n v="201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m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n v="2016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m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n v="2015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m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n v="2015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m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n v="2015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m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n v="2016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m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n v="2014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m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n v="2016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m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m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n v="2014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m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m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m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n v="2015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m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m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m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n v="2016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m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n v="2015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m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m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m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m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n v="2014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n v="2015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n v="2016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n v="2014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m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m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m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m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m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m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m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n v="2015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m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m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m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m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m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m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n v="201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n v="2015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m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m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m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n v="2015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m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m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n v="2016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n v="201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m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m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m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m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n v="2016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n v="2014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m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m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m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m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n v="201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m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m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m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m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m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n v="2014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m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m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n v="2016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n v="2014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m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m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m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n v="2014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m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m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n v="2014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m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m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m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m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n v="2015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m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n v="2014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m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m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m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m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m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m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m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m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m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m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m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n v="2015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m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n v="2016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m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m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m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m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n v="2016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m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m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n v="2014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n v="2015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m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m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m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m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n v="2014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m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n v="2015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n v="2015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m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n v="2015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n v="2016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m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m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m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m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n v="2016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m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n v="2016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m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m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m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m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n v="201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n v="2015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m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n v="2016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m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n v="2016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n v="2015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m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m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m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m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m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m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m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n v="2015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n v="2016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m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n v="2014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m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m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m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n v="2014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m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n v="2015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m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m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m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n v="2016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n v="2016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n v="2015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m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n v="2014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n v="2015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m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m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m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n v="2014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n v="2015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n v="2014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m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m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m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m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n v="2016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n v="2016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m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n v="2014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m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m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n v="2015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m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m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n v="2016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n v="2015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m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n v="2014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m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m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m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m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m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m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m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m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m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m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n v="2014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m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m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m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n v="2016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n v="201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n v="2015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n v="2016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n v="2016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n v="2015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n v="2015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m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m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m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n v="20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n v="2015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n v="20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n v="2015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m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m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m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m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m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m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n v="201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n v="2014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m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m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m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n v="2014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m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n v="2014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m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m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m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m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m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m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m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m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m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m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m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m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m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m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n v="2016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m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m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n v="2016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m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m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n v="2015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n v="2016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m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m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m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m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m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n v="2014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m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m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n v="2016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m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m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m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n v="2015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m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n v="2015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n v="2015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m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n v="2014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n v="2014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m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n v="2016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m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m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n v="2015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m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m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m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m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m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m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m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m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m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n v="2014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m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m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m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m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n v="2015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m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m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n v="2014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n v="2016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m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m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m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n v="2015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n v="2016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m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n v="2016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m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m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m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m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n v="2014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m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m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m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m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m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n v="20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m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n v="2015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n v="2015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n v="2015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m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m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m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n v="2014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n v="2016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n v="2016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m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m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m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m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m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m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m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m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m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n v="201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n v="2015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m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n v="2014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n v="2016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m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m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m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m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m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m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m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n v="2015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m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m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m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m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n v="2016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m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m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n v="2016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m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m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m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m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m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n v="2015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n v="2015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m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m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m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m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m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m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m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n v="2015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m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m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m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m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m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m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m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m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m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m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m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n v="2016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m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m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n v="2016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m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m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m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n v="2015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m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m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m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m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n v="2015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n v="201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m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m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m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m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m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m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m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m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m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m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m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m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n v="2015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n v="2014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m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n v="2016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m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m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m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n v="20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m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m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m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m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n v="2015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m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m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m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n v="2016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m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n v="2015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n v="2015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m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m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m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m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m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m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n v="2015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n v="2016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m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n v="2015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m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m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n v="2016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m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n v="2014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m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m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m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m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m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m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m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m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n v="2015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m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m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m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m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m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m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n v="2015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m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m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m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m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m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m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m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m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m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n v="2014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m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m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m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m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m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m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m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n v="201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m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m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n v="2014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n v="2014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m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m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n v="2014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m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m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m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m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n v="2017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m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m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m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m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m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m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m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m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m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n v="2015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m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m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m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n v="2016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m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m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n v="201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n v="2015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m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m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m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m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m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m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m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n v="2015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n v="2016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m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n v="2014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n v="2014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n v="2015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n v="2016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n v="2014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m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n v="2015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m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m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m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n v="2014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m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m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m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m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m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m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m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n v="201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m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m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m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m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m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m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m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m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m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m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m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m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m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m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m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m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m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m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m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m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m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m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m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m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m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n v="2014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n v="2015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m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m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m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m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m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m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m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m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m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m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m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n v="2016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m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m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m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m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n v="2015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m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m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n v="2015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m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n v="201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m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n v="201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n v="2014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m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m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n v="2016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m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m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m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m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n v="201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m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n v="2015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m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m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m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n v="2017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m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m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m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m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m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m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n v="2015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n v="2014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m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n v="2014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n v="2015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m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m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m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n v="2014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m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n v="2016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m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m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m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m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m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m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m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m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m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m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m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m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m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m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n v="2016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m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m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m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m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m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m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m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n v="2016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m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m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m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m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m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m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n v="2016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m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m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m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m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n v="2014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m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n v="2014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m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n v="2015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m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m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m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m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m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n v="2014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m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m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m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m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m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n v="2015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m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m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n v="2014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m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n v="2015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n v="2014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m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m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n v="2016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m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m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m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m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m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m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m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m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m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n v="2014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m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m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m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m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n v="2015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m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m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n v="2017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n v="2015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m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m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m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m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m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m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m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m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m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m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m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n v="2015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n v="2016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m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m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m/>
    <d v="2016-01-08T06:34:00"/>
  </r>
  <r>
    <m/>
    <m/>
    <m/>
    <m/>
    <m/>
    <x v="4"/>
    <m/>
    <m/>
    <m/>
    <m/>
    <m/>
    <m/>
    <m/>
    <m/>
    <m/>
    <m/>
    <x v="9"/>
    <m/>
    <x v="411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C5185-9760-45AA-86FE-5A944163923B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6" item="8" hier="-1"/>
    <pageField fld="22" hier="-1"/>
  </pageFields>
  <dataFields count="1">
    <dataField name="Count of outcomes" fld="5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2452D-DDED-4E39-B238-064337E56CF0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F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64E3D-8362-46CE-BD2C-A5DB6C9CF78C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4:E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43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h="1" x="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BAB9-0428-4B82-83DB-E7F53668C21E}">
  <sheetPr>
    <tabColor rgb="FF92D050"/>
  </sheetPr>
  <dimension ref="A1:E18"/>
  <sheetViews>
    <sheetView tabSelected="1" workbookViewId="0">
      <selection activeCell="L13" sqref="L13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8.85546875" bestFit="1" customWidth="1"/>
    <col min="5" max="7" width="11.28515625" bestFit="1" customWidth="1"/>
    <col min="8" max="42" width="16.85546875" bestFit="1" customWidth="1"/>
    <col min="43" max="43" width="11.28515625" bestFit="1" customWidth="1"/>
  </cols>
  <sheetData>
    <row r="1" spans="1:5" x14ac:dyDescent="0.25">
      <c r="A1" s="13" t="s">
        <v>8358</v>
      </c>
      <c r="B1" t="s">
        <v>8315</v>
      </c>
    </row>
    <row r="2" spans="1:5" x14ac:dyDescent="0.25">
      <c r="A2" s="13" t="s">
        <v>8379</v>
      </c>
      <c r="B2" t="s">
        <v>8364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8218</v>
      </c>
      <c r="C5" t="s">
        <v>8220</v>
      </c>
      <c r="D5" t="s">
        <v>8219</v>
      </c>
      <c r="E5" t="s">
        <v>8361</v>
      </c>
    </row>
    <row r="6" spans="1:5" x14ac:dyDescent="0.25">
      <c r="A6" s="14" t="s">
        <v>8371</v>
      </c>
      <c r="B6" s="10">
        <v>56</v>
      </c>
      <c r="C6" s="10">
        <v>33</v>
      </c>
      <c r="D6" s="10">
        <v>7</v>
      </c>
      <c r="E6" s="10">
        <v>96</v>
      </c>
    </row>
    <row r="7" spans="1:5" x14ac:dyDescent="0.25">
      <c r="A7" s="14" t="s">
        <v>8378</v>
      </c>
      <c r="B7" s="10">
        <v>71</v>
      </c>
      <c r="C7" s="10">
        <v>39</v>
      </c>
      <c r="D7" s="10">
        <v>3</v>
      </c>
      <c r="E7" s="10">
        <v>113</v>
      </c>
    </row>
    <row r="8" spans="1:5" x14ac:dyDescent="0.25">
      <c r="A8" s="14" t="s">
        <v>8369</v>
      </c>
      <c r="B8" s="10">
        <v>56</v>
      </c>
      <c r="C8" s="10">
        <v>33</v>
      </c>
      <c r="D8" s="10">
        <v>3</v>
      </c>
      <c r="E8" s="10">
        <v>92</v>
      </c>
    </row>
    <row r="9" spans="1:5" x14ac:dyDescent="0.25">
      <c r="A9" s="14" t="s">
        <v>8370</v>
      </c>
      <c r="B9" s="10">
        <v>71</v>
      </c>
      <c r="C9" s="10">
        <v>40</v>
      </c>
      <c r="D9" s="10">
        <v>2</v>
      </c>
      <c r="E9" s="10">
        <v>113</v>
      </c>
    </row>
    <row r="10" spans="1:5" x14ac:dyDescent="0.25">
      <c r="A10" s="14" t="s">
        <v>8376</v>
      </c>
      <c r="B10" s="10">
        <v>111</v>
      </c>
      <c r="C10" s="10">
        <v>52</v>
      </c>
      <c r="D10" s="10">
        <v>3</v>
      </c>
      <c r="E10" s="10">
        <v>166</v>
      </c>
    </row>
    <row r="11" spans="1:5" x14ac:dyDescent="0.25">
      <c r="A11" s="14" t="s">
        <v>8373</v>
      </c>
      <c r="B11" s="10">
        <v>100</v>
      </c>
      <c r="C11" s="10">
        <v>49</v>
      </c>
      <c r="D11" s="10">
        <v>4</v>
      </c>
      <c r="E11" s="10">
        <v>153</v>
      </c>
    </row>
    <row r="12" spans="1:5" x14ac:dyDescent="0.25">
      <c r="A12" s="14" t="s">
        <v>8374</v>
      </c>
      <c r="B12" s="10">
        <v>87</v>
      </c>
      <c r="C12" s="10">
        <v>50</v>
      </c>
      <c r="D12" s="10">
        <v>1</v>
      </c>
      <c r="E12" s="10">
        <v>138</v>
      </c>
    </row>
    <row r="13" spans="1:5" x14ac:dyDescent="0.25">
      <c r="A13" s="14" t="s">
        <v>8375</v>
      </c>
      <c r="B13" s="10">
        <v>72</v>
      </c>
      <c r="C13" s="10">
        <v>47</v>
      </c>
      <c r="D13" s="10">
        <v>4</v>
      </c>
      <c r="E13" s="10">
        <v>123</v>
      </c>
    </row>
    <row r="14" spans="1:5" x14ac:dyDescent="0.25">
      <c r="A14" s="14" t="s">
        <v>8377</v>
      </c>
      <c r="B14" s="10">
        <v>59</v>
      </c>
      <c r="C14" s="10">
        <v>34</v>
      </c>
      <c r="D14" s="10">
        <v>4</v>
      </c>
      <c r="E14" s="10">
        <v>97</v>
      </c>
    </row>
    <row r="15" spans="1:5" x14ac:dyDescent="0.25">
      <c r="A15" s="14" t="s">
        <v>8367</v>
      </c>
      <c r="B15" s="10">
        <v>65</v>
      </c>
      <c r="C15" s="10">
        <v>50</v>
      </c>
      <c r="D15" s="10"/>
      <c r="E15" s="10">
        <v>115</v>
      </c>
    </row>
    <row r="16" spans="1:5" x14ac:dyDescent="0.25">
      <c r="A16" s="14" t="s">
        <v>8372</v>
      </c>
      <c r="B16" s="10">
        <v>54</v>
      </c>
      <c r="C16" s="10">
        <v>31</v>
      </c>
      <c r="D16" s="10">
        <v>3</v>
      </c>
      <c r="E16" s="10">
        <v>88</v>
      </c>
    </row>
    <row r="17" spans="1:5" x14ac:dyDescent="0.25">
      <c r="A17" s="14" t="s">
        <v>8368</v>
      </c>
      <c r="B17" s="10">
        <v>37</v>
      </c>
      <c r="C17" s="10">
        <v>35</v>
      </c>
      <c r="D17" s="10">
        <v>3</v>
      </c>
      <c r="E17" s="10">
        <v>75</v>
      </c>
    </row>
    <row r="18" spans="1:5" x14ac:dyDescent="0.25">
      <c r="A18" s="14" t="s">
        <v>8361</v>
      </c>
      <c r="B18" s="10">
        <v>839</v>
      </c>
      <c r="C18" s="10">
        <v>493</v>
      </c>
      <c r="D18" s="10">
        <v>37</v>
      </c>
      <c r="E18" s="10">
        <v>1369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9CCA-7A0C-435D-A990-A1DB491FD139}">
  <sheetPr>
    <tabColor rgb="FFFFFF00"/>
  </sheetPr>
  <dimension ref="A1:H13"/>
  <sheetViews>
    <sheetView workbookViewId="0">
      <pane ySplit="1" topLeftCell="A2" activePane="bottomLeft" state="frozen"/>
      <selection pane="bottomLeft" activeCell="I31" sqref="I31"/>
    </sheetView>
  </sheetViews>
  <sheetFormatPr defaultRowHeight="15" x14ac:dyDescent="0.25"/>
  <cols>
    <col min="1" max="1" width="41.140625" customWidth="1"/>
    <col min="2" max="2" width="24" customWidth="1"/>
    <col min="3" max="3" width="17.85546875" customWidth="1"/>
    <col min="4" max="4" width="20" customWidth="1"/>
    <col min="5" max="5" width="15.42578125" bestFit="1" customWidth="1"/>
    <col min="6" max="6" width="23.140625" style="35" bestFit="1" customWidth="1"/>
    <col min="7" max="7" width="19.85546875" style="35" bestFit="1" customWidth="1"/>
    <col min="8" max="8" width="22.7109375" style="35" bestFit="1" customWidth="1"/>
  </cols>
  <sheetData>
    <row r="1" spans="1:8" s="32" customFormat="1" x14ac:dyDescent="0.25">
      <c r="A1" s="32" t="s">
        <v>8382</v>
      </c>
      <c r="B1" s="32" t="s">
        <v>8401</v>
      </c>
      <c r="C1" s="32" t="s">
        <v>8402</v>
      </c>
      <c r="D1" s="32" t="s">
        <v>8403</v>
      </c>
      <c r="E1" s="32" t="s">
        <v>8404</v>
      </c>
      <c r="F1" s="34" t="s">
        <v>8405</v>
      </c>
      <c r="G1" s="34" t="s">
        <v>8406</v>
      </c>
      <c r="H1" s="34" t="s">
        <v>8407</v>
      </c>
    </row>
    <row r="2" spans="1:8" x14ac:dyDescent="0.25">
      <c r="A2" t="s">
        <v>8408</v>
      </c>
      <c r="B2" s="33">
        <f>COUNTIFS('Theatre Outcome Raw Data'!$D:$D,"&lt;1000",'Theatre Outcome Raw Data'!$F:$F,"successful")</f>
        <v>159</v>
      </c>
      <c r="C2" s="33">
        <f>COUNTIFS('Theatre Outcome Raw Data'!$D:$D,"&lt;1000",'Theatre Outcome Raw Data'!$F:$F,"failed")</f>
        <v>53</v>
      </c>
      <c r="D2" s="33">
        <f>COUNTIFS('Theatre Outcome Raw Data'!$D:$D,"&lt;1000",'Theatre Outcome Raw Data'!$F:$F,"canceled")</f>
        <v>3</v>
      </c>
      <c r="E2" s="33">
        <f>SUM(B2:D2)</f>
        <v>215</v>
      </c>
      <c r="F2" s="36">
        <f>B2/E2</f>
        <v>0.73953488372093024</v>
      </c>
      <c r="G2" s="36">
        <f>C2/E2</f>
        <v>0.24651162790697675</v>
      </c>
      <c r="H2" s="36">
        <f>D2/E2</f>
        <v>1.3953488372093023E-2</v>
      </c>
    </row>
    <row r="3" spans="1:8" x14ac:dyDescent="0.25">
      <c r="A3" t="s">
        <v>8409</v>
      </c>
      <c r="B3" s="33">
        <f>COUNTIFS('Theatre Outcome Raw Data'!$D:$D,"&gt;=1000",'Theatre Outcome Raw Data'!$D:$D,"&lt;5000",'Theatre Outcome Raw Data'!$F:$F,"Successful")</f>
        <v>446</v>
      </c>
      <c r="C3" s="33">
        <f>COUNTIFS('Theatre Outcome Raw Data'!$D:$D,"&gt;=1000",'Theatre Outcome Raw Data'!$D:$D,"&lt;5000",'Theatre Outcome Raw Data'!$F:$F,"failed")</f>
        <v>176</v>
      </c>
      <c r="D3" s="33">
        <f>COUNTIFS('Theatre Outcome Raw Data'!$D:$D,"&gt;=1000",'Theatre Outcome Raw Data'!$D:$D,"&lt;5000",'Theatre Outcome Raw Data'!$F:$F,"canceled")</f>
        <v>5</v>
      </c>
      <c r="E3" s="33">
        <f t="shared" ref="E3:E13" si="0">SUM(B3:D3)</f>
        <v>627</v>
      </c>
      <c r="F3" s="36">
        <f t="shared" ref="F3:F13" si="1">B3/E3</f>
        <v>0.71132376395534291</v>
      </c>
      <c r="G3" s="36">
        <f t="shared" ref="G3:G13" si="2">C3/E3</f>
        <v>0.2807017543859649</v>
      </c>
      <c r="H3" s="36">
        <f t="shared" ref="H3:H13" si="3">D3/E3</f>
        <v>7.9744816586921844E-3</v>
      </c>
    </row>
    <row r="4" spans="1:8" x14ac:dyDescent="0.25">
      <c r="A4" t="s">
        <v>8410</v>
      </c>
      <c r="B4" s="33">
        <f>COUNTIFS('Theatre Outcome Raw Data'!$D:$D,"&gt;4999",'Theatre Outcome Raw Data'!$D:$D,"&lt;10000",'Theatre Outcome Raw Data'!$F:$F,"Successful")</f>
        <v>120</v>
      </c>
      <c r="C4" s="33">
        <f>COUNTIFS('Theatre Outcome Raw Data'!$D:$D,"&gt;4999",'Theatre Outcome Raw Data'!$D:$D,"&lt;10000",'Theatre Outcome Raw Data'!$F:$F,"failed")</f>
        <v>94</v>
      </c>
      <c r="D4" s="33">
        <f>COUNTIFS('Theatre Outcome Raw Data'!$D:$D,"&gt;4999",'Theatre Outcome Raw Data'!$D:$D,"&lt;10000",'Theatre Outcome Raw Data'!$F:$F,"canceled")</f>
        <v>4</v>
      </c>
      <c r="E4" s="33">
        <f t="shared" si="0"/>
        <v>218</v>
      </c>
      <c r="F4" s="36">
        <f t="shared" si="1"/>
        <v>0.55045871559633031</v>
      </c>
      <c r="G4" s="36">
        <f t="shared" si="2"/>
        <v>0.43119266055045874</v>
      </c>
      <c r="H4" s="36">
        <f t="shared" si="3"/>
        <v>1.834862385321101E-2</v>
      </c>
    </row>
    <row r="5" spans="1:8" x14ac:dyDescent="0.25">
      <c r="A5" t="s">
        <v>8411</v>
      </c>
      <c r="B5" s="33">
        <f>COUNTIFS('Theatre Outcome Raw Data'!$D:$D,"&gt;9999",'Theatre Outcome Raw Data'!$D:$D,"&lt;15000",'Theatre Outcome Raw Data'!$F:$F,"Successful")</f>
        <v>50</v>
      </c>
      <c r="C5" s="33">
        <f>COUNTIFS('Theatre Outcome Raw Data'!$D:$D,"&gt;9999",'Theatre Outcome Raw Data'!$D:$D,"&lt;15000",'Theatre Outcome Raw Data'!$F:$F,"failed")</f>
        <v>53</v>
      </c>
      <c r="D5" s="33">
        <f>COUNTIFS('Theatre Outcome Raw Data'!$D:$D,"&gt;9999",'Theatre Outcome Raw Data'!$D:$D,"&lt;15000",'Theatre Outcome Raw Data'!$F:$F,"failed")</f>
        <v>53</v>
      </c>
      <c r="E5" s="33">
        <f t="shared" si="0"/>
        <v>156</v>
      </c>
      <c r="F5" s="36">
        <f t="shared" si="1"/>
        <v>0.32051282051282054</v>
      </c>
      <c r="G5" s="36">
        <f t="shared" si="2"/>
        <v>0.33974358974358976</v>
      </c>
      <c r="H5" s="36">
        <f t="shared" si="3"/>
        <v>0.33974358974358976</v>
      </c>
    </row>
    <row r="6" spans="1:8" x14ac:dyDescent="0.25">
      <c r="A6" t="s">
        <v>8412</v>
      </c>
      <c r="B6" s="33">
        <f>COUNTIFS('Theatre Outcome Raw Data'!$D:$D,"&gt;14999",'Theatre Outcome Raw Data'!$D:$D,"&lt;20000",'Theatre Outcome Raw Data'!$F:$F,"Successful")</f>
        <v>17</v>
      </c>
      <c r="C6" s="33">
        <f>COUNTIFS('Theatre Outcome Raw Data'!$D:$D,"&gt;14999",'Theatre Outcome Raw Data'!$D:$D,"&lt;20000",'Theatre Outcome Raw Data'!$F:$F,"failed")</f>
        <v>18</v>
      </c>
      <c r="D6" s="33">
        <f>COUNTIFS('Theatre Outcome Raw Data'!$D:$D,"&gt;14999",'Theatre Outcome Raw Data'!$D:$D,"&lt;20000",'Theatre Outcome Raw Data'!$F:$F,"canceled")</f>
        <v>6</v>
      </c>
      <c r="E6" s="33">
        <f t="shared" si="0"/>
        <v>41</v>
      </c>
      <c r="F6" s="36">
        <f t="shared" si="1"/>
        <v>0.41463414634146339</v>
      </c>
      <c r="G6" s="36">
        <f t="shared" si="2"/>
        <v>0.43902439024390244</v>
      </c>
      <c r="H6" s="36">
        <f t="shared" si="3"/>
        <v>0.14634146341463414</v>
      </c>
    </row>
    <row r="7" spans="1:8" x14ac:dyDescent="0.25">
      <c r="A7" t="s">
        <v>8413</v>
      </c>
      <c r="B7">
        <f>COUNTIFS('Theatre Outcome Raw Data'!$D:$D,"&gt;19999",'Theatre Outcome Raw Data'!$D:$D,"&lt;25000",'Theatre Outcome Raw Data'!$F:$F,"Successful")</f>
        <v>13</v>
      </c>
      <c r="C7">
        <f>COUNTIFS('Theatre Outcome Raw Data'!$D:$D,"&gt;19999",'Theatre Outcome Raw Data'!$D:$D,"&lt;25000",'Theatre Outcome Raw Data'!$F:$F,"failed")</f>
        <v>20</v>
      </c>
      <c r="D7">
        <f>COUNTIFS('Theatre Outcome Raw Data'!$D:$D,"&gt;19999",'Theatre Outcome Raw Data'!$D:$D,"&lt;25000",'Theatre Outcome Raw Data'!$F:$F,"Canceled")</f>
        <v>1</v>
      </c>
      <c r="E7">
        <f t="shared" si="0"/>
        <v>34</v>
      </c>
      <c r="F7" s="35">
        <f t="shared" si="1"/>
        <v>0.38235294117647056</v>
      </c>
      <c r="G7" s="35">
        <f t="shared" si="2"/>
        <v>0.58823529411764708</v>
      </c>
      <c r="H7" s="35">
        <f t="shared" si="3"/>
        <v>2.9411764705882353E-2</v>
      </c>
    </row>
    <row r="8" spans="1:8" x14ac:dyDescent="0.25">
      <c r="A8" t="s">
        <v>8414</v>
      </c>
      <c r="B8">
        <f>COUNTIFS('Theatre Outcome Raw Data'!$D:$D,"&gt;24999",'Theatre Outcome Raw Data'!$D:$D,"&lt;30000",'Theatre Outcome Raw Data'!$F:$F,"Successful")</f>
        <v>11</v>
      </c>
      <c r="C8">
        <f>COUNTIFS('Theatre Outcome Raw Data'!$D:$D,"&gt;24999",'Theatre Outcome Raw Data'!$D:$D,"&lt;30000",'Theatre Outcome Raw Data'!$F:$F,"failed")</f>
        <v>15</v>
      </c>
      <c r="D8">
        <f>COUNTIFS('Theatre Outcome Raw Data'!$D:$D,"&gt;24999",'Theatre Outcome Raw Data'!$D:$D,"&lt;30000",'Theatre Outcome Raw Data'!$F:$F,"Canceled")</f>
        <v>2</v>
      </c>
      <c r="E8">
        <f t="shared" si="0"/>
        <v>28</v>
      </c>
      <c r="F8" s="35">
        <f t="shared" si="1"/>
        <v>0.39285714285714285</v>
      </c>
      <c r="G8" s="35">
        <f t="shared" si="2"/>
        <v>0.5357142857142857</v>
      </c>
      <c r="H8" s="35">
        <f t="shared" si="3"/>
        <v>7.1428571428571425E-2</v>
      </c>
    </row>
    <row r="9" spans="1:8" x14ac:dyDescent="0.25">
      <c r="A9" t="s">
        <v>8415</v>
      </c>
      <c r="B9">
        <f>COUNTIFS('Theatre Outcome Raw Data'!$D:$D,"&gt;29999",'Theatre Outcome Raw Data'!$D:$D,"&lt;35000",'Theatre Outcome Raw Data'!$F:$F,"Successful")</f>
        <v>4</v>
      </c>
      <c r="C9">
        <f>COUNTIFS('Theatre Outcome Raw Data'!$D:$D,"&gt;29999",'Theatre Outcome Raw Data'!$D:$D,"&lt;35000",'Theatre Outcome Raw Data'!$F:$F,"failed")</f>
        <v>9</v>
      </c>
      <c r="D9">
        <f>COUNTIFS('Theatre Outcome Raw Data'!$D:$D,"&gt;29999",'Theatre Outcome Raw Data'!$D:$D,"&lt;35000",'Theatre Outcome Raw Data'!$F:$F,"Canceled")</f>
        <v>2</v>
      </c>
      <c r="E9">
        <f t="shared" si="0"/>
        <v>15</v>
      </c>
      <c r="F9" s="35">
        <f t="shared" si="1"/>
        <v>0.26666666666666666</v>
      </c>
      <c r="G9" s="35">
        <f t="shared" si="2"/>
        <v>0.6</v>
      </c>
      <c r="H9" s="35">
        <f t="shared" si="3"/>
        <v>0.13333333333333333</v>
      </c>
    </row>
    <row r="10" spans="1:8" x14ac:dyDescent="0.25">
      <c r="A10" t="s">
        <v>8419</v>
      </c>
      <c r="B10">
        <f>COUNTIFS('Theatre Outcome Raw Data'!$D:$D,"&gt;34999",'Theatre Outcome Raw Data'!$D:$D,"&lt;40000",'Theatre Outcome Raw Data'!$F:$F,"Successful")</f>
        <v>6</v>
      </c>
      <c r="C10">
        <f>COUNTIFS('Theatre Outcome Raw Data'!$D:$D,"&gt;34999",'Theatre Outcome Raw Data'!$D:$D,"&lt;40000",'Theatre Outcome Raw Data'!$F:$F,"failed")</f>
        <v>2</v>
      </c>
      <c r="D10">
        <f>COUNTIFS('Theatre Outcome Raw Data'!$D:$D,"&gt;34999",'Theatre Outcome Raw Data'!$D:$D,"&lt;40000",'Theatre Outcome Raw Data'!$F:$F,"Canceled")</f>
        <v>0</v>
      </c>
      <c r="E10">
        <f t="shared" si="0"/>
        <v>8</v>
      </c>
      <c r="F10" s="35">
        <f t="shared" si="1"/>
        <v>0.75</v>
      </c>
      <c r="G10" s="35">
        <f t="shared" si="2"/>
        <v>0.25</v>
      </c>
      <c r="H10" s="35">
        <f t="shared" si="3"/>
        <v>0</v>
      </c>
    </row>
    <row r="11" spans="1:8" x14ac:dyDescent="0.25">
      <c r="A11" t="s">
        <v>8416</v>
      </c>
      <c r="B11">
        <f>COUNTIFS('Theatre Outcome Raw Data'!$D:$D,"&gt;39999",'Theatre Outcome Raw Data'!$D:$D,"&lt;45000",'Theatre Outcome Raw Data'!$F:$F,"Successful")</f>
        <v>4</v>
      </c>
      <c r="C11">
        <f>COUNTIFS('Theatre Outcome Raw Data'!$D:$D,"&gt;39999",'Theatre Outcome Raw Data'!$D:$D,"&lt;45000",'Theatre Outcome Raw Data'!$F:$F,"failed")</f>
        <v>2</v>
      </c>
      <c r="D11">
        <f>COUNTIFS('Theatre Outcome Raw Data'!$D:$D,"&gt;39999",'Theatre Outcome Raw Data'!$D:$D,"&lt;45000",'Theatre Outcome Raw Data'!$F:$F,"Canceled")</f>
        <v>0</v>
      </c>
      <c r="E11">
        <f t="shared" si="0"/>
        <v>6</v>
      </c>
      <c r="F11" s="35">
        <f t="shared" si="1"/>
        <v>0.66666666666666663</v>
      </c>
      <c r="G11" s="35">
        <f t="shared" si="2"/>
        <v>0.33333333333333331</v>
      </c>
      <c r="H11" s="35">
        <f t="shared" si="3"/>
        <v>0</v>
      </c>
    </row>
    <row r="12" spans="1:8" x14ac:dyDescent="0.25">
      <c r="A12" t="s">
        <v>8417</v>
      </c>
      <c r="B12">
        <f>COUNTIFS('Theatre Outcome Raw Data'!$D:$D,"&gt;44999",'Theatre Outcome Raw Data'!$D:$D,"&lt;50000",'Theatre Outcome Raw Data'!$F:$F,"Successful")</f>
        <v>1</v>
      </c>
      <c r="C12">
        <f>COUNTIFS('Theatre Outcome Raw Data'!$D:$D,"&gt;44999",'Theatre Outcome Raw Data'!$D:$D,"&lt;50000",'Theatre Outcome Raw Data'!$F:$F,"failed")</f>
        <v>2</v>
      </c>
      <c r="D12">
        <f>COUNTIFS('Theatre Outcome Raw Data'!$D:$D,"&gt;44999",'Theatre Outcome Raw Data'!$D:$D,"&lt;50000",'Theatre Outcome Raw Data'!$F:$F,"Canceled")</f>
        <v>0</v>
      </c>
      <c r="E12">
        <f t="shared" si="0"/>
        <v>3</v>
      </c>
      <c r="F12" s="35">
        <f t="shared" si="1"/>
        <v>0.33333333333333331</v>
      </c>
      <c r="G12" s="35">
        <f t="shared" si="2"/>
        <v>0.66666666666666663</v>
      </c>
      <c r="H12" s="35">
        <f t="shared" si="3"/>
        <v>0</v>
      </c>
    </row>
    <row r="13" spans="1:8" x14ac:dyDescent="0.25">
      <c r="A13" t="s">
        <v>8420</v>
      </c>
      <c r="B13" s="33">
        <f>COUNTIFS('Theatre Outcome Raw Data'!$D:$D,"&gt;49999",'Theatre Outcome Raw Data'!$F:$F,"successful")</f>
        <v>8</v>
      </c>
      <c r="C13" s="33">
        <f>COUNTIFS('Theatre Outcome Raw Data'!$D:$D,"&gt;49999",'Theatre Outcome Raw Data'!$F:$F,"failed")</f>
        <v>49</v>
      </c>
      <c r="D13" s="33">
        <f>COUNTIFS('Theatre Outcome Raw Data'!$D:$D,"&gt;49999",'Theatre Outcome Raw Data'!$F:$F,"Canceled")</f>
        <v>9</v>
      </c>
      <c r="E13">
        <f t="shared" si="0"/>
        <v>66</v>
      </c>
      <c r="F13" s="35">
        <f t="shared" si="1"/>
        <v>0.12121212121212122</v>
      </c>
      <c r="G13" s="35">
        <f t="shared" si="2"/>
        <v>0.74242424242424243</v>
      </c>
      <c r="H13" s="35">
        <f t="shared" si="3"/>
        <v>0.13636363636363635</v>
      </c>
    </row>
  </sheetData>
  <autoFilter ref="A1:H1" xr:uid="{F6F09CCA-7A0C-435D-A990-A1DB491FD139}"/>
  <pageMargins left="0.7" right="0.7" top="0.75" bottom="0.75" header="0.3" footer="0.3"/>
  <ignoredErrors>
    <ignoredError sqref="B5 C7 C8:C1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92D050"/>
  </sheetPr>
  <dimension ref="A1:U4115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62" sqref="D62"/>
    </sheetView>
  </sheetViews>
  <sheetFormatPr defaultColWidth="8.85546875" defaultRowHeight="15" x14ac:dyDescent="0.25"/>
  <cols>
    <col min="2" max="2" width="38.42578125" style="3" customWidth="1"/>
    <col min="3" max="3" width="40.28515625" style="3" customWidth="1"/>
    <col min="4" max="4" width="21.28515625" style="6" customWidth="1"/>
    <col min="5" max="5" width="16.42578125" style="8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24.42578125" bestFit="1" customWidth="1"/>
    <col min="11" max="11" width="15.42578125" customWidth="1"/>
    <col min="12" max="12" width="24.42578125" customWidth="1"/>
    <col min="13" max="13" width="36.42578125" customWidth="1"/>
    <col min="14" max="14" width="41.140625" customWidth="1"/>
    <col min="15" max="15" width="23.28515625" style="10" bestFit="1" customWidth="1"/>
    <col min="16" max="16" width="32" style="10" bestFit="1" customWidth="1"/>
    <col min="17" max="17" width="41.140625" customWidth="1"/>
    <col min="18" max="18" width="19.140625" bestFit="1" customWidth="1"/>
    <col min="19" max="19" width="41.28515625" style="29" bestFit="1" customWidth="1"/>
    <col min="20" max="20" width="41.28515625" style="28" customWidth="1"/>
    <col min="21" max="21" width="31.5703125" style="16" bestFit="1" customWidth="1"/>
  </cols>
  <sheetData>
    <row r="1" spans="1:21" x14ac:dyDescent="0.2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8306</v>
      </c>
      <c r="P1" s="9" t="s">
        <v>8307</v>
      </c>
      <c r="Q1" s="11" t="s">
        <v>8358</v>
      </c>
      <c r="R1" s="9" t="s">
        <v>8359</v>
      </c>
      <c r="S1" s="15" t="s">
        <v>8365</v>
      </c>
      <c r="T1" s="30" t="s">
        <v>8400</v>
      </c>
      <c r="U1" s="15" t="s">
        <v>8366</v>
      </c>
    </row>
    <row r="2" spans="1:21" ht="60" hidden="1" x14ac:dyDescent="0.2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0">
        <f t="shared" ref="O2:O65" si="0">ROUND(E2/D2*100,0)</f>
        <v>137</v>
      </c>
      <c r="P2" s="10">
        <f t="shared" ref="P2:P65" si="1">IFERROR(ROUND(E2/L2,2),0)</f>
        <v>63.92</v>
      </c>
      <c r="Q2" s="12" t="s">
        <v>8308</v>
      </c>
      <c r="R2" t="s">
        <v>8309</v>
      </c>
      <c r="S2" s="17">
        <f>(((J2/60)/60)/24)+DATE(1970,1,1)</f>
        <v>42177.007071759261</v>
      </c>
      <c r="T2" s="17"/>
      <c r="U2" s="16">
        <f>(((I2/60)/60)/24)+DATE(1970,1,1)</f>
        <v>42208.125</v>
      </c>
    </row>
    <row r="3" spans="1:21" ht="30" hidden="1" x14ac:dyDescent="0.2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0">
        <f t="shared" si="0"/>
        <v>143</v>
      </c>
      <c r="P3" s="10">
        <f t="shared" si="1"/>
        <v>185.48</v>
      </c>
      <c r="Q3" s="12" t="s">
        <v>8308</v>
      </c>
      <c r="R3" t="s">
        <v>8309</v>
      </c>
      <c r="S3" s="17">
        <f t="shared" ref="S3:S66" si="2">(((J3/60)/60)/24)+DATE(1970,1,1)</f>
        <v>42766.600497685184</v>
      </c>
      <c r="T3" s="17"/>
      <c r="U3" s="16">
        <f t="shared" ref="U3:U66" si="3">(((I3/60)/60)/24)+DATE(1970,1,1)</f>
        <v>42796.600497685184</v>
      </c>
    </row>
    <row r="4" spans="1:21" ht="45" x14ac:dyDescent="0.2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0">
        <f t="shared" si="0"/>
        <v>105</v>
      </c>
      <c r="P4" s="10">
        <f t="shared" si="1"/>
        <v>15</v>
      </c>
      <c r="Q4" s="12" t="s">
        <v>8308</v>
      </c>
      <c r="R4" t="s">
        <v>8309</v>
      </c>
      <c r="S4" s="17">
        <f t="shared" si="2"/>
        <v>42405.702349537038</v>
      </c>
      <c r="T4" s="27">
        <f>YEAR(S4)</f>
        <v>2016</v>
      </c>
      <c r="U4" s="16">
        <f t="shared" si="3"/>
        <v>42415.702349537038</v>
      </c>
    </row>
    <row r="5" spans="1:21" ht="30" hidden="1" x14ac:dyDescent="0.2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0">
        <f t="shared" si="0"/>
        <v>104</v>
      </c>
      <c r="P5" s="10">
        <f t="shared" si="1"/>
        <v>69.27</v>
      </c>
      <c r="Q5" s="12" t="s">
        <v>8308</v>
      </c>
      <c r="R5" t="s">
        <v>8309</v>
      </c>
      <c r="S5" s="17">
        <f t="shared" si="2"/>
        <v>41828.515127314815</v>
      </c>
      <c r="T5" s="17"/>
      <c r="U5" s="16">
        <f t="shared" si="3"/>
        <v>41858.515127314815</v>
      </c>
    </row>
    <row r="6" spans="1:21" ht="60" hidden="1" x14ac:dyDescent="0.2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0">
        <f t="shared" si="0"/>
        <v>123</v>
      </c>
      <c r="P6" s="10">
        <f t="shared" si="1"/>
        <v>190.55</v>
      </c>
      <c r="Q6" s="12" t="s">
        <v>8308</v>
      </c>
      <c r="R6" t="s">
        <v>8309</v>
      </c>
      <c r="S6" s="17">
        <f t="shared" si="2"/>
        <v>42327.834247685183</v>
      </c>
      <c r="T6" s="17"/>
      <c r="U6" s="16">
        <f t="shared" si="3"/>
        <v>42357.834247685183</v>
      </c>
    </row>
    <row r="7" spans="1:21" ht="45" hidden="1" x14ac:dyDescent="0.2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0">
        <f t="shared" si="0"/>
        <v>110</v>
      </c>
      <c r="P7" s="10">
        <f t="shared" si="1"/>
        <v>93.4</v>
      </c>
      <c r="Q7" s="12" t="s">
        <v>8308</v>
      </c>
      <c r="R7" t="s">
        <v>8309</v>
      </c>
      <c r="S7" s="17">
        <f t="shared" si="2"/>
        <v>42563.932951388888</v>
      </c>
      <c r="T7" s="17"/>
      <c r="U7" s="16">
        <f t="shared" si="3"/>
        <v>42580.232638888891</v>
      </c>
    </row>
    <row r="8" spans="1:21" ht="60" hidden="1" x14ac:dyDescent="0.2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0">
        <f t="shared" si="0"/>
        <v>106</v>
      </c>
      <c r="P8" s="10">
        <f t="shared" si="1"/>
        <v>146.88</v>
      </c>
      <c r="Q8" s="12" t="s">
        <v>8308</v>
      </c>
      <c r="R8" t="s">
        <v>8309</v>
      </c>
      <c r="S8" s="17">
        <f t="shared" si="2"/>
        <v>41794.072337962964</v>
      </c>
      <c r="T8" s="17"/>
      <c r="U8" s="16">
        <f t="shared" si="3"/>
        <v>41804.072337962964</v>
      </c>
    </row>
    <row r="9" spans="1:21" ht="60" hidden="1" x14ac:dyDescent="0.2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0">
        <f t="shared" si="0"/>
        <v>101</v>
      </c>
      <c r="P9" s="10">
        <f t="shared" si="1"/>
        <v>159.82</v>
      </c>
      <c r="Q9" s="12" t="s">
        <v>8308</v>
      </c>
      <c r="R9" t="s">
        <v>8309</v>
      </c>
      <c r="S9" s="17">
        <f t="shared" si="2"/>
        <v>42516.047071759262</v>
      </c>
      <c r="T9" s="17"/>
      <c r="U9" s="16">
        <f t="shared" si="3"/>
        <v>42556.047071759262</v>
      </c>
    </row>
    <row r="10" spans="1:21" ht="30" hidden="1" x14ac:dyDescent="0.2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0">
        <f t="shared" si="0"/>
        <v>100</v>
      </c>
      <c r="P10" s="10">
        <f t="shared" si="1"/>
        <v>291.79000000000002</v>
      </c>
      <c r="Q10" s="12" t="s">
        <v>8308</v>
      </c>
      <c r="R10" t="s">
        <v>8309</v>
      </c>
      <c r="S10" s="17">
        <f t="shared" si="2"/>
        <v>42468.94458333333</v>
      </c>
      <c r="T10" s="17"/>
      <c r="U10" s="16">
        <f t="shared" si="3"/>
        <v>42475.875</v>
      </c>
    </row>
    <row r="11" spans="1:21" ht="45" hidden="1" x14ac:dyDescent="0.2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0">
        <f t="shared" si="0"/>
        <v>126</v>
      </c>
      <c r="P11" s="10">
        <f t="shared" si="1"/>
        <v>31.5</v>
      </c>
      <c r="Q11" s="12" t="s">
        <v>8308</v>
      </c>
      <c r="R11" t="s">
        <v>8309</v>
      </c>
      <c r="S11" s="17">
        <f t="shared" si="2"/>
        <v>42447.103518518517</v>
      </c>
      <c r="T11" s="17"/>
      <c r="U11" s="16">
        <f t="shared" si="3"/>
        <v>42477.103518518517</v>
      </c>
    </row>
    <row r="12" spans="1:21" ht="60" hidden="1" x14ac:dyDescent="0.2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0">
        <f t="shared" si="0"/>
        <v>101</v>
      </c>
      <c r="P12" s="10">
        <f t="shared" si="1"/>
        <v>158.68</v>
      </c>
      <c r="Q12" s="12" t="s">
        <v>8308</v>
      </c>
      <c r="R12" t="s">
        <v>8309</v>
      </c>
      <c r="S12" s="17">
        <f t="shared" si="2"/>
        <v>41780.068043981482</v>
      </c>
      <c r="T12" s="17"/>
      <c r="U12" s="16">
        <f t="shared" si="3"/>
        <v>41815.068043981482</v>
      </c>
    </row>
    <row r="13" spans="1:21" ht="60" hidden="1" x14ac:dyDescent="0.2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0">
        <f t="shared" si="0"/>
        <v>121</v>
      </c>
      <c r="P13" s="10">
        <f t="shared" si="1"/>
        <v>80.33</v>
      </c>
      <c r="Q13" s="12" t="s">
        <v>8308</v>
      </c>
      <c r="R13" t="s">
        <v>8309</v>
      </c>
      <c r="S13" s="17">
        <f t="shared" si="2"/>
        <v>42572.778495370367</v>
      </c>
      <c r="T13" s="17"/>
      <c r="U13" s="16">
        <f t="shared" si="3"/>
        <v>42604.125</v>
      </c>
    </row>
    <row r="14" spans="1:21" ht="60" hidden="1" x14ac:dyDescent="0.2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0">
        <f t="shared" si="0"/>
        <v>165</v>
      </c>
      <c r="P14" s="10">
        <f t="shared" si="1"/>
        <v>59.96</v>
      </c>
      <c r="Q14" s="12" t="s">
        <v>8308</v>
      </c>
      <c r="R14" t="s">
        <v>8309</v>
      </c>
      <c r="S14" s="17">
        <f t="shared" si="2"/>
        <v>41791.713252314818</v>
      </c>
      <c r="T14" s="17"/>
      <c r="U14" s="16">
        <f t="shared" si="3"/>
        <v>41836.125</v>
      </c>
    </row>
    <row r="15" spans="1:21" ht="45" hidden="1" x14ac:dyDescent="0.2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0">
        <f t="shared" si="0"/>
        <v>160</v>
      </c>
      <c r="P15" s="10">
        <f t="shared" si="1"/>
        <v>109.78</v>
      </c>
      <c r="Q15" s="12" t="s">
        <v>8308</v>
      </c>
      <c r="R15" t="s">
        <v>8309</v>
      </c>
      <c r="S15" s="17">
        <f t="shared" si="2"/>
        <v>42508.677187499998</v>
      </c>
      <c r="T15" s="17"/>
      <c r="U15" s="16">
        <f t="shared" si="3"/>
        <v>42544.852083333331</v>
      </c>
    </row>
    <row r="16" spans="1:21" ht="30" hidden="1" x14ac:dyDescent="0.2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0">
        <f t="shared" si="0"/>
        <v>101</v>
      </c>
      <c r="P16" s="10">
        <f t="shared" si="1"/>
        <v>147.71</v>
      </c>
      <c r="Q16" s="12" t="s">
        <v>8308</v>
      </c>
      <c r="R16" t="s">
        <v>8309</v>
      </c>
      <c r="S16" s="17">
        <f t="shared" si="2"/>
        <v>41808.02648148148</v>
      </c>
      <c r="T16" s="17"/>
      <c r="U16" s="16">
        <f t="shared" si="3"/>
        <v>41833.582638888889</v>
      </c>
    </row>
    <row r="17" spans="1:21" ht="45" hidden="1" x14ac:dyDescent="0.2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0">
        <f t="shared" si="0"/>
        <v>107</v>
      </c>
      <c r="P17" s="10">
        <f t="shared" si="1"/>
        <v>21.76</v>
      </c>
      <c r="Q17" s="12" t="s">
        <v>8308</v>
      </c>
      <c r="R17" t="s">
        <v>8309</v>
      </c>
      <c r="S17" s="17">
        <f t="shared" si="2"/>
        <v>42256.391875000001</v>
      </c>
      <c r="T17" s="17"/>
      <c r="U17" s="16">
        <f t="shared" si="3"/>
        <v>42274.843055555553</v>
      </c>
    </row>
    <row r="18" spans="1:21" ht="60" hidden="1" x14ac:dyDescent="0.2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0">
        <f t="shared" si="0"/>
        <v>100</v>
      </c>
      <c r="P18" s="10">
        <f t="shared" si="1"/>
        <v>171.84</v>
      </c>
      <c r="Q18" s="12" t="s">
        <v>8308</v>
      </c>
      <c r="R18" t="s">
        <v>8309</v>
      </c>
      <c r="S18" s="17">
        <f t="shared" si="2"/>
        <v>41760.796423611115</v>
      </c>
      <c r="T18" s="17"/>
      <c r="U18" s="16">
        <f t="shared" si="3"/>
        <v>41806.229166666664</v>
      </c>
    </row>
    <row r="19" spans="1:21" ht="60" x14ac:dyDescent="0.2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0">
        <f t="shared" si="0"/>
        <v>101</v>
      </c>
      <c r="P19" s="10">
        <f t="shared" si="1"/>
        <v>41.94</v>
      </c>
      <c r="Q19" s="12" t="s">
        <v>8308</v>
      </c>
      <c r="R19" t="s">
        <v>8309</v>
      </c>
      <c r="S19" s="17">
        <f t="shared" si="2"/>
        <v>41917.731736111113</v>
      </c>
      <c r="T19" s="27">
        <f>YEAR(S19)</f>
        <v>2014</v>
      </c>
      <c r="U19" s="16">
        <f t="shared" si="3"/>
        <v>41947.773402777777</v>
      </c>
    </row>
    <row r="20" spans="1:21" ht="45" hidden="1" x14ac:dyDescent="0.2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0">
        <f t="shared" si="0"/>
        <v>106</v>
      </c>
      <c r="P20" s="10">
        <f t="shared" si="1"/>
        <v>93.26</v>
      </c>
      <c r="Q20" s="12" t="s">
        <v>8308</v>
      </c>
      <c r="R20" t="s">
        <v>8309</v>
      </c>
      <c r="S20" s="17">
        <f t="shared" si="2"/>
        <v>41869.542314814818</v>
      </c>
      <c r="T20" s="17"/>
      <c r="U20" s="16">
        <f t="shared" si="3"/>
        <v>41899.542314814818</v>
      </c>
    </row>
    <row r="21" spans="1:21" ht="60" hidden="1" x14ac:dyDescent="0.2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0">
        <f t="shared" si="0"/>
        <v>145</v>
      </c>
      <c r="P21" s="10">
        <f t="shared" si="1"/>
        <v>56.14</v>
      </c>
      <c r="Q21" s="12" t="s">
        <v>8308</v>
      </c>
      <c r="R21" t="s">
        <v>8309</v>
      </c>
      <c r="S21" s="17">
        <f t="shared" si="2"/>
        <v>42175.816365740742</v>
      </c>
      <c r="T21" s="17"/>
      <c r="U21" s="16">
        <f t="shared" si="3"/>
        <v>42205.816365740742</v>
      </c>
    </row>
    <row r="22" spans="1:21" ht="45" hidden="1" x14ac:dyDescent="0.2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0">
        <f t="shared" si="0"/>
        <v>100</v>
      </c>
      <c r="P22" s="10">
        <f t="shared" si="1"/>
        <v>80.16</v>
      </c>
      <c r="Q22" s="12" t="s">
        <v>8308</v>
      </c>
      <c r="R22" t="s">
        <v>8309</v>
      </c>
      <c r="S22" s="17">
        <f t="shared" si="2"/>
        <v>42200.758240740746</v>
      </c>
      <c r="T22" s="17"/>
      <c r="U22" s="16">
        <f t="shared" si="3"/>
        <v>42260.758240740746</v>
      </c>
    </row>
    <row r="23" spans="1:21" ht="45" hidden="1" x14ac:dyDescent="0.2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0">
        <f t="shared" si="0"/>
        <v>109</v>
      </c>
      <c r="P23" s="10">
        <f t="shared" si="1"/>
        <v>199.9</v>
      </c>
      <c r="Q23" s="12" t="s">
        <v>8308</v>
      </c>
      <c r="R23" t="s">
        <v>8309</v>
      </c>
      <c r="S23" s="17">
        <f t="shared" si="2"/>
        <v>41878.627187500002</v>
      </c>
      <c r="T23" s="17"/>
      <c r="U23" s="16">
        <f t="shared" si="3"/>
        <v>41908.627187500002</v>
      </c>
    </row>
    <row r="24" spans="1:21" ht="30" hidden="1" x14ac:dyDescent="0.2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0">
        <f t="shared" si="0"/>
        <v>117</v>
      </c>
      <c r="P24" s="10">
        <f t="shared" si="1"/>
        <v>51.25</v>
      </c>
      <c r="Q24" s="12" t="s">
        <v>8308</v>
      </c>
      <c r="R24" t="s">
        <v>8309</v>
      </c>
      <c r="S24" s="17">
        <f t="shared" si="2"/>
        <v>41989.91134259259</v>
      </c>
      <c r="T24" s="17"/>
      <c r="U24" s="16">
        <f t="shared" si="3"/>
        <v>42005.332638888889</v>
      </c>
    </row>
    <row r="25" spans="1:21" ht="45" hidden="1" x14ac:dyDescent="0.2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0">
        <f t="shared" si="0"/>
        <v>119</v>
      </c>
      <c r="P25" s="10">
        <f t="shared" si="1"/>
        <v>103.04</v>
      </c>
      <c r="Q25" s="12" t="s">
        <v>8308</v>
      </c>
      <c r="R25" t="s">
        <v>8309</v>
      </c>
      <c r="S25" s="17">
        <f t="shared" si="2"/>
        <v>42097.778946759259</v>
      </c>
      <c r="T25" s="17"/>
      <c r="U25" s="16">
        <f t="shared" si="3"/>
        <v>42124.638888888891</v>
      </c>
    </row>
    <row r="26" spans="1:21" ht="30" hidden="1" x14ac:dyDescent="0.2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0">
        <f t="shared" si="0"/>
        <v>109</v>
      </c>
      <c r="P26" s="10">
        <f t="shared" si="1"/>
        <v>66.349999999999994</v>
      </c>
      <c r="Q26" s="12" t="s">
        <v>8308</v>
      </c>
      <c r="R26" t="s">
        <v>8309</v>
      </c>
      <c r="S26" s="17">
        <f t="shared" si="2"/>
        <v>42229.820173611108</v>
      </c>
      <c r="T26" s="17"/>
      <c r="U26" s="16">
        <f t="shared" si="3"/>
        <v>42262.818750000006</v>
      </c>
    </row>
    <row r="27" spans="1:21" ht="60" hidden="1" x14ac:dyDescent="0.2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0">
        <f t="shared" si="0"/>
        <v>133</v>
      </c>
      <c r="P27" s="10">
        <f t="shared" si="1"/>
        <v>57.14</v>
      </c>
      <c r="Q27" s="12" t="s">
        <v>8308</v>
      </c>
      <c r="R27" t="s">
        <v>8309</v>
      </c>
      <c r="S27" s="17">
        <f t="shared" si="2"/>
        <v>42318.025011574078</v>
      </c>
      <c r="T27" s="17"/>
      <c r="U27" s="16">
        <f t="shared" si="3"/>
        <v>42378.025011574078</v>
      </c>
    </row>
    <row r="28" spans="1:21" ht="45" hidden="1" x14ac:dyDescent="0.2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0">
        <f t="shared" si="0"/>
        <v>155</v>
      </c>
      <c r="P28" s="10">
        <f t="shared" si="1"/>
        <v>102.11</v>
      </c>
      <c r="Q28" s="12" t="s">
        <v>8308</v>
      </c>
      <c r="R28" t="s">
        <v>8309</v>
      </c>
      <c r="S28" s="17">
        <f t="shared" si="2"/>
        <v>41828.515555555554</v>
      </c>
      <c r="T28" s="17"/>
      <c r="U28" s="16">
        <f t="shared" si="3"/>
        <v>41868.515555555554</v>
      </c>
    </row>
    <row r="29" spans="1:21" ht="45" hidden="1" x14ac:dyDescent="0.2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0">
        <f t="shared" si="0"/>
        <v>112</v>
      </c>
      <c r="P29" s="10">
        <f t="shared" si="1"/>
        <v>148.97</v>
      </c>
      <c r="Q29" s="12" t="s">
        <v>8308</v>
      </c>
      <c r="R29" t="s">
        <v>8309</v>
      </c>
      <c r="S29" s="17">
        <f t="shared" si="2"/>
        <v>41929.164733796293</v>
      </c>
      <c r="T29" s="17"/>
      <c r="U29" s="16">
        <f t="shared" si="3"/>
        <v>41959.206400462965</v>
      </c>
    </row>
    <row r="30" spans="1:21" ht="30" hidden="1" x14ac:dyDescent="0.2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0">
        <f t="shared" si="0"/>
        <v>100</v>
      </c>
      <c r="P30" s="10">
        <f t="shared" si="1"/>
        <v>169.61</v>
      </c>
      <c r="Q30" s="12" t="s">
        <v>8308</v>
      </c>
      <c r="R30" t="s">
        <v>8309</v>
      </c>
      <c r="S30" s="17">
        <f t="shared" si="2"/>
        <v>42324.96393518518</v>
      </c>
      <c r="T30" s="17"/>
      <c r="U30" s="16">
        <f t="shared" si="3"/>
        <v>42354.96393518518</v>
      </c>
    </row>
    <row r="31" spans="1:21" ht="60" x14ac:dyDescent="0.2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0">
        <f t="shared" si="0"/>
        <v>123</v>
      </c>
      <c r="P31" s="10">
        <f t="shared" si="1"/>
        <v>31.62</v>
      </c>
      <c r="Q31" s="12" t="s">
        <v>8308</v>
      </c>
      <c r="R31" t="s">
        <v>8309</v>
      </c>
      <c r="S31" s="17">
        <f t="shared" si="2"/>
        <v>41812.67324074074</v>
      </c>
      <c r="T31" s="27">
        <f>YEAR(S31)</f>
        <v>2014</v>
      </c>
      <c r="U31" s="16">
        <f t="shared" si="3"/>
        <v>41842.67324074074</v>
      </c>
    </row>
    <row r="32" spans="1:21" ht="45" hidden="1" x14ac:dyDescent="0.2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0">
        <f t="shared" si="0"/>
        <v>101</v>
      </c>
      <c r="P32" s="10">
        <f t="shared" si="1"/>
        <v>76.45</v>
      </c>
      <c r="Q32" s="12" t="s">
        <v>8308</v>
      </c>
      <c r="R32" t="s">
        <v>8309</v>
      </c>
      <c r="S32" s="17">
        <f t="shared" si="2"/>
        <v>41842.292997685188</v>
      </c>
      <c r="T32" s="17"/>
      <c r="U32" s="16">
        <f t="shared" si="3"/>
        <v>41872.292997685188</v>
      </c>
    </row>
    <row r="33" spans="1:21" ht="45" hidden="1" x14ac:dyDescent="0.2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0">
        <f t="shared" si="0"/>
        <v>100</v>
      </c>
      <c r="P33" s="10">
        <f t="shared" si="1"/>
        <v>13</v>
      </c>
      <c r="Q33" s="12" t="s">
        <v>8308</v>
      </c>
      <c r="R33" t="s">
        <v>8309</v>
      </c>
      <c r="S33" s="17">
        <f t="shared" si="2"/>
        <v>42376.79206018518</v>
      </c>
      <c r="T33" s="17"/>
      <c r="U33" s="16">
        <f t="shared" si="3"/>
        <v>42394.79206018518</v>
      </c>
    </row>
    <row r="34" spans="1:21" ht="60" hidden="1" x14ac:dyDescent="0.2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0">
        <f t="shared" si="0"/>
        <v>100</v>
      </c>
      <c r="P34" s="10">
        <f t="shared" si="1"/>
        <v>320.45</v>
      </c>
      <c r="Q34" s="12" t="s">
        <v>8308</v>
      </c>
      <c r="R34" t="s">
        <v>8309</v>
      </c>
      <c r="S34" s="17">
        <f t="shared" si="2"/>
        <v>42461.627511574072</v>
      </c>
      <c r="T34" s="17"/>
      <c r="U34" s="16">
        <f t="shared" si="3"/>
        <v>42503.165972222225</v>
      </c>
    </row>
    <row r="35" spans="1:21" ht="60" hidden="1" x14ac:dyDescent="0.2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0">
        <f t="shared" si="0"/>
        <v>102</v>
      </c>
      <c r="P35" s="10">
        <f t="shared" si="1"/>
        <v>83.75</v>
      </c>
      <c r="Q35" s="12" t="s">
        <v>8308</v>
      </c>
      <c r="R35" t="s">
        <v>8309</v>
      </c>
      <c r="S35" s="17">
        <f t="shared" si="2"/>
        <v>42286.660891203705</v>
      </c>
      <c r="T35" s="17"/>
      <c r="U35" s="16">
        <f t="shared" si="3"/>
        <v>42316.702557870376</v>
      </c>
    </row>
    <row r="36" spans="1:21" ht="60" hidden="1" x14ac:dyDescent="0.2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0">
        <f t="shared" si="0"/>
        <v>130</v>
      </c>
      <c r="P36" s="10">
        <f t="shared" si="1"/>
        <v>49.88</v>
      </c>
      <c r="Q36" s="12" t="s">
        <v>8308</v>
      </c>
      <c r="R36" t="s">
        <v>8309</v>
      </c>
      <c r="S36" s="17">
        <f t="shared" si="2"/>
        <v>41841.321770833332</v>
      </c>
      <c r="T36" s="17"/>
      <c r="U36" s="16">
        <f t="shared" si="3"/>
        <v>41856.321770833332</v>
      </c>
    </row>
    <row r="37" spans="1:21" ht="45" hidden="1" x14ac:dyDescent="0.2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0">
        <f t="shared" si="0"/>
        <v>167</v>
      </c>
      <c r="P37" s="10">
        <f t="shared" si="1"/>
        <v>59.46</v>
      </c>
      <c r="Q37" s="12" t="s">
        <v>8308</v>
      </c>
      <c r="R37" t="s">
        <v>8309</v>
      </c>
      <c r="S37" s="17">
        <f t="shared" si="2"/>
        <v>42098.291828703703</v>
      </c>
      <c r="T37" s="17"/>
      <c r="U37" s="16">
        <f t="shared" si="3"/>
        <v>42122</v>
      </c>
    </row>
    <row r="38" spans="1:21" ht="30" hidden="1" x14ac:dyDescent="0.2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0">
        <f t="shared" si="0"/>
        <v>142</v>
      </c>
      <c r="P38" s="10">
        <f t="shared" si="1"/>
        <v>193.84</v>
      </c>
      <c r="Q38" s="12" t="s">
        <v>8308</v>
      </c>
      <c r="R38" t="s">
        <v>8309</v>
      </c>
      <c r="S38" s="17">
        <f t="shared" si="2"/>
        <v>42068.307002314818</v>
      </c>
      <c r="T38" s="17"/>
      <c r="U38" s="16">
        <f t="shared" si="3"/>
        <v>42098.265335648146</v>
      </c>
    </row>
    <row r="39" spans="1:21" ht="60" hidden="1" x14ac:dyDescent="0.2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0">
        <f t="shared" si="0"/>
        <v>183</v>
      </c>
      <c r="P39" s="10">
        <f t="shared" si="1"/>
        <v>159.51</v>
      </c>
      <c r="Q39" s="12" t="s">
        <v>8308</v>
      </c>
      <c r="R39" t="s">
        <v>8309</v>
      </c>
      <c r="S39" s="17">
        <f t="shared" si="2"/>
        <v>42032.693043981482</v>
      </c>
      <c r="T39" s="17"/>
      <c r="U39" s="16">
        <f t="shared" si="3"/>
        <v>42062.693043981482</v>
      </c>
    </row>
    <row r="40" spans="1:21" ht="45" hidden="1" x14ac:dyDescent="0.2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0">
        <f t="shared" si="0"/>
        <v>110</v>
      </c>
      <c r="P40" s="10">
        <f t="shared" si="1"/>
        <v>41.68</v>
      </c>
      <c r="Q40" s="12" t="s">
        <v>8308</v>
      </c>
      <c r="R40" t="s">
        <v>8309</v>
      </c>
      <c r="S40" s="17">
        <f t="shared" si="2"/>
        <v>41375.057222222218</v>
      </c>
      <c r="T40" s="17"/>
      <c r="U40" s="16">
        <f t="shared" si="3"/>
        <v>41405.057222222218</v>
      </c>
    </row>
    <row r="41" spans="1:21" ht="60" x14ac:dyDescent="0.2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0">
        <f t="shared" si="0"/>
        <v>131</v>
      </c>
      <c r="P41" s="10">
        <f t="shared" si="1"/>
        <v>150.9</v>
      </c>
      <c r="Q41" s="12" t="s">
        <v>8308</v>
      </c>
      <c r="R41" t="s">
        <v>8309</v>
      </c>
      <c r="S41" s="17">
        <f t="shared" si="2"/>
        <v>41754.047083333331</v>
      </c>
      <c r="T41" s="27">
        <f>YEAR(S41)</f>
        <v>2014</v>
      </c>
      <c r="U41" s="16">
        <f t="shared" si="3"/>
        <v>41784.957638888889</v>
      </c>
    </row>
    <row r="42" spans="1:21" ht="60" hidden="1" x14ac:dyDescent="0.2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0">
        <f t="shared" si="0"/>
        <v>101</v>
      </c>
      <c r="P42" s="10">
        <f t="shared" si="1"/>
        <v>126.69</v>
      </c>
      <c r="Q42" s="12" t="s">
        <v>8308</v>
      </c>
      <c r="R42" t="s">
        <v>8309</v>
      </c>
      <c r="S42" s="17">
        <f t="shared" si="2"/>
        <v>41789.21398148148</v>
      </c>
      <c r="T42" s="17"/>
      <c r="U42" s="16">
        <f t="shared" si="3"/>
        <v>41809.166666666664</v>
      </c>
    </row>
    <row r="43" spans="1:21" ht="60" hidden="1" x14ac:dyDescent="0.2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0">
        <f t="shared" si="0"/>
        <v>100</v>
      </c>
      <c r="P43" s="10">
        <f t="shared" si="1"/>
        <v>105.26</v>
      </c>
      <c r="Q43" s="12" t="s">
        <v>8308</v>
      </c>
      <c r="R43" t="s">
        <v>8309</v>
      </c>
      <c r="S43" s="17">
        <f t="shared" si="2"/>
        <v>41887.568912037037</v>
      </c>
      <c r="T43" s="17"/>
      <c r="U43" s="16">
        <f t="shared" si="3"/>
        <v>41917.568912037037</v>
      </c>
    </row>
    <row r="44" spans="1:21" ht="60" hidden="1" x14ac:dyDescent="0.2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0">
        <f t="shared" si="0"/>
        <v>142</v>
      </c>
      <c r="P44" s="10">
        <f t="shared" si="1"/>
        <v>117.51</v>
      </c>
      <c r="Q44" s="12" t="s">
        <v>8308</v>
      </c>
      <c r="R44" t="s">
        <v>8309</v>
      </c>
      <c r="S44" s="17">
        <f t="shared" si="2"/>
        <v>41971.639189814814</v>
      </c>
      <c r="T44" s="17"/>
      <c r="U44" s="16">
        <f t="shared" si="3"/>
        <v>42001.639189814814</v>
      </c>
    </row>
    <row r="45" spans="1:21" ht="60" hidden="1" x14ac:dyDescent="0.2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0">
        <f t="shared" si="0"/>
        <v>309</v>
      </c>
      <c r="P45" s="10">
        <f t="shared" si="1"/>
        <v>117.36</v>
      </c>
      <c r="Q45" s="12" t="s">
        <v>8308</v>
      </c>
      <c r="R45" t="s">
        <v>8309</v>
      </c>
      <c r="S45" s="17">
        <f t="shared" si="2"/>
        <v>41802.790347222224</v>
      </c>
      <c r="T45" s="17"/>
      <c r="U45" s="16">
        <f t="shared" si="3"/>
        <v>41833</v>
      </c>
    </row>
    <row r="46" spans="1:21" ht="60" hidden="1" x14ac:dyDescent="0.2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0">
        <f t="shared" si="0"/>
        <v>100</v>
      </c>
      <c r="P46" s="10">
        <f t="shared" si="1"/>
        <v>133.33000000000001</v>
      </c>
      <c r="Q46" s="12" t="s">
        <v>8308</v>
      </c>
      <c r="R46" t="s">
        <v>8309</v>
      </c>
      <c r="S46" s="17">
        <f t="shared" si="2"/>
        <v>41874.098807870374</v>
      </c>
      <c r="T46" s="17"/>
      <c r="U46" s="16">
        <f t="shared" si="3"/>
        <v>41919.098807870374</v>
      </c>
    </row>
    <row r="47" spans="1:21" ht="45" hidden="1" x14ac:dyDescent="0.2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0">
        <f t="shared" si="0"/>
        <v>120</v>
      </c>
      <c r="P47" s="10">
        <f t="shared" si="1"/>
        <v>98.36</v>
      </c>
      <c r="Q47" s="12" t="s">
        <v>8308</v>
      </c>
      <c r="R47" t="s">
        <v>8309</v>
      </c>
      <c r="S47" s="17">
        <f t="shared" si="2"/>
        <v>42457.623923611114</v>
      </c>
      <c r="T47" s="17"/>
      <c r="U47" s="16">
        <f t="shared" si="3"/>
        <v>42487.623923611114</v>
      </c>
    </row>
    <row r="48" spans="1:21" ht="45" hidden="1" x14ac:dyDescent="0.2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0">
        <f t="shared" si="0"/>
        <v>104</v>
      </c>
      <c r="P48" s="10">
        <f t="shared" si="1"/>
        <v>194.44</v>
      </c>
      <c r="Q48" s="12" t="s">
        <v>8308</v>
      </c>
      <c r="R48" t="s">
        <v>8309</v>
      </c>
      <c r="S48" s="17">
        <f t="shared" si="2"/>
        <v>42323.964976851858</v>
      </c>
      <c r="T48" s="17"/>
      <c r="U48" s="16">
        <f t="shared" si="3"/>
        <v>42353.964976851858</v>
      </c>
    </row>
    <row r="49" spans="1:21" ht="60" hidden="1" x14ac:dyDescent="0.2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0">
        <f t="shared" si="0"/>
        <v>108</v>
      </c>
      <c r="P49" s="10">
        <f t="shared" si="1"/>
        <v>76.87</v>
      </c>
      <c r="Q49" s="12" t="s">
        <v>8308</v>
      </c>
      <c r="R49" t="s">
        <v>8309</v>
      </c>
      <c r="S49" s="17">
        <f t="shared" si="2"/>
        <v>41932.819525462961</v>
      </c>
      <c r="T49" s="17"/>
      <c r="U49" s="16">
        <f t="shared" si="3"/>
        <v>41992.861192129625</v>
      </c>
    </row>
    <row r="50" spans="1:21" ht="60" x14ac:dyDescent="0.2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0">
        <f t="shared" si="0"/>
        <v>108</v>
      </c>
      <c r="P50" s="10">
        <f t="shared" si="1"/>
        <v>56.82</v>
      </c>
      <c r="Q50" s="12" t="s">
        <v>8308</v>
      </c>
      <c r="R50" t="s">
        <v>8309</v>
      </c>
      <c r="S50" s="17">
        <f t="shared" si="2"/>
        <v>42033.516898148147</v>
      </c>
      <c r="T50" s="27">
        <f>YEAR(S50)</f>
        <v>2015</v>
      </c>
      <c r="U50" s="16">
        <f t="shared" si="3"/>
        <v>42064.5</v>
      </c>
    </row>
    <row r="51" spans="1:21" ht="30" hidden="1" x14ac:dyDescent="0.2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0">
        <f t="shared" si="0"/>
        <v>100</v>
      </c>
      <c r="P51" s="10">
        <f t="shared" si="1"/>
        <v>137.93</v>
      </c>
      <c r="Q51" s="12" t="s">
        <v>8308</v>
      </c>
      <c r="R51" t="s">
        <v>8309</v>
      </c>
      <c r="S51" s="17">
        <f t="shared" si="2"/>
        <v>42271.176446759258</v>
      </c>
      <c r="T51" s="17"/>
      <c r="U51" s="16">
        <f t="shared" si="3"/>
        <v>42301.176446759258</v>
      </c>
    </row>
    <row r="52" spans="1:21" ht="45" x14ac:dyDescent="0.2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0">
        <f t="shared" si="0"/>
        <v>100</v>
      </c>
      <c r="P52" s="10">
        <f t="shared" si="1"/>
        <v>27.27</v>
      </c>
      <c r="Q52" s="12" t="s">
        <v>8308</v>
      </c>
      <c r="R52" t="s">
        <v>8309</v>
      </c>
      <c r="S52" s="17">
        <f t="shared" si="2"/>
        <v>41995.752986111111</v>
      </c>
      <c r="T52" s="27">
        <f>YEAR(S52)</f>
        <v>2014</v>
      </c>
      <c r="U52" s="16">
        <f t="shared" si="3"/>
        <v>42034.708333333328</v>
      </c>
    </row>
    <row r="53" spans="1:21" ht="60" hidden="1" x14ac:dyDescent="0.2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0">
        <f t="shared" si="0"/>
        <v>128</v>
      </c>
      <c r="P53" s="10">
        <f t="shared" si="1"/>
        <v>118.34</v>
      </c>
      <c r="Q53" s="12" t="s">
        <v>8308</v>
      </c>
      <c r="R53" t="s">
        <v>8309</v>
      </c>
      <c r="S53" s="17">
        <f t="shared" si="2"/>
        <v>42196.928668981483</v>
      </c>
      <c r="T53" s="17"/>
      <c r="U53" s="16">
        <f t="shared" si="3"/>
        <v>42226.928668981483</v>
      </c>
    </row>
    <row r="54" spans="1:21" ht="45" hidden="1" x14ac:dyDescent="0.2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0">
        <f t="shared" si="0"/>
        <v>116</v>
      </c>
      <c r="P54" s="10">
        <f t="shared" si="1"/>
        <v>223.48</v>
      </c>
      <c r="Q54" s="12" t="s">
        <v>8308</v>
      </c>
      <c r="R54" t="s">
        <v>8309</v>
      </c>
      <c r="S54" s="17">
        <f t="shared" si="2"/>
        <v>41807.701921296299</v>
      </c>
      <c r="T54" s="17"/>
      <c r="U54" s="16">
        <f t="shared" si="3"/>
        <v>41837.701921296299</v>
      </c>
    </row>
    <row r="55" spans="1:21" ht="30" hidden="1" x14ac:dyDescent="0.2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0">
        <f t="shared" si="0"/>
        <v>110</v>
      </c>
      <c r="P55" s="10">
        <f t="shared" si="1"/>
        <v>28.11</v>
      </c>
      <c r="Q55" s="12" t="s">
        <v>8308</v>
      </c>
      <c r="R55" t="s">
        <v>8309</v>
      </c>
      <c r="S55" s="17">
        <f t="shared" si="2"/>
        <v>41719.549131944441</v>
      </c>
      <c r="T55" s="17"/>
      <c r="U55" s="16">
        <f t="shared" si="3"/>
        <v>41733.916666666664</v>
      </c>
    </row>
    <row r="56" spans="1:21" ht="60" hidden="1" x14ac:dyDescent="0.2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0">
        <f t="shared" si="0"/>
        <v>101</v>
      </c>
      <c r="P56" s="10">
        <f t="shared" si="1"/>
        <v>194.23</v>
      </c>
      <c r="Q56" s="12" t="s">
        <v>8308</v>
      </c>
      <c r="R56" t="s">
        <v>8309</v>
      </c>
      <c r="S56" s="17">
        <f t="shared" si="2"/>
        <v>42333.713206018518</v>
      </c>
      <c r="T56" s="17"/>
      <c r="U56" s="16">
        <f t="shared" si="3"/>
        <v>42363.713206018518</v>
      </c>
    </row>
    <row r="57" spans="1:21" ht="45" hidden="1" x14ac:dyDescent="0.2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0">
        <f t="shared" si="0"/>
        <v>129</v>
      </c>
      <c r="P57" s="10">
        <f t="shared" si="1"/>
        <v>128.94999999999999</v>
      </c>
      <c r="Q57" s="12" t="s">
        <v>8308</v>
      </c>
      <c r="R57" t="s">
        <v>8309</v>
      </c>
      <c r="S57" s="17">
        <f t="shared" si="2"/>
        <v>42496.968935185185</v>
      </c>
      <c r="T57" s="17"/>
      <c r="U57" s="16">
        <f t="shared" si="3"/>
        <v>42517.968935185185</v>
      </c>
    </row>
    <row r="58" spans="1:21" ht="45" x14ac:dyDescent="0.2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0">
        <f t="shared" si="0"/>
        <v>107</v>
      </c>
      <c r="P58" s="10">
        <f t="shared" si="1"/>
        <v>49.32</v>
      </c>
      <c r="Q58" s="12" t="s">
        <v>8308</v>
      </c>
      <c r="R58" t="s">
        <v>8309</v>
      </c>
      <c r="S58" s="17">
        <f t="shared" si="2"/>
        <v>42149.548888888887</v>
      </c>
      <c r="T58" s="27">
        <f>YEAR(S58)</f>
        <v>2015</v>
      </c>
      <c r="U58" s="16">
        <f t="shared" si="3"/>
        <v>42163.666666666672</v>
      </c>
    </row>
    <row r="59" spans="1:21" ht="60" hidden="1" x14ac:dyDescent="0.2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0">
        <f t="shared" si="0"/>
        <v>102</v>
      </c>
      <c r="P59" s="10">
        <f t="shared" si="1"/>
        <v>221.52</v>
      </c>
      <c r="Q59" s="12" t="s">
        <v>8308</v>
      </c>
      <c r="R59" t="s">
        <v>8309</v>
      </c>
      <c r="S59" s="17">
        <f t="shared" si="2"/>
        <v>42089.83289351852</v>
      </c>
      <c r="T59" s="17"/>
      <c r="U59" s="16">
        <f t="shared" si="3"/>
        <v>42119.83289351852</v>
      </c>
    </row>
    <row r="60" spans="1:21" ht="45" hidden="1" x14ac:dyDescent="0.2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0">
        <f t="shared" si="0"/>
        <v>103</v>
      </c>
      <c r="P60" s="10">
        <f t="shared" si="1"/>
        <v>137.21</v>
      </c>
      <c r="Q60" s="12" t="s">
        <v>8308</v>
      </c>
      <c r="R60" t="s">
        <v>8309</v>
      </c>
      <c r="S60" s="17">
        <f t="shared" si="2"/>
        <v>41932.745046296295</v>
      </c>
      <c r="T60" s="17"/>
      <c r="U60" s="16">
        <f t="shared" si="3"/>
        <v>41962.786712962959</v>
      </c>
    </row>
    <row r="61" spans="1:21" ht="60" hidden="1" x14ac:dyDescent="0.2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0">
        <f t="shared" si="0"/>
        <v>100</v>
      </c>
      <c r="P61" s="10">
        <f t="shared" si="1"/>
        <v>606.82000000000005</v>
      </c>
      <c r="Q61" s="12" t="s">
        <v>8308</v>
      </c>
      <c r="R61" t="s">
        <v>8309</v>
      </c>
      <c r="S61" s="17">
        <f t="shared" si="2"/>
        <v>42230.23583333334</v>
      </c>
      <c r="T61" s="17"/>
      <c r="U61" s="16">
        <f t="shared" si="3"/>
        <v>42261.875</v>
      </c>
    </row>
    <row r="62" spans="1:21" ht="45" x14ac:dyDescent="0.2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0">
        <f t="shared" si="0"/>
        <v>103</v>
      </c>
      <c r="P62" s="10">
        <f t="shared" si="1"/>
        <v>43.04</v>
      </c>
      <c r="Q62" s="12" t="s">
        <v>8308</v>
      </c>
      <c r="R62" t="s">
        <v>8310</v>
      </c>
      <c r="S62" s="17">
        <f t="shared" si="2"/>
        <v>41701.901817129627</v>
      </c>
      <c r="T62" s="27">
        <f>YEAR(S62)</f>
        <v>2014</v>
      </c>
      <c r="U62" s="16">
        <f t="shared" si="3"/>
        <v>41721</v>
      </c>
    </row>
    <row r="63" spans="1:21" ht="60" hidden="1" x14ac:dyDescent="0.2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0">
        <f t="shared" si="0"/>
        <v>148</v>
      </c>
      <c r="P63" s="10">
        <f t="shared" si="1"/>
        <v>322.39</v>
      </c>
      <c r="Q63" s="12" t="s">
        <v>8308</v>
      </c>
      <c r="R63" t="s">
        <v>8310</v>
      </c>
      <c r="S63" s="17">
        <f t="shared" si="2"/>
        <v>41409.814317129632</v>
      </c>
      <c r="T63" s="17"/>
      <c r="U63" s="16">
        <f t="shared" si="3"/>
        <v>41431.814317129632</v>
      </c>
    </row>
    <row r="64" spans="1:21" ht="60" hidden="1" x14ac:dyDescent="0.2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0">
        <f t="shared" si="0"/>
        <v>155</v>
      </c>
      <c r="P64" s="10">
        <f t="shared" si="1"/>
        <v>96.71</v>
      </c>
      <c r="Q64" s="12" t="s">
        <v>8308</v>
      </c>
      <c r="R64" t="s">
        <v>8310</v>
      </c>
      <c r="S64" s="17">
        <f t="shared" si="2"/>
        <v>41311.799513888887</v>
      </c>
      <c r="T64" s="17"/>
      <c r="U64" s="16">
        <f t="shared" si="3"/>
        <v>41336.799513888887</v>
      </c>
    </row>
    <row r="65" spans="1:21" ht="45" hidden="1" x14ac:dyDescent="0.2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0">
        <f t="shared" si="0"/>
        <v>114</v>
      </c>
      <c r="P65" s="10">
        <f t="shared" si="1"/>
        <v>35.47</v>
      </c>
      <c r="Q65" s="12" t="s">
        <v>8308</v>
      </c>
      <c r="R65" t="s">
        <v>8310</v>
      </c>
      <c r="S65" s="17">
        <f t="shared" si="2"/>
        <v>41612.912187499998</v>
      </c>
      <c r="T65" s="17"/>
      <c r="U65" s="16">
        <f t="shared" si="3"/>
        <v>41636.207638888889</v>
      </c>
    </row>
    <row r="66" spans="1:21" ht="60" hidden="1" x14ac:dyDescent="0.2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0">
        <f t="shared" ref="O66:O129" si="4">ROUND(E66/D66*100,0)</f>
        <v>173</v>
      </c>
      <c r="P66" s="10">
        <f t="shared" ref="P66:P129" si="5">IFERROR(ROUND(E66/L66,2),0)</f>
        <v>86.67</v>
      </c>
      <c r="Q66" s="12" t="s">
        <v>8308</v>
      </c>
      <c r="R66" t="s">
        <v>8310</v>
      </c>
      <c r="S66" s="17">
        <f t="shared" si="2"/>
        <v>41433.01829861111</v>
      </c>
      <c r="T66" s="17"/>
      <c r="U66" s="16">
        <f t="shared" si="3"/>
        <v>41463.01829861111</v>
      </c>
    </row>
    <row r="67" spans="1:21" ht="45" hidden="1" x14ac:dyDescent="0.2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0">
        <f t="shared" si="4"/>
        <v>108</v>
      </c>
      <c r="P67" s="10">
        <f t="shared" si="5"/>
        <v>132.05000000000001</v>
      </c>
      <c r="Q67" s="12" t="s">
        <v>8308</v>
      </c>
      <c r="R67" t="s">
        <v>8310</v>
      </c>
      <c r="S67" s="17">
        <f t="shared" ref="S67:S130" si="6">(((J67/60)/60)/24)+DATE(1970,1,1)</f>
        <v>41835.821226851855</v>
      </c>
      <c r="T67" s="17"/>
      <c r="U67" s="16">
        <f t="shared" ref="U67:U130" si="7">(((I67/60)/60)/24)+DATE(1970,1,1)</f>
        <v>41862.249305555553</v>
      </c>
    </row>
    <row r="68" spans="1:21" ht="30" hidden="1" x14ac:dyDescent="0.2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0">
        <f t="shared" si="4"/>
        <v>119</v>
      </c>
      <c r="P68" s="10">
        <f t="shared" si="5"/>
        <v>91.23</v>
      </c>
      <c r="Q68" s="12" t="s">
        <v>8308</v>
      </c>
      <c r="R68" t="s">
        <v>8310</v>
      </c>
      <c r="S68" s="17">
        <f t="shared" si="6"/>
        <v>42539.849768518514</v>
      </c>
      <c r="T68" s="17"/>
      <c r="U68" s="16">
        <f t="shared" si="7"/>
        <v>42569.849768518514</v>
      </c>
    </row>
    <row r="69" spans="1:21" ht="45" hidden="1" x14ac:dyDescent="0.2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0">
        <f t="shared" si="4"/>
        <v>116</v>
      </c>
      <c r="P69" s="10">
        <f t="shared" si="5"/>
        <v>116.25</v>
      </c>
      <c r="Q69" s="12" t="s">
        <v>8308</v>
      </c>
      <c r="R69" t="s">
        <v>8310</v>
      </c>
      <c r="S69" s="17">
        <f t="shared" si="6"/>
        <v>41075.583379629628</v>
      </c>
      <c r="T69" s="17"/>
      <c r="U69" s="16">
        <f t="shared" si="7"/>
        <v>41105.583379629628</v>
      </c>
    </row>
    <row r="70" spans="1:21" ht="60" x14ac:dyDescent="0.2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0">
        <f t="shared" si="4"/>
        <v>127</v>
      </c>
      <c r="P70" s="10">
        <f t="shared" si="5"/>
        <v>21.19</v>
      </c>
      <c r="Q70" s="12" t="s">
        <v>8308</v>
      </c>
      <c r="R70" t="s">
        <v>8310</v>
      </c>
      <c r="S70" s="17">
        <f t="shared" si="6"/>
        <v>41663.569340277776</v>
      </c>
      <c r="T70" s="27">
        <f>YEAR(S70)</f>
        <v>2014</v>
      </c>
      <c r="U70" s="16">
        <f t="shared" si="7"/>
        <v>41693.569340277776</v>
      </c>
    </row>
    <row r="71" spans="1:21" ht="60" hidden="1" x14ac:dyDescent="0.2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0">
        <f t="shared" si="4"/>
        <v>111</v>
      </c>
      <c r="P71" s="10">
        <f t="shared" si="5"/>
        <v>62.33</v>
      </c>
      <c r="Q71" s="12" t="s">
        <v>8308</v>
      </c>
      <c r="R71" t="s">
        <v>8310</v>
      </c>
      <c r="S71" s="17">
        <f t="shared" si="6"/>
        <v>40786.187789351854</v>
      </c>
      <c r="T71" s="17"/>
      <c r="U71" s="16">
        <f t="shared" si="7"/>
        <v>40818.290972222225</v>
      </c>
    </row>
    <row r="72" spans="1:21" ht="60" hidden="1" x14ac:dyDescent="0.2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0">
        <f t="shared" si="4"/>
        <v>127</v>
      </c>
      <c r="P72" s="10">
        <f t="shared" si="5"/>
        <v>37.409999999999997</v>
      </c>
      <c r="Q72" s="12" t="s">
        <v>8308</v>
      </c>
      <c r="R72" t="s">
        <v>8310</v>
      </c>
      <c r="S72" s="17">
        <f t="shared" si="6"/>
        <v>40730.896354166667</v>
      </c>
      <c r="T72" s="17"/>
      <c r="U72" s="16">
        <f t="shared" si="7"/>
        <v>40790.896354166667</v>
      </c>
    </row>
    <row r="73" spans="1:21" ht="45" hidden="1" x14ac:dyDescent="0.2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0">
        <f t="shared" si="4"/>
        <v>124</v>
      </c>
      <c r="P73" s="10">
        <f t="shared" si="5"/>
        <v>69.72</v>
      </c>
      <c r="Q73" s="12" t="s">
        <v>8308</v>
      </c>
      <c r="R73" t="s">
        <v>8310</v>
      </c>
      <c r="S73" s="17">
        <f t="shared" si="6"/>
        <v>40997.271493055552</v>
      </c>
      <c r="T73" s="17"/>
      <c r="U73" s="16">
        <f t="shared" si="7"/>
        <v>41057.271493055552</v>
      </c>
    </row>
    <row r="74" spans="1:21" ht="60" hidden="1" x14ac:dyDescent="0.2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0">
        <f t="shared" si="4"/>
        <v>108</v>
      </c>
      <c r="P74" s="10">
        <f t="shared" si="5"/>
        <v>58.17</v>
      </c>
      <c r="Q74" s="12" t="s">
        <v>8308</v>
      </c>
      <c r="R74" t="s">
        <v>8310</v>
      </c>
      <c r="S74" s="17">
        <f t="shared" si="6"/>
        <v>41208.010196759256</v>
      </c>
      <c r="T74" s="17"/>
      <c r="U74" s="16">
        <f t="shared" si="7"/>
        <v>41228</v>
      </c>
    </row>
    <row r="75" spans="1:21" ht="60" hidden="1" x14ac:dyDescent="0.2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0">
        <f t="shared" si="4"/>
        <v>100</v>
      </c>
      <c r="P75" s="10">
        <f t="shared" si="5"/>
        <v>50</v>
      </c>
      <c r="Q75" s="12" t="s">
        <v>8308</v>
      </c>
      <c r="R75" t="s">
        <v>8310</v>
      </c>
      <c r="S75" s="17">
        <f t="shared" si="6"/>
        <v>40587.75675925926</v>
      </c>
      <c r="T75" s="17"/>
      <c r="U75" s="16">
        <f t="shared" si="7"/>
        <v>40666.165972222225</v>
      </c>
    </row>
    <row r="76" spans="1:21" ht="60" hidden="1" x14ac:dyDescent="0.2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0">
        <f t="shared" si="4"/>
        <v>113</v>
      </c>
      <c r="P76" s="10">
        <f t="shared" si="5"/>
        <v>19.47</v>
      </c>
      <c r="Q76" s="12" t="s">
        <v>8308</v>
      </c>
      <c r="R76" t="s">
        <v>8310</v>
      </c>
      <c r="S76" s="17">
        <f t="shared" si="6"/>
        <v>42360.487210648149</v>
      </c>
      <c r="T76" s="17"/>
      <c r="U76" s="16">
        <f t="shared" si="7"/>
        <v>42390.487210648149</v>
      </c>
    </row>
    <row r="77" spans="1:21" ht="45" hidden="1" x14ac:dyDescent="0.2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0">
        <f t="shared" si="4"/>
        <v>115</v>
      </c>
      <c r="P77" s="10">
        <f t="shared" si="5"/>
        <v>85.96</v>
      </c>
      <c r="Q77" s="12" t="s">
        <v>8308</v>
      </c>
      <c r="R77" t="s">
        <v>8310</v>
      </c>
      <c r="S77" s="17">
        <f t="shared" si="6"/>
        <v>41357.209166666667</v>
      </c>
      <c r="T77" s="17"/>
      <c r="U77" s="16">
        <f t="shared" si="7"/>
        <v>41387.209166666667</v>
      </c>
    </row>
    <row r="78" spans="1:21" ht="60" hidden="1" x14ac:dyDescent="0.2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0">
        <f t="shared" si="4"/>
        <v>153</v>
      </c>
      <c r="P78" s="10">
        <f t="shared" si="5"/>
        <v>30.67</v>
      </c>
      <c r="Q78" s="12" t="s">
        <v>8308</v>
      </c>
      <c r="R78" t="s">
        <v>8310</v>
      </c>
      <c r="S78" s="17">
        <f t="shared" si="6"/>
        <v>40844.691643518519</v>
      </c>
      <c r="T78" s="17"/>
      <c r="U78" s="16">
        <f t="shared" si="7"/>
        <v>40904.733310185184</v>
      </c>
    </row>
    <row r="79" spans="1:21" ht="45" hidden="1" x14ac:dyDescent="0.2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0">
        <f t="shared" si="4"/>
        <v>393</v>
      </c>
      <c r="P79" s="10">
        <f t="shared" si="5"/>
        <v>60.38</v>
      </c>
      <c r="Q79" s="12" t="s">
        <v>8308</v>
      </c>
      <c r="R79" t="s">
        <v>8310</v>
      </c>
      <c r="S79" s="17">
        <f t="shared" si="6"/>
        <v>40997.144872685189</v>
      </c>
      <c r="T79" s="17"/>
      <c r="U79" s="16">
        <f t="shared" si="7"/>
        <v>41050.124305555553</v>
      </c>
    </row>
    <row r="80" spans="1:21" ht="105" hidden="1" x14ac:dyDescent="0.2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0">
        <f t="shared" si="4"/>
        <v>2702</v>
      </c>
      <c r="P80" s="10">
        <f t="shared" si="5"/>
        <v>38.6</v>
      </c>
      <c r="Q80" s="12" t="s">
        <v>8308</v>
      </c>
      <c r="R80" t="s">
        <v>8310</v>
      </c>
      <c r="S80" s="17">
        <f t="shared" si="6"/>
        <v>42604.730567129634</v>
      </c>
      <c r="T80" s="17"/>
      <c r="U80" s="16">
        <f t="shared" si="7"/>
        <v>42614.730567129634</v>
      </c>
    </row>
    <row r="81" spans="1:21" ht="45" x14ac:dyDescent="0.2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0">
        <f t="shared" si="4"/>
        <v>127</v>
      </c>
      <c r="P81" s="10">
        <f t="shared" si="5"/>
        <v>40.270000000000003</v>
      </c>
      <c r="Q81" s="12" t="s">
        <v>8308</v>
      </c>
      <c r="R81" t="s">
        <v>8310</v>
      </c>
      <c r="S81" s="17">
        <f t="shared" si="6"/>
        <v>41724.776539351849</v>
      </c>
      <c r="T81" s="27">
        <f>YEAR(S81)</f>
        <v>2014</v>
      </c>
      <c r="U81" s="16">
        <f t="shared" si="7"/>
        <v>41754.776539351849</v>
      </c>
    </row>
    <row r="82" spans="1:21" ht="45" hidden="1" x14ac:dyDescent="0.2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0">
        <f t="shared" si="4"/>
        <v>107</v>
      </c>
      <c r="P82" s="10">
        <f t="shared" si="5"/>
        <v>273.83</v>
      </c>
      <c r="Q82" s="12" t="s">
        <v>8308</v>
      </c>
      <c r="R82" t="s">
        <v>8310</v>
      </c>
      <c r="S82" s="17">
        <f t="shared" si="6"/>
        <v>41583.083981481483</v>
      </c>
      <c r="T82" s="17"/>
      <c r="U82" s="16">
        <f t="shared" si="7"/>
        <v>41618.083981481483</v>
      </c>
    </row>
    <row r="83" spans="1:21" ht="60" hidden="1" x14ac:dyDescent="0.2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0">
        <f t="shared" si="4"/>
        <v>198</v>
      </c>
      <c r="P83" s="10">
        <f t="shared" si="5"/>
        <v>53.04</v>
      </c>
      <c r="Q83" s="12" t="s">
        <v>8308</v>
      </c>
      <c r="R83" t="s">
        <v>8310</v>
      </c>
      <c r="S83" s="17">
        <f t="shared" si="6"/>
        <v>41100.158877314818</v>
      </c>
      <c r="T83" s="17"/>
      <c r="U83" s="16">
        <f t="shared" si="7"/>
        <v>41104.126388888886</v>
      </c>
    </row>
    <row r="84" spans="1:21" ht="60" hidden="1" x14ac:dyDescent="0.2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0">
        <f t="shared" si="4"/>
        <v>100</v>
      </c>
      <c r="P84" s="10">
        <f t="shared" si="5"/>
        <v>40.01</v>
      </c>
      <c r="Q84" s="12" t="s">
        <v>8308</v>
      </c>
      <c r="R84" t="s">
        <v>8310</v>
      </c>
      <c r="S84" s="17">
        <f t="shared" si="6"/>
        <v>40795.820150462961</v>
      </c>
      <c r="T84" s="17"/>
      <c r="U84" s="16">
        <f t="shared" si="7"/>
        <v>40825.820150462961</v>
      </c>
    </row>
    <row r="85" spans="1:21" ht="60" x14ac:dyDescent="0.2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0">
        <f t="shared" si="4"/>
        <v>103</v>
      </c>
      <c r="P85" s="10">
        <f t="shared" si="5"/>
        <v>15.77</v>
      </c>
      <c r="Q85" s="12" t="s">
        <v>8308</v>
      </c>
      <c r="R85" t="s">
        <v>8310</v>
      </c>
      <c r="S85" s="17">
        <f t="shared" si="6"/>
        <v>42042.615613425922</v>
      </c>
      <c r="T85" s="27">
        <f>YEAR(S85)</f>
        <v>2015</v>
      </c>
      <c r="U85" s="16">
        <f t="shared" si="7"/>
        <v>42057.479166666672</v>
      </c>
    </row>
    <row r="86" spans="1:21" ht="45" hidden="1" x14ac:dyDescent="0.2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0">
        <f t="shared" si="4"/>
        <v>100</v>
      </c>
      <c r="P86" s="10">
        <f t="shared" si="5"/>
        <v>71.430000000000007</v>
      </c>
      <c r="Q86" s="12" t="s">
        <v>8308</v>
      </c>
      <c r="R86" t="s">
        <v>8310</v>
      </c>
      <c r="S86" s="17">
        <f t="shared" si="6"/>
        <v>40648.757939814815</v>
      </c>
      <c r="T86" s="17"/>
      <c r="U86" s="16">
        <f t="shared" si="7"/>
        <v>40678.757939814815</v>
      </c>
    </row>
    <row r="87" spans="1:21" ht="60" hidden="1" x14ac:dyDescent="0.2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0">
        <f t="shared" si="4"/>
        <v>126</v>
      </c>
      <c r="P87" s="10">
        <f t="shared" si="5"/>
        <v>71.709999999999994</v>
      </c>
      <c r="Q87" s="12" t="s">
        <v>8308</v>
      </c>
      <c r="R87" t="s">
        <v>8310</v>
      </c>
      <c r="S87" s="17">
        <f t="shared" si="6"/>
        <v>40779.125428240739</v>
      </c>
      <c r="T87" s="17"/>
      <c r="U87" s="16">
        <f t="shared" si="7"/>
        <v>40809.125428240739</v>
      </c>
    </row>
    <row r="88" spans="1:21" ht="75" hidden="1" x14ac:dyDescent="0.2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0">
        <f t="shared" si="4"/>
        <v>106</v>
      </c>
      <c r="P88" s="10">
        <f t="shared" si="5"/>
        <v>375.76</v>
      </c>
      <c r="Q88" s="12" t="s">
        <v>8308</v>
      </c>
      <c r="R88" t="s">
        <v>8310</v>
      </c>
      <c r="S88" s="17">
        <f t="shared" si="6"/>
        <v>42291.556076388893</v>
      </c>
      <c r="T88" s="17"/>
      <c r="U88" s="16">
        <f t="shared" si="7"/>
        <v>42365.59774305555</v>
      </c>
    </row>
    <row r="89" spans="1:21" ht="45" hidden="1" x14ac:dyDescent="0.2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0">
        <f t="shared" si="4"/>
        <v>105</v>
      </c>
      <c r="P89" s="10">
        <f t="shared" si="5"/>
        <v>104.6</v>
      </c>
      <c r="Q89" s="12" t="s">
        <v>8308</v>
      </c>
      <c r="R89" t="s">
        <v>8310</v>
      </c>
      <c r="S89" s="17">
        <f t="shared" si="6"/>
        <v>40322.53938657407</v>
      </c>
      <c r="T89" s="17"/>
      <c r="U89" s="16">
        <f t="shared" si="7"/>
        <v>40332.070138888892</v>
      </c>
    </row>
    <row r="90" spans="1:21" ht="60" hidden="1" x14ac:dyDescent="0.2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0">
        <f t="shared" si="4"/>
        <v>103</v>
      </c>
      <c r="P90" s="10">
        <f t="shared" si="5"/>
        <v>60</v>
      </c>
      <c r="Q90" s="12" t="s">
        <v>8308</v>
      </c>
      <c r="R90" t="s">
        <v>8310</v>
      </c>
      <c r="S90" s="17">
        <f t="shared" si="6"/>
        <v>41786.65892361111</v>
      </c>
      <c r="T90" s="17"/>
      <c r="U90" s="16">
        <f t="shared" si="7"/>
        <v>41812.65892361111</v>
      </c>
    </row>
    <row r="91" spans="1:21" ht="45" hidden="1" x14ac:dyDescent="0.2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0">
        <f t="shared" si="4"/>
        <v>115</v>
      </c>
      <c r="P91" s="10">
        <f t="shared" si="5"/>
        <v>123.29</v>
      </c>
      <c r="Q91" s="12" t="s">
        <v>8308</v>
      </c>
      <c r="R91" t="s">
        <v>8310</v>
      </c>
      <c r="S91" s="17">
        <f t="shared" si="6"/>
        <v>41402.752222222225</v>
      </c>
      <c r="T91" s="17"/>
      <c r="U91" s="16">
        <f t="shared" si="7"/>
        <v>41427.752222222225</v>
      </c>
    </row>
    <row r="92" spans="1:21" ht="30" hidden="1" x14ac:dyDescent="0.2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0">
        <f t="shared" si="4"/>
        <v>100</v>
      </c>
      <c r="P92" s="10">
        <f t="shared" si="5"/>
        <v>31.38</v>
      </c>
      <c r="Q92" s="12" t="s">
        <v>8308</v>
      </c>
      <c r="R92" t="s">
        <v>8310</v>
      </c>
      <c r="S92" s="17">
        <f t="shared" si="6"/>
        <v>40706.297442129631</v>
      </c>
      <c r="T92" s="17"/>
      <c r="U92" s="16">
        <f t="shared" si="7"/>
        <v>40736.297442129631</v>
      </c>
    </row>
    <row r="93" spans="1:21" ht="45" hidden="1" x14ac:dyDescent="0.2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0">
        <f t="shared" si="4"/>
        <v>120</v>
      </c>
      <c r="P93" s="10">
        <f t="shared" si="5"/>
        <v>78.260000000000005</v>
      </c>
      <c r="Q93" s="12" t="s">
        <v>8308</v>
      </c>
      <c r="R93" t="s">
        <v>8310</v>
      </c>
      <c r="S93" s="17">
        <f t="shared" si="6"/>
        <v>40619.402361111112</v>
      </c>
      <c r="T93" s="17"/>
      <c r="U93" s="16">
        <f t="shared" si="7"/>
        <v>40680.402361111112</v>
      </c>
    </row>
    <row r="94" spans="1:21" ht="60" hidden="1" x14ac:dyDescent="0.2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0">
        <f t="shared" si="4"/>
        <v>105</v>
      </c>
      <c r="P94" s="10">
        <f t="shared" si="5"/>
        <v>122.33</v>
      </c>
      <c r="Q94" s="12" t="s">
        <v>8308</v>
      </c>
      <c r="R94" t="s">
        <v>8310</v>
      </c>
      <c r="S94" s="17">
        <f t="shared" si="6"/>
        <v>42721.198877314819</v>
      </c>
      <c r="T94" s="17"/>
      <c r="U94" s="16">
        <f t="shared" si="7"/>
        <v>42767.333333333328</v>
      </c>
    </row>
    <row r="95" spans="1:21" ht="60" hidden="1" x14ac:dyDescent="0.2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0">
        <f t="shared" si="4"/>
        <v>111</v>
      </c>
      <c r="P95" s="10">
        <f t="shared" si="5"/>
        <v>73.73</v>
      </c>
      <c r="Q95" s="12" t="s">
        <v>8308</v>
      </c>
      <c r="R95" t="s">
        <v>8310</v>
      </c>
      <c r="S95" s="17">
        <f t="shared" si="6"/>
        <v>41065.858067129629</v>
      </c>
      <c r="T95" s="17"/>
      <c r="U95" s="16">
        <f t="shared" si="7"/>
        <v>41093.875</v>
      </c>
    </row>
    <row r="96" spans="1:21" ht="45" x14ac:dyDescent="0.2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0">
        <f t="shared" si="4"/>
        <v>104</v>
      </c>
      <c r="P96" s="10">
        <f t="shared" si="5"/>
        <v>21.67</v>
      </c>
      <c r="Q96" s="12" t="s">
        <v>8308</v>
      </c>
      <c r="R96" t="s">
        <v>8310</v>
      </c>
      <c r="S96" s="17">
        <f t="shared" si="6"/>
        <v>41716.717847222222</v>
      </c>
      <c r="T96" s="27">
        <f>YEAR(S96)</f>
        <v>2014</v>
      </c>
      <c r="U96" s="16">
        <f t="shared" si="7"/>
        <v>41736.717847222222</v>
      </c>
    </row>
    <row r="97" spans="1:21" ht="60" hidden="1" x14ac:dyDescent="0.2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0">
        <f t="shared" si="4"/>
        <v>131</v>
      </c>
      <c r="P97" s="10">
        <f t="shared" si="5"/>
        <v>21.9</v>
      </c>
      <c r="Q97" s="12" t="s">
        <v>8308</v>
      </c>
      <c r="R97" t="s">
        <v>8310</v>
      </c>
      <c r="S97" s="17">
        <f t="shared" si="6"/>
        <v>40935.005104166667</v>
      </c>
      <c r="T97" s="17"/>
      <c r="U97" s="16">
        <f t="shared" si="7"/>
        <v>40965.005104166667</v>
      </c>
    </row>
    <row r="98" spans="1:21" ht="60" hidden="1" x14ac:dyDescent="0.2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0">
        <f t="shared" si="4"/>
        <v>115</v>
      </c>
      <c r="P98" s="10">
        <f t="shared" si="5"/>
        <v>50.59</v>
      </c>
      <c r="Q98" s="12" t="s">
        <v>8308</v>
      </c>
      <c r="R98" t="s">
        <v>8310</v>
      </c>
      <c r="S98" s="17">
        <f t="shared" si="6"/>
        <v>40324.662511574075</v>
      </c>
      <c r="T98" s="17"/>
      <c r="U98" s="16">
        <f t="shared" si="7"/>
        <v>40391.125</v>
      </c>
    </row>
    <row r="99" spans="1:21" ht="45" hidden="1" x14ac:dyDescent="0.2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0">
        <f t="shared" si="4"/>
        <v>106</v>
      </c>
      <c r="P99" s="10">
        <f t="shared" si="5"/>
        <v>53.13</v>
      </c>
      <c r="Q99" s="12" t="s">
        <v>8308</v>
      </c>
      <c r="R99" t="s">
        <v>8310</v>
      </c>
      <c r="S99" s="17">
        <f t="shared" si="6"/>
        <v>40706.135208333333</v>
      </c>
      <c r="T99" s="17"/>
      <c r="U99" s="16">
        <f t="shared" si="7"/>
        <v>40736.135208333333</v>
      </c>
    </row>
    <row r="100" spans="1:21" ht="45" hidden="1" x14ac:dyDescent="0.2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0">
        <f t="shared" si="4"/>
        <v>106</v>
      </c>
      <c r="P100" s="10">
        <f t="shared" si="5"/>
        <v>56.67</v>
      </c>
      <c r="Q100" s="12" t="s">
        <v>8308</v>
      </c>
      <c r="R100" t="s">
        <v>8310</v>
      </c>
      <c r="S100" s="17">
        <f t="shared" si="6"/>
        <v>41214.79483796296</v>
      </c>
      <c r="T100" s="17"/>
      <c r="U100" s="16">
        <f t="shared" si="7"/>
        <v>41250.979166666664</v>
      </c>
    </row>
    <row r="101" spans="1:21" ht="45" hidden="1" x14ac:dyDescent="0.2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0">
        <f t="shared" si="4"/>
        <v>106</v>
      </c>
      <c r="P101" s="10">
        <f t="shared" si="5"/>
        <v>40.78</v>
      </c>
      <c r="Q101" s="12" t="s">
        <v>8308</v>
      </c>
      <c r="R101" t="s">
        <v>8310</v>
      </c>
      <c r="S101" s="17">
        <f t="shared" si="6"/>
        <v>41631.902766203704</v>
      </c>
      <c r="T101" s="17"/>
      <c r="U101" s="16">
        <f t="shared" si="7"/>
        <v>41661.902766203704</v>
      </c>
    </row>
    <row r="102" spans="1:21" ht="60" hidden="1" x14ac:dyDescent="0.2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0">
        <f t="shared" si="4"/>
        <v>100</v>
      </c>
      <c r="P102" s="10">
        <f t="shared" si="5"/>
        <v>192.31</v>
      </c>
      <c r="Q102" s="12" t="s">
        <v>8308</v>
      </c>
      <c r="R102" t="s">
        <v>8310</v>
      </c>
      <c r="S102" s="17">
        <f t="shared" si="6"/>
        <v>41197.753310185188</v>
      </c>
      <c r="T102" s="17"/>
      <c r="U102" s="16">
        <f t="shared" si="7"/>
        <v>41217.794976851852</v>
      </c>
    </row>
    <row r="103" spans="1:21" ht="60" hidden="1" x14ac:dyDescent="0.2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0">
        <f t="shared" si="4"/>
        <v>100</v>
      </c>
      <c r="P103" s="10">
        <f t="shared" si="5"/>
        <v>100</v>
      </c>
      <c r="Q103" s="12" t="s">
        <v>8308</v>
      </c>
      <c r="R103" t="s">
        <v>8310</v>
      </c>
      <c r="S103" s="17">
        <f t="shared" si="6"/>
        <v>41274.776736111111</v>
      </c>
      <c r="T103" s="17"/>
      <c r="U103" s="16">
        <f t="shared" si="7"/>
        <v>41298.776736111111</v>
      </c>
    </row>
    <row r="104" spans="1:21" ht="60" hidden="1" x14ac:dyDescent="0.2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0">
        <f t="shared" si="4"/>
        <v>128</v>
      </c>
      <c r="P104" s="10">
        <f t="shared" si="5"/>
        <v>117.92</v>
      </c>
      <c r="Q104" s="12" t="s">
        <v>8308</v>
      </c>
      <c r="R104" t="s">
        <v>8310</v>
      </c>
      <c r="S104" s="17">
        <f t="shared" si="6"/>
        <v>40505.131168981483</v>
      </c>
      <c r="T104" s="17"/>
      <c r="U104" s="16">
        <f t="shared" si="7"/>
        <v>40535.131168981483</v>
      </c>
    </row>
    <row r="105" spans="1:21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0">
        <f t="shared" si="4"/>
        <v>105</v>
      </c>
      <c r="P105" s="10">
        <f t="shared" si="5"/>
        <v>27.9</v>
      </c>
      <c r="Q105" s="12" t="s">
        <v>8308</v>
      </c>
      <c r="R105" t="s">
        <v>8310</v>
      </c>
      <c r="S105" s="17">
        <f t="shared" si="6"/>
        <v>41682.805902777778</v>
      </c>
      <c r="T105" s="27">
        <f>YEAR(S105)</f>
        <v>2014</v>
      </c>
      <c r="U105" s="16">
        <f t="shared" si="7"/>
        <v>41705.805902777778</v>
      </c>
    </row>
    <row r="106" spans="1:21" ht="30" hidden="1" x14ac:dyDescent="0.2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0">
        <f t="shared" si="4"/>
        <v>120</v>
      </c>
      <c r="P106" s="10">
        <f t="shared" si="5"/>
        <v>60</v>
      </c>
      <c r="Q106" s="12" t="s">
        <v>8308</v>
      </c>
      <c r="R106" t="s">
        <v>8310</v>
      </c>
      <c r="S106" s="17">
        <f t="shared" si="6"/>
        <v>40612.695208333331</v>
      </c>
      <c r="T106" s="17"/>
      <c r="U106" s="16">
        <f t="shared" si="7"/>
        <v>40636.041666666664</v>
      </c>
    </row>
    <row r="107" spans="1:21" ht="45" hidden="1" x14ac:dyDescent="0.2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0">
        <f t="shared" si="4"/>
        <v>107</v>
      </c>
      <c r="P107" s="10">
        <f t="shared" si="5"/>
        <v>39.380000000000003</v>
      </c>
      <c r="Q107" s="12" t="s">
        <v>8308</v>
      </c>
      <c r="R107" t="s">
        <v>8310</v>
      </c>
      <c r="S107" s="17">
        <f t="shared" si="6"/>
        <v>42485.724768518514</v>
      </c>
      <c r="T107" s="17"/>
      <c r="U107" s="16">
        <f t="shared" si="7"/>
        <v>42504</v>
      </c>
    </row>
    <row r="108" spans="1:21" ht="15.75" hidden="1" x14ac:dyDescent="0.2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0">
        <f t="shared" si="4"/>
        <v>101</v>
      </c>
      <c r="P108" s="10">
        <f t="shared" si="5"/>
        <v>186.11</v>
      </c>
      <c r="Q108" s="12" t="s">
        <v>8308</v>
      </c>
      <c r="R108" t="s">
        <v>8310</v>
      </c>
      <c r="S108" s="17">
        <f t="shared" si="6"/>
        <v>40987.776631944449</v>
      </c>
      <c r="T108" s="17"/>
      <c r="U108" s="16">
        <f t="shared" si="7"/>
        <v>41001.776631944449</v>
      </c>
    </row>
    <row r="109" spans="1:21" ht="60" hidden="1" x14ac:dyDescent="0.2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0">
        <f t="shared" si="4"/>
        <v>102</v>
      </c>
      <c r="P109" s="10">
        <f t="shared" si="5"/>
        <v>111.38</v>
      </c>
      <c r="Q109" s="12" t="s">
        <v>8308</v>
      </c>
      <c r="R109" t="s">
        <v>8310</v>
      </c>
      <c r="S109" s="17">
        <f t="shared" si="6"/>
        <v>40635.982488425929</v>
      </c>
      <c r="T109" s="17"/>
      <c r="U109" s="16">
        <f t="shared" si="7"/>
        <v>40657.982488425929</v>
      </c>
    </row>
    <row r="110" spans="1:21" ht="45" hidden="1" x14ac:dyDescent="0.2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0">
        <f t="shared" si="4"/>
        <v>247</v>
      </c>
      <c r="P110" s="10">
        <f t="shared" si="5"/>
        <v>78.72</v>
      </c>
      <c r="Q110" s="12" t="s">
        <v>8308</v>
      </c>
      <c r="R110" t="s">
        <v>8310</v>
      </c>
      <c r="S110" s="17">
        <f t="shared" si="6"/>
        <v>41365.613078703704</v>
      </c>
      <c r="T110" s="17"/>
      <c r="U110" s="16">
        <f t="shared" si="7"/>
        <v>41425.613078703704</v>
      </c>
    </row>
    <row r="111" spans="1:21" ht="45" hidden="1" x14ac:dyDescent="0.2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0">
        <f t="shared" si="4"/>
        <v>220</v>
      </c>
      <c r="P111" s="10">
        <f t="shared" si="5"/>
        <v>46.7</v>
      </c>
      <c r="Q111" s="12" t="s">
        <v>8308</v>
      </c>
      <c r="R111" t="s">
        <v>8310</v>
      </c>
      <c r="S111" s="17">
        <f t="shared" si="6"/>
        <v>40570.025810185187</v>
      </c>
      <c r="T111" s="17"/>
      <c r="U111" s="16">
        <f t="shared" si="7"/>
        <v>40600.025810185187</v>
      </c>
    </row>
    <row r="112" spans="1:21" ht="45" hidden="1" x14ac:dyDescent="0.2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0">
        <f t="shared" si="4"/>
        <v>131</v>
      </c>
      <c r="P112" s="10">
        <f t="shared" si="5"/>
        <v>65.38</v>
      </c>
      <c r="Q112" s="12" t="s">
        <v>8308</v>
      </c>
      <c r="R112" t="s">
        <v>8310</v>
      </c>
      <c r="S112" s="17">
        <f t="shared" si="6"/>
        <v>41557.949687500004</v>
      </c>
      <c r="T112" s="17"/>
      <c r="U112" s="16">
        <f t="shared" si="7"/>
        <v>41592.249305555553</v>
      </c>
    </row>
    <row r="113" spans="1:21" ht="45" hidden="1" x14ac:dyDescent="0.2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0">
        <f t="shared" si="4"/>
        <v>155</v>
      </c>
      <c r="P113" s="10">
        <f t="shared" si="5"/>
        <v>102.08</v>
      </c>
      <c r="Q113" s="12" t="s">
        <v>8308</v>
      </c>
      <c r="R113" t="s">
        <v>8310</v>
      </c>
      <c r="S113" s="17">
        <f t="shared" si="6"/>
        <v>42125.333182870367</v>
      </c>
      <c r="T113" s="17"/>
      <c r="U113" s="16">
        <f t="shared" si="7"/>
        <v>42155.333182870367</v>
      </c>
    </row>
    <row r="114" spans="1:21" ht="60" hidden="1" x14ac:dyDescent="0.2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0">
        <f t="shared" si="4"/>
        <v>104</v>
      </c>
      <c r="P114" s="10">
        <f t="shared" si="5"/>
        <v>64.2</v>
      </c>
      <c r="Q114" s="12" t="s">
        <v>8308</v>
      </c>
      <c r="R114" t="s">
        <v>8310</v>
      </c>
      <c r="S114" s="17">
        <f t="shared" si="6"/>
        <v>41718.043032407404</v>
      </c>
      <c r="T114" s="17"/>
      <c r="U114" s="16">
        <f t="shared" si="7"/>
        <v>41742.083333333336</v>
      </c>
    </row>
    <row r="115" spans="1:21" ht="30" hidden="1" x14ac:dyDescent="0.2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0">
        <f t="shared" si="4"/>
        <v>141</v>
      </c>
      <c r="P115" s="10">
        <f t="shared" si="5"/>
        <v>90.38</v>
      </c>
      <c r="Q115" s="12" t="s">
        <v>8308</v>
      </c>
      <c r="R115" t="s">
        <v>8310</v>
      </c>
      <c r="S115" s="17">
        <f t="shared" si="6"/>
        <v>40753.758425925924</v>
      </c>
      <c r="T115" s="17"/>
      <c r="U115" s="16">
        <f t="shared" si="7"/>
        <v>40761.625</v>
      </c>
    </row>
    <row r="116" spans="1:21" ht="60" hidden="1" x14ac:dyDescent="0.2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0">
        <f t="shared" si="4"/>
        <v>103</v>
      </c>
      <c r="P116" s="10">
        <f t="shared" si="5"/>
        <v>88.57</v>
      </c>
      <c r="Q116" s="12" t="s">
        <v>8308</v>
      </c>
      <c r="R116" t="s">
        <v>8310</v>
      </c>
      <c r="S116" s="17">
        <f t="shared" si="6"/>
        <v>40861.27416666667</v>
      </c>
      <c r="T116" s="17"/>
      <c r="U116" s="16">
        <f t="shared" si="7"/>
        <v>40921.27416666667</v>
      </c>
    </row>
    <row r="117" spans="1:21" ht="30" hidden="1" x14ac:dyDescent="0.2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0">
        <f t="shared" si="4"/>
        <v>140</v>
      </c>
      <c r="P117" s="10">
        <f t="shared" si="5"/>
        <v>28.73</v>
      </c>
      <c r="Q117" s="12" t="s">
        <v>8308</v>
      </c>
      <c r="R117" t="s">
        <v>8310</v>
      </c>
      <c r="S117" s="17">
        <f t="shared" si="6"/>
        <v>40918.738935185182</v>
      </c>
      <c r="T117" s="17"/>
      <c r="U117" s="16">
        <f t="shared" si="7"/>
        <v>40943.738935185182</v>
      </c>
    </row>
    <row r="118" spans="1:21" ht="60" hidden="1" x14ac:dyDescent="0.2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0">
        <f t="shared" si="4"/>
        <v>114</v>
      </c>
      <c r="P118" s="10">
        <f t="shared" si="5"/>
        <v>69.790000000000006</v>
      </c>
      <c r="Q118" s="12" t="s">
        <v>8308</v>
      </c>
      <c r="R118" t="s">
        <v>8310</v>
      </c>
      <c r="S118" s="17">
        <f t="shared" si="6"/>
        <v>40595.497164351851</v>
      </c>
      <c r="T118" s="17"/>
      <c r="U118" s="16">
        <f t="shared" si="7"/>
        <v>40641.455497685187</v>
      </c>
    </row>
    <row r="119" spans="1:21" ht="60" hidden="1" x14ac:dyDescent="0.2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0">
        <f t="shared" si="4"/>
        <v>100</v>
      </c>
      <c r="P119" s="10">
        <f t="shared" si="5"/>
        <v>167.49</v>
      </c>
      <c r="Q119" s="12" t="s">
        <v>8308</v>
      </c>
      <c r="R119" t="s">
        <v>8310</v>
      </c>
      <c r="S119" s="17">
        <f t="shared" si="6"/>
        <v>40248.834999999999</v>
      </c>
      <c r="T119" s="17"/>
      <c r="U119" s="16">
        <f t="shared" si="7"/>
        <v>40338.791666666664</v>
      </c>
    </row>
    <row r="120" spans="1:21" ht="45" hidden="1" x14ac:dyDescent="0.2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0">
        <f t="shared" si="4"/>
        <v>113</v>
      </c>
      <c r="P120" s="10">
        <f t="shared" si="5"/>
        <v>144.91</v>
      </c>
      <c r="Q120" s="12" t="s">
        <v>8308</v>
      </c>
      <c r="R120" t="s">
        <v>8310</v>
      </c>
      <c r="S120" s="17">
        <f t="shared" si="6"/>
        <v>40723.053657407407</v>
      </c>
      <c r="T120" s="17"/>
      <c r="U120" s="16">
        <f t="shared" si="7"/>
        <v>40753.053657407407</v>
      </c>
    </row>
    <row r="121" spans="1:21" ht="60" hidden="1" x14ac:dyDescent="0.2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0">
        <f t="shared" si="4"/>
        <v>105</v>
      </c>
      <c r="P121" s="10">
        <f t="shared" si="5"/>
        <v>91.84</v>
      </c>
      <c r="Q121" s="12" t="s">
        <v>8308</v>
      </c>
      <c r="R121" t="s">
        <v>8310</v>
      </c>
      <c r="S121" s="17">
        <f t="shared" si="6"/>
        <v>40739.069282407407</v>
      </c>
      <c r="T121" s="17"/>
      <c r="U121" s="16">
        <f t="shared" si="7"/>
        <v>40768.958333333336</v>
      </c>
    </row>
    <row r="122" spans="1:21" ht="60" hidden="1" x14ac:dyDescent="0.2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0">
        <f t="shared" si="4"/>
        <v>0</v>
      </c>
      <c r="P122" s="10">
        <f t="shared" si="5"/>
        <v>10</v>
      </c>
      <c r="Q122" s="12" t="s">
        <v>8308</v>
      </c>
      <c r="R122" t="s">
        <v>8311</v>
      </c>
      <c r="S122" s="17">
        <f t="shared" si="6"/>
        <v>42616.049849537041</v>
      </c>
      <c r="T122" s="17"/>
      <c r="U122" s="16">
        <f t="shared" si="7"/>
        <v>42646.049849537041</v>
      </c>
    </row>
    <row r="123" spans="1:21" ht="60" hidden="1" x14ac:dyDescent="0.2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0">
        <f t="shared" si="4"/>
        <v>0</v>
      </c>
      <c r="P123" s="10">
        <f t="shared" si="5"/>
        <v>1</v>
      </c>
      <c r="Q123" s="12" t="s">
        <v>8308</v>
      </c>
      <c r="R123" t="s">
        <v>8311</v>
      </c>
      <c r="S123" s="17">
        <f t="shared" si="6"/>
        <v>42096.704976851848</v>
      </c>
      <c r="T123" s="17"/>
      <c r="U123" s="16">
        <f t="shared" si="7"/>
        <v>42112.427777777775</v>
      </c>
    </row>
    <row r="124" spans="1:21" ht="45" hidden="1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0">
        <f t="shared" si="4"/>
        <v>0</v>
      </c>
      <c r="P124" s="10">
        <f t="shared" si="5"/>
        <v>0</v>
      </c>
      <c r="Q124" s="12" t="s">
        <v>8308</v>
      </c>
      <c r="R124" t="s">
        <v>8311</v>
      </c>
      <c r="S124" s="17">
        <f t="shared" si="6"/>
        <v>42593.431793981479</v>
      </c>
      <c r="T124" s="17"/>
      <c r="U124" s="16">
        <f t="shared" si="7"/>
        <v>42653.431793981479</v>
      </c>
    </row>
    <row r="125" spans="1:21" ht="60" hidden="1" x14ac:dyDescent="0.2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0">
        <f t="shared" si="4"/>
        <v>0</v>
      </c>
      <c r="P125" s="10">
        <f t="shared" si="5"/>
        <v>25.17</v>
      </c>
      <c r="Q125" s="12" t="s">
        <v>8308</v>
      </c>
      <c r="R125" t="s">
        <v>8311</v>
      </c>
      <c r="S125" s="17">
        <f t="shared" si="6"/>
        <v>41904.781990740739</v>
      </c>
      <c r="T125" s="17"/>
      <c r="U125" s="16">
        <f t="shared" si="7"/>
        <v>41940.916666666664</v>
      </c>
    </row>
    <row r="126" spans="1:21" ht="45" hidden="1" x14ac:dyDescent="0.2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0">
        <f t="shared" si="4"/>
        <v>0</v>
      </c>
      <c r="P126" s="10">
        <f t="shared" si="5"/>
        <v>0</v>
      </c>
      <c r="Q126" s="12" t="s">
        <v>8308</v>
      </c>
      <c r="R126" t="s">
        <v>8311</v>
      </c>
      <c r="S126" s="17">
        <f t="shared" si="6"/>
        <v>42114.928726851853</v>
      </c>
      <c r="T126" s="17"/>
      <c r="U126" s="16">
        <f t="shared" si="7"/>
        <v>42139.928726851853</v>
      </c>
    </row>
    <row r="127" spans="1:21" ht="60" hidden="1" x14ac:dyDescent="0.2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0">
        <f t="shared" si="4"/>
        <v>14</v>
      </c>
      <c r="P127" s="10">
        <f t="shared" si="5"/>
        <v>11.67</v>
      </c>
      <c r="Q127" s="12" t="s">
        <v>8308</v>
      </c>
      <c r="R127" t="s">
        <v>8311</v>
      </c>
      <c r="S127" s="17">
        <f t="shared" si="6"/>
        <v>42709.993981481486</v>
      </c>
      <c r="T127" s="17"/>
      <c r="U127" s="16">
        <f t="shared" si="7"/>
        <v>42769.993981481486</v>
      </c>
    </row>
    <row r="128" spans="1:21" ht="60" hidden="1" x14ac:dyDescent="0.2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0">
        <f t="shared" si="4"/>
        <v>6</v>
      </c>
      <c r="P128" s="10">
        <f t="shared" si="5"/>
        <v>106.69</v>
      </c>
      <c r="Q128" s="12" t="s">
        <v>8308</v>
      </c>
      <c r="R128" t="s">
        <v>8311</v>
      </c>
      <c r="S128" s="17">
        <f t="shared" si="6"/>
        <v>42135.589548611111</v>
      </c>
      <c r="T128" s="17"/>
      <c r="U128" s="16">
        <f t="shared" si="7"/>
        <v>42166.083333333328</v>
      </c>
    </row>
    <row r="129" spans="1:21" ht="60" hidden="1" x14ac:dyDescent="0.2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0">
        <f t="shared" si="4"/>
        <v>2</v>
      </c>
      <c r="P129" s="10">
        <f t="shared" si="5"/>
        <v>47.5</v>
      </c>
      <c r="Q129" s="12" t="s">
        <v>8308</v>
      </c>
      <c r="R129" t="s">
        <v>8311</v>
      </c>
      <c r="S129" s="17">
        <f t="shared" si="6"/>
        <v>42067.62431712963</v>
      </c>
      <c r="T129" s="17"/>
      <c r="U129" s="16">
        <f t="shared" si="7"/>
        <v>42097.582650462966</v>
      </c>
    </row>
    <row r="130" spans="1:21" ht="30" hidden="1" x14ac:dyDescent="0.2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0">
        <f t="shared" ref="O130:O193" si="8">ROUND(E130/D130*100,0)</f>
        <v>2</v>
      </c>
      <c r="P130" s="10">
        <f t="shared" ref="P130:P193" si="9">IFERROR(ROUND(E130/L130,2),0)</f>
        <v>311.17</v>
      </c>
      <c r="Q130" s="12" t="s">
        <v>8308</v>
      </c>
      <c r="R130" t="s">
        <v>8311</v>
      </c>
      <c r="S130" s="17">
        <f t="shared" si="6"/>
        <v>42628.22792824074</v>
      </c>
      <c r="T130" s="17"/>
      <c r="U130" s="16">
        <f t="shared" si="7"/>
        <v>42663.22792824074</v>
      </c>
    </row>
    <row r="131" spans="1:21" ht="60" hidden="1" x14ac:dyDescent="0.2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0">
        <f t="shared" si="8"/>
        <v>0</v>
      </c>
      <c r="P131" s="10">
        <f t="shared" si="9"/>
        <v>0</v>
      </c>
      <c r="Q131" s="12" t="s">
        <v>8308</v>
      </c>
      <c r="R131" t="s">
        <v>8311</v>
      </c>
      <c r="S131" s="17">
        <f t="shared" ref="S131:S194" si="10">(((J131/60)/60)/24)+DATE(1970,1,1)</f>
        <v>41882.937303240738</v>
      </c>
      <c r="T131" s="17"/>
      <c r="U131" s="16">
        <f t="shared" ref="U131:U194" si="11">(((I131/60)/60)/24)+DATE(1970,1,1)</f>
        <v>41942.937303240738</v>
      </c>
    </row>
    <row r="132" spans="1:21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0">
        <f t="shared" si="8"/>
        <v>0</v>
      </c>
      <c r="P132" s="10">
        <f t="shared" si="9"/>
        <v>0</v>
      </c>
      <c r="Q132" s="12" t="s">
        <v>8308</v>
      </c>
      <c r="R132" t="s">
        <v>8311</v>
      </c>
      <c r="S132" s="17">
        <f t="shared" si="10"/>
        <v>41778.915416666663</v>
      </c>
      <c r="T132" s="27">
        <f>YEAR(S132)</f>
        <v>2014</v>
      </c>
      <c r="U132" s="16">
        <f t="shared" si="11"/>
        <v>41806.844444444447</v>
      </c>
    </row>
    <row r="133" spans="1:21" ht="15.75" hidden="1" x14ac:dyDescent="0.2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0">
        <f t="shared" si="8"/>
        <v>0</v>
      </c>
      <c r="P133" s="10">
        <f t="shared" si="9"/>
        <v>0</v>
      </c>
      <c r="Q133" s="12" t="s">
        <v>8308</v>
      </c>
      <c r="R133" t="s">
        <v>8311</v>
      </c>
      <c r="S133" s="17">
        <f t="shared" si="10"/>
        <v>42541.837511574078</v>
      </c>
      <c r="T133" s="17"/>
      <c r="U133" s="16">
        <f t="shared" si="11"/>
        <v>42557</v>
      </c>
    </row>
    <row r="134" spans="1:21" ht="60" hidden="1" x14ac:dyDescent="0.2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0">
        <f t="shared" si="8"/>
        <v>10</v>
      </c>
      <c r="P134" s="10">
        <f t="shared" si="9"/>
        <v>94.51</v>
      </c>
      <c r="Q134" s="12" t="s">
        <v>8308</v>
      </c>
      <c r="R134" t="s">
        <v>8311</v>
      </c>
      <c r="S134" s="17">
        <f t="shared" si="10"/>
        <v>41905.812581018516</v>
      </c>
      <c r="T134" s="17"/>
      <c r="U134" s="16">
        <f t="shared" si="11"/>
        <v>41950.854247685187</v>
      </c>
    </row>
    <row r="135" spans="1:21" ht="45" hidden="1" x14ac:dyDescent="0.2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0">
        <f t="shared" si="8"/>
        <v>0</v>
      </c>
      <c r="P135" s="10">
        <f t="shared" si="9"/>
        <v>0</v>
      </c>
      <c r="Q135" s="12" t="s">
        <v>8308</v>
      </c>
      <c r="R135" t="s">
        <v>8311</v>
      </c>
      <c r="S135" s="17">
        <f t="shared" si="10"/>
        <v>42491.80768518518</v>
      </c>
      <c r="T135" s="17"/>
      <c r="U135" s="16">
        <f t="shared" si="11"/>
        <v>42521.729861111111</v>
      </c>
    </row>
    <row r="136" spans="1:21" ht="30" hidden="1" x14ac:dyDescent="0.2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0">
        <f t="shared" si="8"/>
        <v>0</v>
      </c>
      <c r="P136" s="10">
        <f t="shared" si="9"/>
        <v>0</v>
      </c>
      <c r="Q136" s="12" t="s">
        <v>8308</v>
      </c>
      <c r="R136" t="s">
        <v>8311</v>
      </c>
      <c r="S136" s="17">
        <f t="shared" si="10"/>
        <v>42221.909930555557</v>
      </c>
      <c r="T136" s="17"/>
      <c r="U136" s="16">
        <f t="shared" si="11"/>
        <v>42251.708333333328</v>
      </c>
    </row>
    <row r="137" spans="1:21" ht="45" hidden="1" x14ac:dyDescent="0.2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0">
        <f t="shared" si="8"/>
        <v>13</v>
      </c>
      <c r="P137" s="10">
        <f t="shared" si="9"/>
        <v>80.599999999999994</v>
      </c>
      <c r="Q137" s="12" t="s">
        <v>8308</v>
      </c>
      <c r="R137" t="s">
        <v>8311</v>
      </c>
      <c r="S137" s="17">
        <f t="shared" si="10"/>
        <v>41788.381909722222</v>
      </c>
      <c r="T137" s="17"/>
      <c r="U137" s="16">
        <f t="shared" si="11"/>
        <v>41821.791666666664</v>
      </c>
    </row>
    <row r="138" spans="1:21" ht="60" hidden="1" x14ac:dyDescent="0.2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0">
        <f t="shared" si="8"/>
        <v>0</v>
      </c>
      <c r="P138" s="10">
        <f t="shared" si="9"/>
        <v>0</v>
      </c>
      <c r="Q138" s="12" t="s">
        <v>8308</v>
      </c>
      <c r="R138" t="s">
        <v>8311</v>
      </c>
      <c r="S138" s="17">
        <f t="shared" si="10"/>
        <v>42096.410115740742</v>
      </c>
      <c r="T138" s="17"/>
      <c r="U138" s="16">
        <f t="shared" si="11"/>
        <v>42140.427777777775</v>
      </c>
    </row>
    <row r="139" spans="1:21" ht="60" hidden="1" x14ac:dyDescent="0.2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0">
        <f t="shared" si="8"/>
        <v>0</v>
      </c>
      <c r="P139" s="10">
        <f t="shared" si="9"/>
        <v>0</v>
      </c>
      <c r="Q139" s="12" t="s">
        <v>8308</v>
      </c>
      <c r="R139" t="s">
        <v>8311</v>
      </c>
      <c r="S139" s="17">
        <f t="shared" si="10"/>
        <v>42239.573993055557</v>
      </c>
      <c r="T139" s="17"/>
      <c r="U139" s="16">
        <f t="shared" si="11"/>
        <v>42289.573993055557</v>
      </c>
    </row>
    <row r="140" spans="1:21" ht="60" hidden="1" x14ac:dyDescent="0.2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0">
        <f t="shared" si="8"/>
        <v>3</v>
      </c>
      <c r="P140" s="10">
        <f t="shared" si="9"/>
        <v>81.239999999999995</v>
      </c>
      <c r="Q140" s="12" t="s">
        <v>8308</v>
      </c>
      <c r="R140" t="s">
        <v>8311</v>
      </c>
      <c r="S140" s="17">
        <f t="shared" si="10"/>
        <v>42186.257418981477</v>
      </c>
      <c r="T140" s="17"/>
      <c r="U140" s="16">
        <f t="shared" si="11"/>
        <v>42217.207638888889</v>
      </c>
    </row>
    <row r="141" spans="1:21" ht="45" hidden="1" x14ac:dyDescent="0.2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0">
        <f t="shared" si="8"/>
        <v>100</v>
      </c>
      <c r="P141" s="10">
        <f t="shared" si="9"/>
        <v>500</v>
      </c>
      <c r="Q141" s="12" t="s">
        <v>8308</v>
      </c>
      <c r="R141" t="s">
        <v>8311</v>
      </c>
      <c r="S141" s="17">
        <f t="shared" si="10"/>
        <v>42187.920972222222</v>
      </c>
      <c r="T141" s="17"/>
      <c r="U141" s="16">
        <f t="shared" si="11"/>
        <v>42197.920972222222</v>
      </c>
    </row>
    <row r="142" spans="1:21" ht="60" hidden="1" x14ac:dyDescent="0.2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0">
        <f t="shared" si="8"/>
        <v>0</v>
      </c>
      <c r="P142" s="10">
        <f t="shared" si="9"/>
        <v>0</v>
      </c>
      <c r="Q142" s="12" t="s">
        <v>8308</v>
      </c>
      <c r="R142" t="s">
        <v>8311</v>
      </c>
      <c r="S142" s="17">
        <f t="shared" si="10"/>
        <v>42053.198287037041</v>
      </c>
      <c r="T142" s="17"/>
      <c r="U142" s="16">
        <f t="shared" si="11"/>
        <v>42083.15662037037</v>
      </c>
    </row>
    <row r="143" spans="1:21" ht="45" hidden="1" x14ac:dyDescent="0.2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0">
        <f t="shared" si="8"/>
        <v>11</v>
      </c>
      <c r="P143" s="10">
        <f t="shared" si="9"/>
        <v>46.18</v>
      </c>
      <c r="Q143" s="12" t="s">
        <v>8308</v>
      </c>
      <c r="R143" t="s">
        <v>8311</v>
      </c>
      <c r="S143" s="17">
        <f t="shared" si="10"/>
        <v>42110.153043981481</v>
      </c>
      <c r="T143" s="17"/>
      <c r="U143" s="16">
        <f t="shared" si="11"/>
        <v>42155.153043981481</v>
      </c>
    </row>
    <row r="144" spans="1:21" ht="60" hidden="1" x14ac:dyDescent="0.2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0">
        <f t="shared" si="8"/>
        <v>0</v>
      </c>
      <c r="P144" s="10">
        <f t="shared" si="9"/>
        <v>10</v>
      </c>
      <c r="Q144" s="12" t="s">
        <v>8308</v>
      </c>
      <c r="R144" t="s">
        <v>8311</v>
      </c>
      <c r="S144" s="17">
        <f t="shared" si="10"/>
        <v>41938.893263888887</v>
      </c>
      <c r="T144" s="17"/>
      <c r="U144" s="16">
        <f t="shared" si="11"/>
        <v>41959.934930555552</v>
      </c>
    </row>
    <row r="145" spans="1:21" ht="60" hidden="1" x14ac:dyDescent="0.2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0">
        <f t="shared" si="8"/>
        <v>0</v>
      </c>
      <c r="P145" s="10">
        <f t="shared" si="9"/>
        <v>0</v>
      </c>
      <c r="Q145" s="12" t="s">
        <v>8308</v>
      </c>
      <c r="R145" t="s">
        <v>8311</v>
      </c>
      <c r="S145" s="17">
        <f t="shared" si="10"/>
        <v>42559.064143518524</v>
      </c>
      <c r="T145" s="17"/>
      <c r="U145" s="16">
        <f t="shared" si="11"/>
        <v>42616.246527777781</v>
      </c>
    </row>
    <row r="146" spans="1:21" ht="45" hidden="1" x14ac:dyDescent="0.2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0">
        <f t="shared" si="8"/>
        <v>28</v>
      </c>
      <c r="P146" s="10">
        <f t="shared" si="9"/>
        <v>55.95</v>
      </c>
      <c r="Q146" s="12" t="s">
        <v>8308</v>
      </c>
      <c r="R146" t="s">
        <v>8311</v>
      </c>
      <c r="S146" s="17">
        <f t="shared" si="10"/>
        <v>42047.762407407412</v>
      </c>
      <c r="T146" s="17"/>
      <c r="U146" s="16">
        <f t="shared" si="11"/>
        <v>42107.72074074074</v>
      </c>
    </row>
    <row r="147" spans="1:21" ht="60" hidden="1" x14ac:dyDescent="0.2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0">
        <f t="shared" si="8"/>
        <v>8</v>
      </c>
      <c r="P147" s="10">
        <f t="shared" si="9"/>
        <v>37.56</v>
      </c>
      <c r="Q147" s="12" t="s">
        <v>8308</v>
      </c>
      <c r="R147" t="s">
        <v>8311</v>
      </c>
      <c r="S147" s="17">
        <f t="shared" si="10"/>
        <v>42200.542268518519</v>
      </c>
      <c r="T147" s="17"/>
      <c r="U147" s="16">
        <f t="shared" si="11"/>
        <v>42227.542268518519</v>
      </c>
    </row>
    <row r="148" spans="1:21" ht="60" hidden="1" x14ac:dyDescent="0.2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0">
        <f t="shared" si="8"/>
        <v>1</v>
      </c>
      <c r="P148" s="10">
        <f t="shared" si="9"/>
        <v>38.33</v>
      </c>
      <c r="Q148" s="12" t="s">
        <v>8308</v>
      </c>
      <c r="R148" t="s">
        <v>8311</v>
      </c>
      <c r="S148" s="17">
        <f t="shared" si="10"/>
        <v>42693.016180555554</v>
      </c>
      <c r="T148" s="17"/>
      <c r="U148" s="16">
        <f t="shared" si="11"/>
        <v>42753.016180555554</v>
      </c>
    </row>
    <row r="149" spans="1:21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0">
        <f t="shared" si="8"/>
        <v>0</v>
      </c>
      <c r="P149" s="10">
        <f t="shared" si="9"/>
        <v>0</v>
      </c>
      <c r="Q149" s="12" t="s">
        <v>8308</v>
      </c>
      <c r="R149" t="s">
        <v>8311</v>
      </c>
      <c r="S149" s="17">
        <f t="shared" si="10"/>
        <v>41969.767824074079</v>
      </c>
      <c r="T149" s="27">
        <f>YEAR(S149)</f>
        <v>2014</v>
      </c>
      <c r="U149" s="16">
        <f t="shared" si="11"/>
        <v>42012.762499999997</v>
      </c>
    </row>
    <row r="150" spans="1:21" ht="60" hidden="1" x14ac:dyDescent="0.2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0">
        <f t="shared" si="8"/>
        <v>0</v>
      </c>
      <c r="P150" s="10">
        <f t="shared" si="9"/>
        <v>20</v>
      </c>
      <c r="Q150" s="12" t="s">
        <v>8308</v>
      </c>
      <c r="R150" t="s">
        <v>8311</v>
      </c>
      <c r="S150" s="17">
        <f t="shared" si="10"/>
        <v>42397.281666666662</v>
      </c>
      <c r="T150" s="17"/>
      <c r="U150" s="16">
        <f t="shared" si="11"/>
        <v>42427.281666666662</v>
      </c>
    </row>
    <row r="151" spans="1:21" ht="60" hidden="1" x14ac:dyDescent="0.2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0">
        <f t="shared" si="8"/>
        <v>1</v>
      </c>
      <c r="P151" s="10">
        <f t="shared" si="9"/>
        <v>15.33</v>
      </c>
      <c r="Q151" s="12" t="s">
        <v>8308</v>
      </c>
      <c r="R151" t="s">
        <v>8311</v>
      </c>
      <c r="S151" s="17">
        <f t="shared" si="10"/>
        <v>41968.172106481477</v>
      </c>
      <c r="T151" s="17"/>
      <c r="U151" s="16">
        <f t="shared" si="11"/>
        <v>41998.333333333328</v>
      </c>
    </row>
    <row r="152" spans="1:21" ht="45" hidden="1" x14ac:dyDescent="0.2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0">
        <f t="shared" si="8"/>
        <v>23</v>
      </c>
      <c r="P152" s="10">
        <f t="shared" si="9"/>
        <v>449.43</v>
      </c>
      <c r="Q152" s="12" t="s">
        <v>8308</v>
      </c>
      <c r="R152" t="s">
        <v>8311</v>
      </c>
      <c r="S152" s="17">
        <f t="shared" si="10"/>
        <v>42090.161828703705</v>
      </c>
      <c r="T152" s="17"/>
      <c r="U152" s="16">
        <f t="shared" si="11"/>
        <v>42150.161828703705</v>
      </c>
    </row>
    <row r="153" spans="1:21" ht="60" hidden="1" x14ac:dyDescent="0.2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0">
        <f t="shared" si="8"/>
        <v>0</v>
      </c>
      <c r="P153" s="10">
        <f t="shared" si="9"/>
        <v>28</v>
      </c>
      <c r="Q153" s="12" t="s">
        <v>8308</v>
      </c>
      <c r="R153" t="s">
        <v>8311</v>
      </c>
      <c r="S153" s="17">
        <f t="shared" si="10"/>
        <v>42113.550821759258</v>
      </c>
      <c r="T153" s="17"/>
      <c r="U153" s="16">
        <f t="shared" si="11"/>
        <v>42173.550821759258</v>
      </c>
    </row>
    <row r="154" spans="1:21" ht="30" hidden="1" x14ac:dyDescent="0.2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0">
        <f t="shared" si="8"/>
        <v>0</v>
      </c>
      <c r="P154" s="10">
        <f t="shared" si="9"/>
        <v>15</v>
      </c>
      <c r="Q154" s="12" t="s">
        <v>8308</v>
      </c>
      <c r="R154" t="s">
        <v>8311</v>
      </c>
      <c r="S154" s="17">
        <f t="shared" si="10"/>
        <v>41875.077546296299</v>
      </c>
      <c r="T154" s="17"/>
      <c r="U154" s="16">
        <f t="shared" si="11"/>
        <v>41905.077546296299</v>
      </c>
    </row>
    <row r="155" spans="1:21" ht="45" hidden="1" x14ac:dyDescent="0.2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0">
        <f t="shared" si="8"/>
        <v>1</v>
      </c>
      <c r="P155" s="10">
        <f t="shared" si="9"/>
        <v>35.9</v>
      </c>
      <c r="Q155" s="12" t="s">
        <v>8308</v>
      </c>
      <c r="R155" t="s">
        <v>8311</v>
      </c>
      <c r="S155" s="17">
        <f t="shared" si="10"/>
        <v>41933.586157407408</v>
      </c>
      <c r="T155" s="17"/>
      <c r="U155" s="16">
        <f t="shared" si="11"/>
        <v>41975.627824074079</v>
      </c>
    </row>
    <row r="156" spans="1:21" ht="45" hidden="1" x14ac:dyDescent="0.2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0">
        <f t="shared" si="8"/>
        <v>3</v>
      </c>
      <c r="P156" s="10">
        <f t="shared" si="9"/>
        <v>13.33</v>
      </c>
      <c r="Q156" s="12" t="s">
        <v>8308</v>
      </c>
      <c r="R156" t="s">
        <v>8311</v>
      </c>
      <c r="S156" s="17">
        <f t="shared" si="10"/>
        <v>42115.547395833331</v>
      </c>
      <c r="T156" s="17"/>
      <c r="U156" s="16">
        <f t="shared" si="11"/>
        <v>42158.547395833331</v>
      </c>
    </row>
    <row r="157" spans="1:21" ht="60" hidden="1" x14ac:dyDescent="0.2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0">
        <f t="shared" si="8"/>
        <v>0</v>
      </c>
      <c r="P157" s="10">
        <f t="shared" si="9"/>
        <v>20.25</v>
      </c>
      <c r="Q157" s="12" t="s">
        <v>8308</v>
      </c>
      <c r="R157" t="s">
        <v>8311</v>
      </c>
      <c r="S157" s="17">
        <f t="shared" si="10"/>
        <v>42168.559432870374</v>
      </c>
      <c r="T157" s="17"/>
      <c r="U157" s="16">
        <f t="shared" si="11"/>
        <v>42208.559432870374</v>
      </c>
    </row>
    <row r="158" spans="1:21" ht="60" hidden="1" x14ac:dyDescent="0.2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0">
        <f t="shared" si="8"/>
        <v>5</v>
      </c>
      <c r="P158" s="10">
        <f t="shared" si="9"/>
        <v>119</v>
      </c>
      <c r="Q158" s="12" t="s">
        <v>8308</v>
      </c>
      <c r="R158" t="s">
        <v>8311</v>
      </c>
      <c r="S158" s="17">
        <f t="shared" si="10"/>
        <v>41794.124953703707</v>
      </c>
      <c r="T158" s="17"/>
      <c r="U158" s="16">
        <f t="shared" si="11"/>
        <v>41854.124953703707</v>
      </c>
    </row>
    <row r="159" spans="1:21" ht="45" hidden="1" x14ac:dyDescent="0.2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0">
        <f t="shared" si="8"/>
        <v>0</v>
      </c>
      <c r="P159" s="10">
        <f t="shared" si="9"/>
        <v>4</v>
      </c>
      <c r="Q159" s="12" t="s">
        <v>8308</v>
      </c>
      <c r="R159" t="s">
        <v>8311</v>
      </c>
      <c r="S159" s="17">
        <f t="shared" si="10"/>
        <v>42396.911712962959</v>
      </c>
      <c r="T159" s="17"/>
      <c r="U159" s="16">
        <f t="shared" si="11"/>
        <v>42426.911712962959</v>
      </c>
    </row>
    <row r="160" spans="1:21" ht="60" hidden="1" x14ac:dyDescent="0.2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0">
        <f t="shared" si="8"/>
        <v>0</v>
      </c>
      <c r="P160" s="10">
        <f t="shared" si="9"/>
        <v>0</v>
      </c>
      <c r="Q160" s="12" t="s">
        <v>8308</v>
      </c>
      <c r="R160" t="s">
        <v>8311</v>
      </c>
      <c r="S160" s="17">
        <f t="shared" si="10"/>
        <v>41904.07671296296</v>
      </c>
      <c r="T160" s="17"/>
      <c r="U160" s="16">
        <f t="shared" si="11"/>
        <v>41934.07671296296</v>
      </c>
    </row>
    <row r="161" spans="1:21" ht="60" hidden="1" x14ac:dyDescent="0.2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0">
        <f t="shared" si="8"/>
        <v>0</v>
      </c>
      <c r="P161" s="10">
        <f t="shared" si="9"/>
        <v>10</v>
      </c>
      <c r="Q161" s="12" t="s">
        <v>8308</v>
      </c>
      <c r="R161" t="s">
        <v>8311</v>
      </c>
      <c r="S161" s="17">
        <f t="shared" si="10"/>
        <v>42514.434548611112</v>
      </c>
      <c r="T161" s="17"/>
      <c r="U161" s="16">
        <f t="shared" si="11"/>
        <v>42554.434548611112</v>
      </c>
    </row>
    <row r="162" spans="1:21" ht="60" hidden="1" x14ac:dyDescent="0.2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0">
        <f t="shared" si="8"/>
        <v>0</v>
      </c>
      <c r="P162" s="10">
        <f t="shared" si="9"/>
        <v>0</v>
      </c>
      <c r="Q162" s="12" t="s">
        <v>8308</v>
      </c>
      <c r="R162" t="s">
        <v>8312</v>
      </c>
      <c r="S162" s="17">
        <f t="shared" si="10"/>
        <v>42171.913090277783</v>
      </c>
      <c r="T162" s="17"/>
      <c r="U162" s="16">
        <f t="shared" si="11"/>
        <v>42231.913090277783</v>
      </c>
    </row>
    <row r="163" spans="1:21" ht="60" hidden="1" x14ac:dyDescent="0.2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0">
        <f t="shared" si="8"/>
        <v>0</v>
      </c>
      <c r="P163" s="10">
        <f t="shared" si="9"/>
        <v>5</v>
      </c>
      <c r="Q163" s="12" t="s">
        <v>8308</v>
      </c>
      <c r="R163" t="s">
        <v>8312</v>
      </c>
      <c r="S163" s="17">
        <f t="shared" si="10"/>
        <v>41792.687442129631</v>
      </c>
      <c r="T163" s="17"/>
      <c r="U163" s="16">
        <f t="shared" si="11"/>
        <v>41822.687442129631</v>
      </c>
    </row>
    <row r="164" spans="1:21" ht="45" hidden="1" x14ac:dyDescent="0.2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0">
        <f t="shared" si="8"/>
        <v>16</v>
      </c>
      <c r="P164" s="10">
        <f t="shared" si="9"/>
        <v>43.5</v>
      </c>
      <c r="Q164" s="12" t="s">
        <v>8308</v>
      </c>
      <c r="R164" t="s">
        <v>8312</v>
      </c>
      <c r="S164" s="17">
        <f t="shared" si="10"/>
        <v>41835.126805555556</v>
      </c>
      <c r="T164" s="17"/>
      <c r="U164" s="16">
        <f t="shared" si="11"/>
        <v>41867.987500000003</v>
      </c>
    </row>
    <row r="165" spans="1:21" ht="60" hidden="1" x14ac:dyDescent="0.2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0">
        <f t="shared" si="8"/>
        <v>0</v>
      </c>
      <c r="P165" s="10">
        <f t="shared" si="9"/>
        <v>0</v>
      </c>
      <c r="Q165" s="12" t="s">
        <v>8308</v>
      </c>
      <c r="R165" t="s">
        <v>8312</v>
      </c>
      <c r="S165" s="17">
        <f t="shared" si="10"/>
        <v>42243.961273148147</v>
      </c>
      <c r="T165" s="17"/>
      <c r="U165" s="16">
        <f t="shared" si="11"/>
        <v>42278</v>
      </c>
    </row>
    <row r="166" spans="1:21" ht="60" hidden="1" x14ac:dyDescent="0.2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0">
        <f t="shared" si="8"/>
        <v>1</v>
      </c>
      <c r="P166" s="10">
        <f t="shared" si="9"/>
        <v>91.43</v>
      </c>
      <c r="Q166" s="12" t="s">
        <v>8308</v>
      </c>
      <c r="R166" t="s">
        <v>8312</v>
      </c>
      <c r="S166" s="17">
        <f t="shared" si="10"/>
        <v>41841.762743055559</v>
      </c>
      <c r="T166" s="17"/>
      <c r="U166" s="16">
        <f t="shared" si="11"/>
        <v>41901.762743055559</v>
      </c>
    </row>
    <row r="167" spans="1:21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0">
        <f t="shared" si="8"/>
        <v>0</v>
      </c>
      <c r="P167" s="10">
        <f t="shared" si="9"/>
        <v>0</v>
      </c>
      <c r="Q167" s="12" t="s">
        <v>8308</v>
      </c>
      <c r="R167" t="s">
        <v>8312</v>
      </c>
      <c r="S167" s="17">
        <f t="shared" si="10"/>
        <v>42351.658842592587</v>
      </c>
      <c r="T167" s="27">
        <f>YEAR(S167)</f>
        <v>2015</v>
      </c>
      <c r="U167" s="16">
        <f t="shared" si="11"/>
        <v>42381.658842592587</v>
      </c>
    </row>
    <row r="168" spans="1:21" ht="45" hidden="1" x14ac:dyDescent="0.2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0">
        <f t="shared" si="8"/>
        <v>60</v>
      </c>
      <c r="P168" s="10">
        <f t="shared" si="9"/>
        <v>3000</v>
      </c>
      <c r="Q168" s="12" t="s">
        <v>8308</v>
      </c>
      <c r="R168" t="s">
        <v>8312</v>
      </c>
      <c r="S168" s="17">
        <f t="shared" si="10"/>
        <v>42721.075949074075</v>
      </c>
      <c r="T168" s="17"/>
      <c r="U168" s="16">
        <f t="shared" si="11"/>
        <v>42751.075949074075</v>
      </c>
    </row>
    <row r="169" spans="1:21" ht="45" hidden="1" x14ac:dyDescent="0.2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0">
        <f t="shared" si="8"/>
        <v>0</v>
      </c>
      <c r="P169" s="10">
        <f t="shared" si="9"/>
        <v>5.5</v>
      </c>
      <c r="Q169" s="12" t="s">
        <v>8308</v>
      </c>
      <c r="R169" t="s">
        <v>8312</v>
      </c>
      <c r="S169" s="17">
        <f t="shared" si="10"/>
        <v>42160.927488425921</v>
      </c>
      <c r="T169" s="17"/>
      <c r="U169" s="16">
        <f t="shared" si="11"/>
        <v>42220.927488425921</v>
      </c>
    </row>
    <row r="170" spans="1:21" ht="60" hidden="1" x14ac:dyDescent="0.2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0">
        <f t="shared" si="8"/>
        <v>4</v>
      </c>
      <c r="P170" s="10">
        <f t="shared" si="9"/>
        <v>108.33</v>
      </c>
      <c r="Q170" s="12" t="s">
        <v>8308</v>
      </c>
      <c r="R170" t="s">
        <v>8312</v>
      </c>
      <c r="S170" s="17">
        <f t="shared" si="10"/>
        <v>42052.83530092593</v>
      </c>
      <c r="T170" s="17"/>
      <c r="U170" s="16">
        <f t="shared" si="11"/>
        <v>42082.793634259258</v>
      </c>
    </row>
    <row r="171" spans="1:21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0">
        <f t="shared" si="8"/>
        <v>22</v>
      </c>
      <c r="P171" s="10">
        <f t="shared" si="9"/>
        <v>56</v>
      </c>
      <c r="Q171" s="12" t="s">
        <v>8308</v>
      </c>
      <c r="R171" t="s">
        <v>8312</v>
      </c>
      <c r="S171" s="17">
        <f t="shared" si="10"/>
        <v>41900.505312499998</v>
      </c>
      <c r="T171" s="27">
        <f>YEAR(S171)</f>
        <v>2014</v>
      </c>
      <c r="U171" s="16">
        <f t="shared" si="11"/>
        <v>41930.505312499998</v>
      </c>
    </row>
    <row r="172" spans="1:21" ht="60" hidden="1" x14ac:dyDescent="0.2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0">
        <f t="shared" si="8"/>
        <v>3</v>
      </c>
      <c r="P172" s="10">
        <f t="shared" si="9"/>
        <v>32.5</v>
      </c>
      <c r="Q172" s="12" t="s">
        <v>8308</v>
      </c>
      <c r="R172" t="s">
        <v>8312</v>
      </c>
      <c r="S172" s="17">
        <f t="shared" si="10"/>
        <v>42216.977812500001</v>
      </c>
      <c r="T172" s="17"/>
      <c r="U172" s="16">
        <f t="shared" si="11"/>
        <v>42246.227777777778</v>
      </c>
    </row>
    <row r="173" spans="1:21" ht="45" hidden="1" x14ac:dyDescent="0.2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0">
        <f t="shared" si="8"/>
        <v>0</v>
      </c>
      <c r="P173" s="10">
        <f t="shared" si="9"/>
        <v>1</v>
      </c>
      <c r="Q173" s="12" t="s">
        <v>8308</v>
      </c>
      <c r="R173" t="s">
        <v>8312</v>
      </c>
      <c r="S173" s="17">
        <f t="shared" si="10"/>
        <v>42534.180717592593</v>
      </c>
      <c r="T173" s="17"/>
      <c r="U173" s="16">
        <f t="shared" si="11"/>
        <v>42594.180717592593</v>
      </c>
    </row>
    <row r="174" spans="1:21" ht="45" hidden="1" x14ac:dyDescent="0.2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0">
        <f t="shared" si="8"/>
        <v>0</v>
      </c>
      <c r="P174" s="10">
        <f t="shared" si="9"/>
        <v>0</v>
      </c>
      <c r="Q174" s="12" t="s">
        <v>8308</v>
      </c>
      <c r="R174" t="s">
        <v>8312</v>
      </c>
      <c r="S174" s="17">
        <f t="shared" si="10"/>
        <v>42047.394942129627</v>
      </c>
      <c r="T174" s="17"/>
      <c r="U174" s="16">
        <f t="shared" si="11"/>
        <v>42082.353275462956</v>
      </c>
    </row>
    <row r="175" spans="1:21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0">
        <f t="shared" si="8"/>
        <v>0</v>
      </c>
      <c r="P175" s="10">
        <f t="shared" si="9"/>
        <v>0</v>
      </c>
      <c r="Q175" s="12" t="s">
        <v>8308</v>
      </c>
      <c r="R175" t="s">
        <v>8312</v>
      </c>
      <c r="S175" s="17">
        <f t="shared" si="10"/>
        <v>42033.573009259257</v>
      </c>
      <c r="T175" s="27">
        <f>YEAR(S175)</f>
        <v>2015</v>
      </c>
      <c r="U175" s="16">
        <f t="shared" si="11"/>
        <v>42063.573009259257</v>
      </c>
    </row>
    <row r="176" spans="1:21" ht="60" hidden="1" x14ac:dyDescent="0.2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0">
        <f t="shared" si="8"/>
        <v>0</v>
      </c>
      <c r="P176" s="10">
        <f t="shared" si="9"/>
        <v>0</v>
      </c>
      <c r="Q176" s="12" t="s">
        <v>8308</v>
      </c>
      <c r="R176" t="s">
        <v>8312</v>
      </c>
      <c r="S176" s="17">
        <f t="shared" si="10"/>
        <v>42072.758981481486</v>
      </c>
      <c r="T176" s="17"/>
      <c r="U176" s="16">
        <f t="shared" si="11"/>
        <v>42132.758981481486</v>
      </c>
    </row>
    <row r="177" spans="1:21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0">
        <f t="shared" si="8"/>
        <v>6</v>
      </c>
      <c r="P177" s="10">
        <f t="shared" si="9"/>
        <v>49.88</v>
      </c>
      <c r="Q177" s="12" t="s">
        <v>8308</v>
      </c>
      <c r="R177" t="s">
        <v>8312</v>
      </c>
      <c r="S177" s="17">
        <f t="shared" si="10"/>
        <v>41855.777905092589</v>
      </c>
      <c r="T177" s="27">
        <f>YEAR(S177)</f>
        <v>2014</v>
      </c>
      <c r="U177" s="16">
        <f t="shared" si="11"/>
        <v>41880.777905092589</v>
      </c>
    </row>
    <row r="178" spans="1:21" ht="60" hidden="1" x14ac:dyDescent="0.2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0">
        <f t="shared" si="8"/>
        <v>0</v>
      </c>
      <c r="P178" s="10">
        <f t="shared" si="9"/>
        <v>0</v>
      </c>
      <c r="Q178" s="12" t="s">
        <v>8308</v>
      </c>
      <c r="R178" t="s">
        <v>8312</v>
      </c>
      <c r="S178" s="17">
        <f t="shared" si="10"/>
        <v>42191.824062500003</v>
      </c>
      <c r="T178" s="17"/>
      <c r="U178" s="16">
        <f t="shared" si="11"/>
        <v>42221.824062500003</v>
      </c>
    </row>
    <row r="179" spans="1:21" ht="30" hidden="1" x14ac:dyDescent="0.2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0">
        <f t="shared" si="8"/>
        <v>40</v>
      </c>
      <c r="P179" s="10">
        <f t="shared" si="9"/>
        <v>25.71</v>
      </c>
      <c r="Q179" s="12" t="s">
        <v>8308</v>
      </c>
      <c r="R179" t="s">
        <v>8312</v>
      </c>
      <c r="S179" s="17">
        <f t="shared" si="10"/>
        <v>42070.047754629632</v>
      </c>
      <c r="T179" s="17"/>
      <c r="U179" s="16">
        <f t="shared" si="11"/>
        <v>42087.00608796296</v>
      </c>
    </row>
    <row r="180" spans="1:21" ht="45" hidden="1" x14ac:dyDescent="0.2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0">
        <f t="shared" si="8"/>
        <v>0</v>
      </c>
      <c r="P180" s="10">
        <f t="shared" si="9"/>
        <v>0</v>
      </c>
      <c r="Q180" s="12" t="s">
        <v>8308</v>
      </c>
      <c r="R180" t="s">
        <v>8312</v>
      </c>
      <c r="S180" s="17">
        <f t="shared" si="10"/>
        <v>42304.955381944441</v>
      </c>
      <c r="T180" s="17"/>
      <c r="U180" s="16">
        <f t="shared" si="11"/>
        <v>42334.997048611112</v>
      </c>
    </row>
    <row r="181" spans="1:21" ht="30" hidden="1" x14ac:dyDescent="0.2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0">
        <f t="shared" si="8"/>
        <v>20</v>
      </c>
      <c r="P181" s="10">
        <f t="shared" si="9"/>
        <v>100</v>
      </c>
      <c r="Q181" s="12" t="s">
        <v>8308</v>
      </c>
      <c r="R181" t="s">
        <v>8312</v>
      </c>
      <c r="S181" s="17">
        <f t="shared" si="10"/>
        <v>42403.080497685187</v>
      </c>
      <c r="T181" s="17"/>
      <c r="U181" s="16">
        <f t="shared" si="11"/>
        <v>42433.080497685187</v>
      </c>
    </row>
    <row r="182" spans="1:21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0">
        <f t="shared" si="8"/>
        <v>33</v>
      </c>
      <c r="P182" s="10">
        <f t="shared" si="9"/>
        <v>30.85</v>
      </c>
      <c r="Q182" s="12" t="s">
        <v>8308</v>
      </c>
      <c r="R182" t="s">
        <v>8312</v>
      </c>
      <c r="S182" s="17">
        <f t="shared" si="10"/>
        <v>42067.991238425922</v>
      </c>
      <c r="T182" s="27">
        <f t="shared" ref="T182:T183" si="12">YEAR(S182)</f>
        <v>2015</v>
      </c>
      <c r="U182" s="16">
        <f t="shared" si="11"/>
        <v>42107.791666666672</v>
      </c>
    </row>
    <row r="183" spans="1:21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0">
        <f t="shared" si="8"/>
        <v>21</v>
      </c>
      <c r="P183" s="10">
        <f t="shared" si="9"/>
        <v>180.5</v>
      </c>
      <c r="Q183" s="12" t="s">
        <v>8308</v>
      </c>
      <c r="R183" t="s">
        <v>8312</v>
      </c>
      <c r="S183" s="17">
        <f t="shared" si="10"/>
        <v>42147.741840277777</v>
      </c>
      <c r="T183" s="27">
        <f t="shared" si="12"/>
        <v>2015</v>
      </c>
      <c r="U183" s="16">
        <f t="shared" si="11"/>
        <v>42177.741840277777</v>
      </c>
    </row>
    <row r="184" spans="1:21" ht="60" hidden="1" x14ac:dyDescent="0.2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0">
        <f t="shared" si="8"/>
        <v>0</v>
      </c>
      <c r="P184" s="10">
        <f t="shared" si="9"/>
        <v>0</v>
      </c>
      <c r="Q184" s="12" t="s">
        <v>8308</v>
      </c>
      <c r="R184" t="s">
        <v>8312</v>
      </c>
      <c r="S184" s="17">
        <f t="shared" si="10"/>
        <v>42712.011944444443</v>
      </c>
      <c r="T184" s="17"/>
      <c r="U184" s="16">
        <f t="shared" si="11"/>
        <v>42742.011944444443</v>
      </c>
    </row>
    <row r="185" spans="1:21" ht="15.75" x14ac:dyDescent="0.2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0">
        <f t="shared" si="8"/>
        <v>36</v>
      </c>
      <c r="P185" s="10">
        <f t="shared" si="9"/>
        <v>373.5</v>
      </c>
      <c r="Q185" s="12" t="s">
        <v>8308</v>
      </c>
      <c r="R185" t="s">
        <v>8312</v>
      </c>
      <c r="S185" s="17">
        <f t="shared" si="10"/>
        <v>41939.810300925928</v>
      </c>
      <c r="T185" s="27">
        <f>YEAR(S185)</f>
        <v>2014</v>
      </c>
      <c r="U185" s="16">
        <f t="shared" si="11"/>
        <v>41969.851967592593</v>
      </c>
    </row>
    <row r="186" spans="1:21" ht="60" hidden="1" x14ac:dyDescent="0.2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0">
        <f t="shared" si="8"/>
        <v>3</v>
      </c>
      <c r="P186" s="10">
        <f t="shared" si="9"/>
        <v>25.5</v>
      </c>
      <c r="Q186" s="12" t="s">
        <v>8308</v>
      </c>
      <c r="R186" t="s">
        <v>8312</v>
      </c>
      <c r="S186" s="17">
        <f t="shared" si="10"/>
        <v>41825.791226851856</v>
      </c>
      <c r="T186" s="17"/>
      <c r="U186" s="16">
        <f t="shared" si="11"/>
        <v>41883.165972222225</v>
      </c>
    </row>
    <row r="187" spans="1:21" ht="15.75" hidden="1" x14ac:dyDescent="0.2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0">
        <f t="shared" si="8"/>
        <v>6</v>
      </c>
      <c r="P187" s="10">
        <f t="shared" si="9"/>
        <v>220</v>
      </c>
      <c r="Q187" s="12" t="s">
        <v>8308</v>
      </c>
      <c r="R187" t="s">
        <v>8312</v>
      </c>
      <c r="S187" s="17">
        <f t="shared" si="10"/>
        <v>42570.91133101852</v>
      </c>
      <c r="T187" s="17"/>
      <c r="U187" s="16">
        <f t="shared" si="11"/>
        <v>42600.91133101852</v>
      </c>
    </row>
    <row r="188" spans="1:21" ht="60" hidden="1" x14ac:dyDescent="0.2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0">
        <f t="shared" si="8"/>
        <v>0</v>
      </c>
      <c r="P188" s="10">
        <f t="shared" si="9"/>
        <v>0</v>
      </c>
      <c r="Q188" s="12" t="s">
        <v>8308</v>
      </c>
      <c r="R188" t="s">
        <v>8312</v>
      </c>
      <c r="S188" s="17">
        <f t="shared" si="10"/>
        <v>42767.812893518523</v>
      </c>
      <c r="T188" s="17"/>
      <c r="U188" s="16">
        <f t="shared" si="11"/>
        <v>42797.833333333328</v>
      </c>
    </row>
    <row r="189" spans="1:21" ht="45" hidden="1" x14ac:dyDescent="0.2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0">
        <f t="shared" si="8"/>
        <v>16</v>
      </c>
      <c r="P189" s="10">
        <f t="shared" si="9"/>
        <v>160</v>
      </c>
      <c r="Q189" s="12" t="s">
        <v>8308</v>
      </c>
      <c r="R189" t="s">
        <v>8312</v>
      </c>
      <c r="S189" s="17">
        <f t="shared" si="10"/>
        <v>42182.234456018516</v>
      </c>
      <c r="T189" s="17"/>
      <c r="U189" s="16">
        <f t="shared" si="11"/>
        <v>42206.290972222225</v>
      </c>
    </row>
    <row r="190" spans="1:21" ht="60" hidden="1" x14ac:dyDescent="0.2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0">
        <f t="shared" si="8"/>
        <v>0</v>
      </c>
      <c r="P190" s="10">
        <f t="shared" si="9"/>
        <v>0</v>
      </c>
      <c r="Q190" s="12" t="s">
        <v>8308</v>
      </c>
      <c r="R190" t="s">
        <v>8312</v>
      </c>
      <c r="S190" s="17">
        <f t="shared" si="10"/>
        <v>41857.18304398148</v>
      </c>
      <c r="T190" s="17"/>
      <c r="U190" s="16">
        <f t="shared" si="11"/>
        <v>41887.18304398148</v>
      </c>
    </row>
    <row r="191" spans="1:21" ht="60" hidden="1" x14ac:dyDescent="0.2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0">
        <f t="shared" si="8"/>
        <v>0</v>
      </c>
      <c r="P191" s="10">
        <f t="shared" si="9"/>
        <v>69</v>
      </c>
      <c r="Q191" s="12" t="s">
        <v>8308</v>
      </c>
      <c r="R191" t="s">
        <v>8312</v>
      </c>
      <c r="S191" s="17">
        <f t="shared" si="10"/>
        <v>42556.690706018519</v>
      </c>
      <c r="T191" s="17"/>
      <c r="U191" s="16">
        <f t="shared" si="11"/>
        <v>42616.690706018519</v>
      </c>
    </row>
    <row r="192" spans="1:21" ht="15.75" hidden="1" x14ac:dyDescent="0.2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0">
        <f t="shared" si="8"/>
        <v>0</v>
      </c>
      <c r="P192" s="10">
        <f t="shared" si="9"/>
        <v>50</v>
      </c>
      <c r="Q192" s="12" t="s">
        <v>8308</v>
      </c>
      <c r="R192" t="s">
        <v>8312</v>
      </c>
      <c r="S192" s="17">
        <f t="shared" si="10"/>
        <v>42527.650995370372</v>
      </c>
      <c r="T192" s="17"/>
      <c r="U192" s="16">
        <f t="shared" si="11"/>
        <v>42537.650995370372</v>
      </c>
    </row>
    <row r="193" spans="1:21" ht="45" hidden="1" x14ac:dyDescent="0.2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0">
        <f t="shared" si="8"/>
        <v>5</v>
      </c>
      <c r="P193" s="10">
        <f t="shared" si="9"/>
        <v>83.33</v>
      </c>
      <c r="Q193" s="12" t="s">
        <v>8308</v>
      </c>
      <c r="R193" t="s">
        <v>8312</v>
      </c>
      <c r="S193" s="17">
        <f t="shared" si="10"/>
        <v>42239.441412037035</v>
      </c>
      <c r="T193" s="17"/>
      <c r="U193" s="16">
        <f t="shared" si="11"/>
        <v>42279.441412037035</v>
      </c>
    </row>
    <row r="194" spans="1:21" ht="60" hidden="1" x14ac:dyDescent="0.2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0">
        <f t="shared" ref="O194:O257" si="13">ROUND(E194/D194*100,0)</f>
        <v>0</v>
      </c>
      <c r="P194" s="10">
        <f t="shared" ref="P194:P257" si="14">IFERROR(ROUND(E194/L194,2),0)</f>
        <v>5.67</v>
      </c>
      <c r="Q194" s="12" t="s">
        <v>8308</v>
      </c>
      <c r="R194" t="s">
        <v>8312</v>
      </c>
      <c r="S194" s="17">
        <f t="shared" si="10"/>
        <v>41899.792037037041</v>
      </c>
      <c r="T194" s="17"/>
      <c r="U194" s="16">
        <f t="shared" si="11"/>
        <v>41929.792037037041</v>
      </c>
    </row>
    <row r="195" spans="1:21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0">
        <f t="shared" si="13"/>
        <v>0</v>
      </c>
      <c r="P195" s="10">
        <f t="shared" si="14"/>
        <v>0</v>
      </c>
      <c r="Q195" s="12" t="s">
        <v>8308</v>
      </c>
      <c r="R195" t="s">
        <v>8312</v>
      </c>
      <c r="S195" s="17">
        <f t="shared" ref="S195:S258" si="15">(((J195/60)/60)/24)+DATE(1970,1,1)</f>
        <v>41911.934791666667</v>
      </c>
      <c r="T195" s="27">
        <f t="shared" ref="T195:T196" si="16">YEAR(S195)</f>
        <v>2014</v>
      </c>
      <c r="U195" s="16">
        <f t="shared" ref="U195:U258" si="17">(((I195/60)/60)/24)+DATE(1970,1,1)</f>
        <v>41971.976458333331</v>
      </c>
    </row>
    <row r="196" spans="1:21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0">
        <f t="shared" si="13"/>
        <v>0</v>
      </c>
      <c r="P196" s="10">
        <f t="shared" si="14"/>
        <v>1</v>
      </c>
      <c r="Q196" s="12" t="s">
        <v>8308</v>
      </c>
      <c r="R196" t="s">
        <v>8312</v>
      </c>
      <c r="S196" s="17">
        <f t="shared" si="15"/>
        <v>42375.996886574074</v>
      </c>
      <c r="T196" s="27">
        <f t="shared" si="16"/>
        <v>2016</v>
      </c>
      <c r="U196" s="16">
        <f t="shared" si="17"/>
        <v>42435.996886574074</v>
      </c>
    </row>
    <row r="197" spans="1:21" ht="45" hidden="1" x14ac:dyDescent="0.2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0">
        <f t="shared" si="13"/>
        <v>0</v>
      </c>
      <c r="P197" s="10">
        <f t="shared" si="14"/>
        <v>0</v>
      </c>
      <c r="Q197" s="12" t="s">
        <v>8308</v>
      </c>
      <c r="R197" t="s">
        <v>8312</v>
      </c>
      <c r="S197" s="17">
        <f t="shared" si="15"/>
        <v>42135.67050925926</v>
      </c>
      <c r="T197" s="17"/>
      <c r="U197" s="16">
        <f t="shared" si="17"/>
        <v>42195.67050925926</v>
      </c>
    </row>
    <row r="198" spans="1:21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0">
        <f t="shared" si="13"/>
        <v>42</v>
      </c>
      <c r="P198" s="10">
        <f t="shared" si="14"/>
        <v>77.11</v>
      </c>
      <c r="Q198" s="12" t="s">
        <v>8308</v>
      </c>
      <c r="R198" t="s">
        <v>8312</v>
      </c>
      <c r="S198" s="17">
        <f t="shared" si="15"/>
        <v>42259.542800925927</v>
      </c>
      <c r="T198" s="27">
        <f t="shared" ref="T198:T199" si="18">YEAR(S198)</f>
        <v>2015</v>
      </c>
      <c r="U198" s="16">
        <f t="shared" si="17"/>
        <v>42287.875</v>
      </c>
    </row>
    <row r="199" spans="1:21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0">
        <f t="shared" si="13"/>
        <v>10</v>
      </c>
      <c r="P199" s="10">
        <f t="shared" si="14"/>
        <v>32.75</v>
      </c>
      <c r="Q199" s="12" t="s">
        <v>8308</v>
      </c>
      <c r="R199" t="s">
        <v>8312</v>
      </c>
      <c r="S199" s="17">
        <f t="shared" si="15"/>
        <v>42741.848379629635</v>
      </c>
      <c r="T199" s="27">
        <f t="shared" si="18"/>
        <v>2017</v>
      </c>
      <c r="U199" s="16">
        <f t="shared" si="17"/>
        <v>42783.875</v>
      </c>
    </row>
    <row r="200" spans="1:21" ht="60" hidden="1" x14ac:dyDescent="0.2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0">
        <f t="shared" si="13"/>
        <v>1</v>
      </c>
      <c r="P200" s="10">
        <f t="shared" si="14"/>
        <v>46.5</v>
      </c>
      <c r="Q200" s="12" t="s">
        <v>8308</v>
      </c>
      <c r="R200" t="s">
        <v>8312</v>
      </c>
      <c r="S200" s="17">
        <f t="shared" si="15"/>
        <v>41887.383356481485</v>
      </c>
      <c r="T200" s="17"/>
      <c r="U200" s="16">
        <f t="shared" si="17"/>
        <v>41917.383356481485</v>
      </c>
    </row>
    <row r="201" spans="1:21" ht="60" hidden="1" x14ac:dyDescent="0.2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0">
        <f t="shared" si="13"/>
        <v>0</v>
      </c>
      <c r="P201" s="10">
        <f t="shared" si="14"/>
        <v>0</v>
      </c>
      <c r="Q201" s="12" t="s">
        <v>8308</v>
      </c>
      <c r="R201" t="s">
        <v>8312</v>
      </c>
      <c r="S201" s="17">
        <f t="shared" si="15"/>
        <v>42584.123865740738</v>
      </c>
      <c r="T201" s="17"/>
      <c r="U201" s="16">
        <f t="shared" si="17"/>
        <v>42614.123865740738</v>
      </c>
    </row>
    <row r="202" spans="1:21" ht="45" hidden="1" x14ac:dyDescent="0.2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0">
        <f t="shared" si="13"/>
        <v>26</v>
      </c>
      <c r="P202" s="10">
        <f t="shared" si="14"/>
        <v>87.31</v>
      </c>
      <c r="Q202" s="12" t="s">
        <v>8308</v>
      </c>
      <c r="R202" t="s">
        <v>8312</v>
      </c>
      <c r="S202" s="17">
        <f t="shared" si="15"/>
        <v>41867.083368055559</v>
      </c>
      <c r="T202" s="17"/>
      <c r="U202" s="16">
        <f t="shared" si="17"/>
        <v>41897.083368055559</v>
      </c>
    </row>
    <row r="203" spans="1:21" ht="60" hidden="1" x14ac:dyDescent="0.2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0">
        <f t="shared" si="13"/>
        <v>58</v>
      </c>
      <c r="P203" s="10">
        <f t="shared" si="14"/>
        <v>54.29</v>
      </c>
      <c r="Q203" s="12" t="s">
        <v>8308</v>
      </c>
      <c r="R203" t="s">
        <v>8312</v>
      </c>
      <c r="S203" s="17">
        <f t="shared" si="15"/>
        <v>42023.818622685183</v>
      </c>
      <c r="T203" s="17"/>
      <c r="U203" s="16">
        <f t="shared" si="17"/>
        <v>42043.818622685183</v>
      </c>
    </row>
    <row r="204" spans="1:21" ht="15.75" hidden="1" x14ac:dyDescent="0.2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0">
        <f t="shared" si="13"/>
        <v>0</v>
      </c>
      <c r="P204" s="10">
        <f t="shared" si="14"/>
        <v>0</v>
      </c>
      <c r="Q204" s="12" t="s">
        <v>8308</v>
      </c>
      <c r="R204" t="s">
        <v>8312</v>
      </c>
      <c r="S204" s="17">
        <f t="shared" si="15"/>
        <v>42255.927824074075</v>
      </c>
      <c r="T204" s="17"/>
      <c r="U204" s="16">
        <f t="shared" si="17"/>
        <v>42285.874305555553</v>
      </c>
    </row>
    <row r="205" spans="1:21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0">
        <f t="shared" si="13"/>
        <v>30</v>
      </c>
      <c r="P205" s="10">
        <f t="shared" si="14"/>
        <v>93.25</v>
      </c>
      <c r="Q205" s="12" t="s">
        <v>8308</v>
      </c>
      <c r="R205" t="s">
        <v>8312</v>
      </c>
      <c r="S205" s="17">
        <f t="shared" si="15"/>
        <v>41973.847962962958</v>
      </c>
      <c r="T205" s="27">
        <f>YEAR(S205)</f>
        <v>2014</v>
      </c>
      <c r="U205" s="16">
        <f t="shared" si="17"/>
        <v>42033.847962962958</v>
      </c>
    </row>
    <row r="206" spans="1:21" ht="60" hidden="1" x14ac:dyDescent="0.2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0">
        <f t="shared" si="13"/>
        <v>51</v>
      </c>
      <c r="P206" s="10">
        <f t="shared" si="14"/>
        <v>117.68</v>
      </c>
      <c r="Q206" s="12" t="s">
        <v>8308</v>
      </c>
      <c r="R206" t="s">
        <v>8312</v>
      </c>
      <c r="S206" s="17">
        <f t="shared" si="15"/>
        <v>42556.583368055552</v>
      </c>
      <c r="T206" s="17"/>
      <c r="U206" s="16">
        <f t="shared" si="17"/>
        <v>42586.583368055552</v>
      </c>
    </row>
    <row r="207" spans="1:21" ht="45" hidden="1" x14ac:dyDescent="0.2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0">
        <f t="shared" si="13"/>
        <v>16</v>
      </c>
      <c r="P207" s="10">
        <f t="shared" si="14"/>
        <v>76.47</v>
      </c>
      <c r="Q207" s="12" t="s">
        <v>8308</v>
      </c>
      <c r="R207" t="s">
        <v>8312</v>
      </c>
      <c r="S207" s="17">
        <f t="shared" si="15"/>
        <v>42248.632199074069</v>
      </c>
      <c r="T207" s="17"/>
      <c r="U207" s="16">
        <f t="shared" si="17"/>
        <v>42283.632199074069</v>
      </c>
    </row>
    <row r="208" spans="1:21" ht="45" hidden="1" x14ac:dyDescent="0.2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0">
        <f t="shared" si="13"/>
        <v>0</v>
      </c>
      <c r="P208" s="10">
        <f t="shared" si="14"/>
        <v>0</v>
      </c>
      <c r="Q208" s="12" t="s">
        <v>8308</v>
      </c>
      <c r="R208" t="s">
        <v>8312</v>
      </c>
      <c r="S208" s="17">
        <f t="shared" si="15"/>
        <v>42567.004432870366</v>
      </c>
      <c r="T208" s="17"/>
      <c r="U208" s="16">
        <f t="shared" si="17"/>
        <v>42588.004432870366</v>
      </c>
    </row>
    <row r="209" spans="1:21" ht="45" hidden="1" x14ac:dyDescent="0.2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0">
        <f t="shared" si="13"/>
        <v>15</v>
      </c>
      <c r="P209" s="10">
        <f t="shared" si="14"/>
        <v>163.85</v>
      </c>
      <c r="Q209" s="12" t="s">
        <v>8308</v>
      </c>
      <c r="R209" t="s">
        <v>8312</v>
      </c>
      <c r="S209" s="17">
        <f t="shared" si="15"/>
        <v>41978.197199074071</v>
      </c>
      <c r="T209" s="17"/>
      <c r="U209" s="16">
        <f t="shared" si="17"/>
        <v>42008.197199074071</v>
      </c>
    </row>
    <row r="210" spans="1:21" ht="60" hidden="1" x14ac:dyDescent="0.2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0">
        <f t="shared" si="13"/>
        <v>0</v>
      </c>
      <c r="P210" s="10">
        <f t="shared" si="14"/>
        <v>0</v>
      </c>
      <c r="Q210" s="12" t="s">
        <v>8308</v>
      </c>
      <c r="R210" t="s">
        <v>8312</v>
      </c>
      <c r="S210" s="17">
        <f t="shared" si="15"/>
        <v>41959.369988425926</v>
      </c>
      <c r="T210" s="17"/>
      <c r="U210" s="16">
        <f t="shared" si="17"/>
        <v>41989.369988425926</v>
      </c>
    </row>
    <row r="211" spans="1:21" ht="60" hidden="1" x14ac:dyDescent="0.2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0">
        <f t="shared" si="13"/>
        <v>0</v>
      </c>
      <c r="P211" s="10">
        <f t="shared" si="14"/>
        <v>0</v>
      </c>
      <c r="Q211" s="12" t="s">
        <v>8308</v>
      </c>
      <c r="R211" t="s">
        <v>8312</v>
      </c>
      <c r="S211" s="17">
        <f t="shared" si="15"/>
        <v>42165.922858796301</v>
      </c>
      <c r="T211" s="17"/>
      <c r="U211" s="16">
        <f t="shared" si="17"/>
        <v>42195.922858796301</v>
      </c>
    </row>
    <row r="212" spans="1:21" ht="60" hidden="1" x14ac:dyDescent="0.2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0">
        <f t="shared" si="13"/>
        <v>25</v>
      </c>
      <c r="P212" s="10">
        <f t="shared" si="14"/>
        <v>91.82</v>
      </c>
      <c r="Q212" s="12" t="s">
        <v>8308</v>
      </c>
      <c r="R212" t="s">
        <v>8312</v>
      </c>
      <c r="S212" s="17">
        <f t="shared" si="15"/>
        <v>42249.064722222218</v>
      </c>
      <c r="T212" s="17"/>
      <c r="U212" s="16">
        <f t="shared" si="17"/>
        <v>42278.208333333328</v>
      </c>
    </row>
    <row r="213" spans="1:21" ht="60" hidden="1" x14ac:dyDescent="0.2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0">
        <f t="shared" si="13"/>
        <v>45</v>
      </c>
      <c r="P213" s="10">
        <f t="shared" si="14"/>
        <v>185.83</v>
      </c>
      <c r="Q213" s="12" t="s">
        <v>8308</v>
      </c>
      <c r="R213" t="s">
        <v>8312</v>
      </c>
      <c r="S213" s="17">
        <f t="shared" si="15"/>
        <v>42236.159918981488</v>
      </c>
      <c r="T213" s="17"/>
      <c r="U213" s="16">
        <f t="shared" si="17"/>
        <v>42266.159918981488</v>
      </c>
    </row>
    <row r="214" spans="1:21" ht="45" hidden="1" x14ac:dyDescent="0.2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0">
        <f t="shared" si="13"/>
        <v>0</v>
      </c>
      <c r="P214" s="10">
        <f t="shared" si="14"/>
        <v>1</v>
      </c>
      <c r="Q214" s="12" t="s">
        <v>8308</v>
      </c>
      <c r="R214" t="s">
        <v>8312</v>
      </c>
      <c r="S214" s="17">
        <f t="shared" si="15"/>
        <v>42416.881018518514</v>
      </c>
      <c r="T214" s="17"/>
      <c r="U214" s="16">
        <f t="shared" si="17"/>
        <v>42476.839351851857</v>
      </c>
    </row>
    <row r="215" spans="1:21" ht="45" hidden="1" x14ac:dyDescent="0.2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0">
        <f t="shared" si="13"/>
        <v>0</v>
      </c>
      <c r="P215" s="10">
        <f t="shared" si="14"/>
        <v>20</v>
      </c>
      <c r="Q215" s="12" t="s">
        <v>8308</v>
      </c>
      <c r="R215" t="s">
        <v>8312</v>
      </c>
      <c r="S215" s="17">
        <f t="shared" si="15"/>
        <v>42202.594293981485</v>
      </c>
      <c r="T215" s="17"/>
      <c r="U215" s="16">
        <f t="shared" si="17"/>
        <v>42232.587974537033</v>
      </c>
    </row>
    <row r="216" spans="1:21" ht="60" hidden="1" x14ac:dyDescent="0.2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0">
        <f t="shared" si="13"/>
        <v>0</v>
      </c>
      <c r="P216" s="10">
        <f t="shared" si="14"/>
        <v>1</v>
      </c>
      <c r="Q216" s="12" t="s">
        <v>8308</v>
      </c>
      <c r="R216" t="s">
        <v>8312</v>
      </c>
      <c r="S216" s="17">
        <f t="shared" si="15"/>
        <v>42009.64061342593</v>
      </c>
      <c r="T216" s="17"/>
      <c r="U216" s="16">
        <f t="shared" si="17"/>
        <v>42069.64061342593</v>
      </c>
    </row>
    <row r="217" spans="1:21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0">
        <f t="shared" si="13"/>
        <v>0</v>
      </c>
      <c r="P217" s="10">
        <f t="shared" si="14"/>
        <v>10</v>
      </c>
      <c r="Q217" s="12" t="s">
        <v>8308</v>
      </c>
      <c r="R217" t="s">
        <v>8312</v>
      </c>
      <c r="S217" s="17">
        <f t="shared" si="15"/>
        <v>42375.230115740742</v>
      </c>
      <c r="T217" s="27">
        <f>YEAR(S217)</f>
        <v>2016</v>
      </c>
      <c r="U217" s="16">
        <f t="shared" si="17"/>
        <v>42417.999305555553</v>
      </c>
    </row>
    <row r="218" spans="1:21" ht="60" hidden="1" x14ac:dyDescent="0.2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0">
        <f t="shared" si="13"/>
        <v>56</v>
      </c>
      <c r="P218" s="10">
        <f t="shared" si="14"/>
        <v>331.54</v>
      </c>
      <c r="Q218" s="12" t="s">
        <v>8308</v>
      </c>
      <c r="R218" t="s">
        <v>8312</v>
      </c>
      <c r="S218" s="17">
        <f t="shared" si="15"/>
        <v>42066.958761574075</v>
      </c>
      <c r="T218" s="17"/>
      <c r="U218" s="16">
        <f t="shared" si="17"/>
        <v>42116.917094907403</v>
      </c>
    </row>
    <row r="219" spans="1:21" ht="15.75" hidden="1" x14ac:dyDescent="0.2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0">
        <f t="shared" si="13"/>
        <v>12</v>
      </c>
      <c r="P219" s="10">
        <f t="shared" si="14"/>
        <v>314.29000000000002</v>
      </c>
      <c r="Q219" s="12" t="s">
        <v>8308</v>
      </c>
      <c r="R219" t="s">
        <v>8312</v>
      </c>
      <c r="S219" s="17">
        <f t="shared" si="15"/>
        <v>41970.64061342593</v>
      </c>
      <c r="T219" s="17"/>
      <c r="U219" s="16">
        <f t="shared" si="17"/>
        <v>42001.64061342593</v>
      </c>
    </row>
    <row r="220" spans="1:21" ht="60" hidden="1" x14ac:dyDescent="0.2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0">
        <f t="shared" si="13"/>
        <v>2</v>
      </c>
      <c r="P220" s="10">
        <f t="shared" si="14"/>
        <v>100</v>
      </c>
      <c r="Q220" s="12" t="s">
        <v>8308</v>
      </c>
      <c r="R220" t="s">
        <v>8312</v>
      </c>
      <c r="S220" s="17">
        <f t="shared" si="15"/>
        <v>42079.628344907411</v>
      </c>
      <c r="T220" s="17"/>
      <c r="U220" s="16">
        <f t="shared" si="17"/>
        <v>42139.628344907411</v>
      </c>
    </row>
    <row r="221" spans="1:21" ht="45" hidden="1" x14ac:dyDescent="0.2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0">
        <f t="shared" si="13"/>
        <v>18</v>
      </c>
      <c r="P221" s="10">
        <f t="shared" si="14"/>
        <v>115.99</v>
      </c>
      <c r="Q221" s="12" t="s">
        <v>8308</v>
      </c>
      <c r="R221" t="s">
        <v>8312</v>
      </c>
      <c r="S221" s="17">
        <f t="shared" si="15"/>
        <v>42429.326678240745</v>
      </c>
      <c r="T221" s="17"/>
      <c r="U221" s="16">
        <f t="shared" si="17"/>
        <v>42461.290972222225</v>
      </c>
    </row>
    <row r="222" spans="1:21" ht="45" hidden="1" x14ac:dyDescent="0.2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0">
        <f t="shared" si="13"/>
        <v>1</v>
      </c>
      <c r="P222" s="10">
        <f t="shared" si="14"/>
        <v>120</v>
      </c>
      <c r="Q222" s="12" t="s">
        <v>8308</v>
      </c>
      <c r="R222" t="s">
        <v>8312</v>
      </c>
      <c r="S222" s="17">
        <f t="shared" si="15"/>
        <v>42195.643865740742</v>
      </c>
      <c r="T222" s="17"/>
      <c r="U222" s="16">
        <f t="shared" si="17"/>
        <v>42236.837499999994</v>
      </c>
    </row>
    <row r="223" spans="1:21" ht="30" hidden="1" x14ac:dyDescent="0.2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0">
        <f t="shared" si="13"/>
        <v>0</v>
      </c>
      <c r="P223" s="10">
        <f t="shared" si="14"/>
        <v>0</v>
      </c>
      <c r="Q223" s="12" t="s">
        <v>8308</v>
      </c>
      <c r="R223" t="s">
        <v>8312</v>
      </c>
      <c r="S223" s="17">
        <f t="shared" si="15"/>
        <v>42031.837546296301</v>
      </c>
      <c r="T223" s="17"/>
      <c r="U223" s="16">
        <f t="shared" si="17"/>
        <v>42091.79587962963</v>
      </c>
    </row>
    <row r="224" spans="1:21" ht="60" hidden="1" x14ac:dyDescent="0.2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0">
        <f t="shared" si="13"/>
        <v>13</v>
      </c>
      <c r="P224" s="10">
        <f t="shared" si="14"/>
        <v>65</v>
      </c>
      <c r="Q224" s="12" t="s">
        <v>8308</v>
      </c>
      <c r="R224" t="s">
        <v>8312</v>
      </c>
      <c r="S224" s="17">
        <f t="shared" si="15"/>
        <v>42031.769884259258</v>
      </c>
      <c r="T224" s="17"/>
      <c r="U224" s="16">
        <f t="shared" si="17"/>
        <v>42090.110416666663</v>
      </c>
    </row>
    <row r="225" spans="1:21" ht="60" hidden="1" x14ac:dyDescent="0.2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0">
        <f t="shared" si="13"/>
        <v>0</v>
      </c>
      <c r="P225" s="10">
        <f t="shared" si="14"/>
        <v>0</v>
      </c>
      <c r="Q225" s="12" t="s">
        <v>8308</v>
      </c>
      <c r="R225" t="s">
        <v>8312</v>
      </c>
      <c r="S225" s="17">
        <f t="shared" si="15"/>
        <v>42482.048032407409</v>
      </c>
      <c r="T225" s="17"/>
      <c r="U225" s="16">
        <f t="shared" si="17"/>
        <v>42512.045138888891</v>
      </c>
    </row>
    <row r="226" spans="1:21" ht="60" hidden="1" x14ac:dyDescent="0.2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0">
        <f t="shared" si="13"/>
        <v>0</v>
      </c>
      <c r="P226" s="10">
        <f t="shared" si="14"/>
        <v>0</v>
      </c>
      <c r="Q226" s="12" t="s">
        <v>8308</v>
      </c>
      <c r="R226" t="s">
        <v>8312</v>
      </c>
      <c r="S226" s="17">
        <f t="shared" si="15"/>
        <v>42135.235254629632</v>
      </c>
      <c r="T226" s="17"/>
      <c r="U226" s="16">
        <f t="shared" si="17"/>
        <v>42195.235254629632</v>
      </c>
    </row>
    <row r="227" spans="1:21" ht="45" hidden="1" x14ac:dyDescent="0.2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0">
        <f t="shared" si="13"/>
        <v>0</v>
      </c>
      <c r="P227" s="10">
        <f t="shared" si="14"/>
        <v>0</v>
      </c>
      <c r="Q227" s="12" t="s">
        <v>8308</v>
      </c>
      <c r="R227" t="s">
        <v>8312</v>
      </c>
      <c r="S227" s="17">
        <f t="shared" si="15"/>
        <v>42438.961273148147</v>
      </c>
      <c r="T227" s="17"/>
      <c r="U227" s="16">
        <f t="shared" si="17"/>
        <v>42468.919606481482</v>
      </c>
    </row>
    <row r="228" spans="1:21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0">
        <f t="shared" si="13"/>
        <v>1</v>
      </c>
      <c r="P228" s="10">
        <f t="shared" si="14"/>
        <v>125</v>
      </c>
      <c r="Q228" s="12" t="s">
        <v>8308</v>
      </c>
      <c r="R228" t="s">
        <v>8312</v>
      </c>
      <c r="S228" s="17">
        <f t="shared" si="15"/>
        <v>42106.666018518517</v>
      </c>
      <c r="T228" s="27">
        <f>YEAR(S228)</f>
        <v>2015</v>
      </c>
      <c r="U228" s="16">
        <f t="shared" si="17"/>
        <v>42155.395138888889</v>
      </c>
    </row>
    <row r="229" spans="1:21" ht="45" hidden="1" x14ac:dyDescent="0.2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0">
        <f t="shared" si="13"/>
        <v>0</v>
      </c>
      <c r="P229" s="10">
        <f t="shared" si="14"/>
        <v>0</v>
      </c>
      <c r="Q229" s="12" t="s">
        <v>8308</v>
      </c>
      <c r="R229" t="s">
        <v>8312</v>
      </c>
      <c r="S229" s="17">
        <f t="shared" si="15"/>
        <v>42164.893993055557</v>
      </c>
      <c r="T229" s="17"/>
      <c r="U229" s="16">
        <f t="shared" si="17"/>
        <v>42194.893993055557</v>
      </c>
    </row>
    <row r="230" spans="1:21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0">
        <f t="shared" si="13"/>
        <v>0</v>
      </c>
      <c r="P230" s="10">
        <f t="shared" si="14"/>
        <v>0</v>
      </c>
      <c r="Q230" s="12" t="s">
        <v>8308</v>
      </c>
      <c r="R230" t="s">
        <v>8312</v>
      </c>
      <c r="S230" s="17">
        <f t="shared" si="15"/>
        <v>42096.686400462961</v>
      </c>
      <c r="T230" s="27">
        <f>YEAR(S230)</f>
        <v>2015</v>
      </c>
      <c r="U230" s="16">
        <f t="shared" si="17"/>
        <v>42156.686400462961</v>
      </c>
    </row>
    <row r="231" spans="1:21" ht="60" hidden="1" x14ac:dyDescent="0.2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0">
        <f t="shared" si="13"/>
        <v>0</v>
      </c>
      <c r="P231" s="10">
        <f t="shared" si="14"/>
        <v>0</v>
      </c>
      <c r="Q231" s="12" t="s">
        <v>8308</v>
      </c>
      <c r="R231" t="s">
        <v>8312</v>
      </c>
      <c r="S231" s="17">
        <f t="shared" si="15"/>
        <v>42383.933993055558</v>
      </c>
      <c r="T231" s="17"/>
      <c r="U231" s="16">
        <f t="shared" si="17"/>
        <v>42413.933993055558</v>
      </c>
    </row>
    <row r="232" spans="1:21" ht="60" hidden="1" x14ac:dyDescent="0.2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0">
        <f t="shared" si="13"/>
        <v>0</v>
      </c>
      <c r="P232" s="10">
        <f t="shared" si="14"/>
        <v>30</v>
      </c>
      <c r="Q232" s="12" t="s">
        <v>8308</v>
      </c>
      <c r="R232" t="s">
        <v>8312</v>
      </c>
      <c r="S232" s="17">
        <f t="shared" si="15"/>
        <v>42129.777210648142</v>
      </c>
      <c r="T232" s="17"/>
      <c r="U232" s="16">
        <f t="shared" si="17"/>
        <v>42159.777210648142</v>
      </c>
    </row>
    <row r="233" spans="1:21" ht="60" hidden="1" x14ac:dyDescent="0.2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0">
        <f t="shared" si="13"/>
        <v>0</v>
      </c>
      <c r="P233" s="10">
        <f t="shared" si="14"/>
        <v>0</v>
      </c>
      <c r="Q233" s="12" t="s">
        <v>8308</v>
      </c>
      <c r="R233" t="s">
        <v>8312</v>
      </c>
      <c r="S233" s="17">
        <f t="shared" si="15"/>
        <v>42341.958923611113</v>
      </c>
      <c r="T233" s="17"/>
      <c r="U233" s="16">
        <f t="shared" si="17"/>
        <v>42371.958923611113</v>
      </c>
    </row>
    <row r="234" spans="1:21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0">
        <f t="shared" si="13"/>
        <v>3</v>
      </c>
      <c r="P234" s="10">
        <f t="shared" si="14"/>
        <v>15.71</v>
      </c>
      <c r="Q234" s="12" t="s">
        <v>8308</v>
      </c>
      <c r="R234" t="s">
        <v>8312</v>
      </c>
      <c r="S234" s="17">
        <f t="shared" si="15"/>
        <v>42032.82576388889</v>
      </c>
      <c r="T234" s="27">
        <f>YEAR(S234)</f>
        <v>2015</v>
      </c>
      <c r="U234" s="16">
        <f t="shared" si="17"/>
        <v>42062.82576388889</v>
      </c>
    </row>
    <row r="235" spans="1:21" ht="45" hidden="1" x14ac:dyDescent="0.2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0">
        <f t="shared" si="13"/>
        <v>0</v>
      </c>
      <c r="P235" s="10">
        <f t="shared" si="14"/>
        <v>0</v>
      </c>
      <c r="Q235" s="12" t="s">
        <v>8308</v>
      </c>
      <c r="R235" t="s">
        <v>8312</v>
      </c>
      <c r="S235" s="17">
        <f t="shared" si="15"/>
        <v>42612.911712962959</v>
      </c>
      <c r="T235" s="17"/>
      <c r="U235" s="16">
        <f t="shared" si="17"/>
        <v>42642.911712962959</v>
      </c>
    </row>
    <row r="236" spans="1:21" ht="60" hidden="1" x14ac:dyDescent="0.2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0">
        <f t="shared" si="13"/>
        <v>40</v>
      </c>
      <c r="P236" s="10">
        <f t="shared" si="14"/>
        <v>80.2</v>
      </c>
      <c r="Q236" s="12" t="s">
        <v>8308</v>
      </c>
      <c r="R236" t="s">
        <v>8312</v>
      </c>
      <c r="S236" s="17">
        <f t="shared" si="15"/>
        <v>42136.035405092596</v>
      </c>
      <c r="T236" s="17"/>
      <c r="U236" s="16">
        <f t="shared" si="17"/>
        <v>42176.035405092596</v>
      </c>
    </row>
    <row r="237" spans="1:21" ht="45" hidden="1" x14ac:dyDescent="0.2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0">
        <f t="shared" si="13"/>
        <v>0</v>
      </c>
      <c r="P237" s="10">
        <f t="shared" si="14"/>
        <v>0</v>
      </c>
      <c r="Q237" s="12" t="s">
        <v>8308</v>
      </c>
      <c r="R237" t="s">
        <v>8312</v>
      </c>
      <c r="S237" s="17">
        <f t="shared" si="15"/>
        <v>42164.908530092594</v>
      </c>
      <c r="T237" s="17"/>
      <c r="U237" s="16">
        <f t="shared" si="17"/>
        <v>42194.908530092594</v>
      </c>
    </row>
    <row r="238" spans="1:21" ht="60" hidden="1" x14ac:dyDescent="0.2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0">
        <f t="shared" si="13"/>
        <v>0</v>
      </c>
      <c r="P238" s="10">
        <f t="shared" si="14"/>
        <v>0</v>
      </c>
      <c r="Q238" s="12" t="s">
        <v>8308</v>
      </c>
      <c r="R238" t="s">
        <v>8312</v>
      </c>
      <c r="S238" s="17">
        <f t="shared" si="15"/>
        <v>42321.08447916666</v>
      </c>
      <c r="T238" s="17"/>
      <c r="U238" s="16">
        <f t="shared" si="17"/>
        <v>42374</v>
      </c>
    </row>
    <row r="239" spans="1:21" ht="30" hidden="1" x14ac:dyDescent="0.2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0">
        <f t="shared" si="13"/>
        <v>0</v>
      </c>
      <c r="P239" s="10">
        <f t="shared" si="14"/>
        <v>50</v>
      </c>
      <c r="Q239" s="12" t="s">
        <v>8308</v>
      </c>
      <c r="R239" t="s">
        <v>8312</v>
      </c>
      <c r="S239" s="17">
        <f t="shared" si="15"/>
        <v>42377.577187499999</v>
      </c>
      <c r="T239" s="17"/>
      <c r="U239" s="16">
        <f t="shared" si="17"/>
        <v>42437.577187499999</v>
      </c>
    </row>
    <row r="240" spans="1:21" ht="60" hidden="1" x14ac:dyDescent="0.2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0">
        <f t="shared" si="13"/>
        <v>0</v>
      </c>
      <c r="P240" s="10">
        <f t="shared" si="14"/>
        <v>0</v>
      </c>
      <c r="Q240" s="12" t="s">
        <v>8308</v>
      </c>
      <c r="R240" t="s">
        <v>8312</v>
      </c>
      <c r="S240" s="17">
        <f t="shared" si="15"/>
        <v>42713.962499999994</v>
      </c>
      <c r="T240" s="17"/>
      <c r="U240" s="16">
        <f t="shared" si="17"/>
        <v>42734.375</v>
      </c>
    </row>
    <row r="241" spans="1:21" ht="45" hidden="1" x14ac:dyDescent="0.2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0">
        <f t="shared" si="13"/>
        <v>25</v>
      </c>
      <c r="P241" s="10">
        <f t="shared" si="14"/>
        <v>50</v>
      </c>
      <c r="Q241" s="12" t="s">
        <v>8308</v>
      </c>
      <c r="R241" t="s">
        <v>8312</v>
      </c>
      <c r="S241" s="17">
        <f t="shared" si="15"/>
        <v>42297.110300925924</v>
      </c>
      <c r="T241" s="17"/>
      <c r="U241" s="16">
        <f t="shared" si="17"/>
        <v>42316.5</v>
      </c>
    </row>
    <row r="242" spans="1:21" ht="60" hidden="1" x14ac:dyDescent="0.2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0">
        <f t="shared" si="13"/>
        <v>108</v>
      </c>
      <c r="P242" s="10">
        <f t="shared" si="14"/>
        <v>117.85</v>
      </c>
      <c r="Q242" s="12" t="s">
        <v>8308</v>
      </c>
      <c r="R242" t="s">
        <v>8313</v>
      </c>
      <c r="S242" s="17">
        <f t="shared" si="15"/>
        <v>41354.708460648151</v>
      </c>
      <c r="T242" s="17"/>
      <c r="U242" s="16">
        <f t="shared" si="17"/>
        <v>41399.708460648151</v>
      </c>
    </row>
    <row r="243" spans="1:21" ht="60" hidden="1" x14ac:dyDescent="0.2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0">
        <f t="shared" si="13"/>
        <v>113</v>
      </c>
      <c r="P243" s="10">
        <f t="shared" si="14"/>
        <v>109.04</v>
      </c>
      <c r="Q243" s="12" t="s">
        <v>8308</v>
      </c>
      <c r="R243" t="s">
        <v>8313</v>
      </c>
      <c r="S243" s="17">
        <f t="shared" si="15"/>
        <v>41949.697962962964</v>
      </c>
      <c r="T243" s="17"/>
      <c r="U243" s="16">
        <f t="shared" si="17"/>
        <v>41994.697962962964</v>
      </c>
    </row>
    <row r="244" spans="1:21" ht="45" hidden="1" x14ac:dyDescent="0.2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0">
        <f t="shared" si="13"/>
        <v>113</v>
      </c>
      <c r="P244" s="10">
        <f t="shared" si="14"/>
        <v>73.02</v>
      </c>
      <c r="Q244" s="12" t="s">
        <v>8308</v>
      </c>
      <c r="R244" t="s">
        <v>8313</v>
      </c>
      <c r="S244" s="17">
        <f t="shared" si="15"/>
        <v>40862.492939814816</v>
      </c>
      <c r="T244" s="17"/>
      <c r="U244" s="16">
        <f t="shared" si="17"/>
        <v>40897.492939814816</v>
      </c>
    </row>
    <row r="245" spans="1:21" ht="45" hidden="1" x14ac:dyDescent="0.2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0">
        <f t="shared" si="13"/>
        <v>103</v>
      </c>
      <c r="P245" s="10">
        <f t="shared" si="14"/>
        <v>78.2</v>
      </c>
      <c r="Q245" s="12" t="s">
        <v>8308</v>
      </c>
      <c r="R245" t="s">
        <v>8313</v>
      </c>
      <c r="S245" s="17">
        <f t="shared" si="15"/>
        <v>41662.047500000001</v>
      </c>
      <c r="T245" s="17"/>
      <c r="U245" s="16">
        <f t="shared" si="17"/>
        <v>41692.047500000001</v>
      </c>
    </row>
    <row r="246" spans="1:21" ht="60" hidden="1" x14ac:dyDescent="0.2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0">
        <f t="shared" si="13"/>
        <v>114</v>
      </c>
      <c r="P246" s="10">
        <f t="shared" si="14"/>
        <v>47.4</v>
      </c>
      <c r="Q246" s="12" t="s">
        <v>8308</v>
      </c>
      <c r="R246" t="s">
        <v>8313</v>
      </c>
      <c r="S246" s="17">
        <f t="shared" si="15"/>
        <v>40213.323599537034</v>
      </c>
      <c r="T246" s="17"/>
      <c r="U246" s="16">
        <f t="shared" si="17"/>
        <v>40253.29583333333</v>
      </c>
    </row>
    <row r="247" spans="1:21" ht="60" hidden="1" x14ac:dyDescent="0.2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0">
        <f t="shared" si="13"/>
        <v>104</v>
      </c>
      <c r="P247" s="10">
        <f t="shared" si="14"/>
        <v>54.02</v>
      </c>
      <c r="Q247" s="12" t="s">
        <v>8308</v>
      </c>
      <c r="R247" t="s">
        <v>8313</v>
      </c>
      <c r="S247" s="17">
        <f t="shared" si="15"/>
        <v>41107.053067129629</v>
      </c>
      <c r="T247" s="17"/>
      <c r="U247" s="16">
        <f t="shared" si="17"/>
        <v>41137.053067129629</v>
      </c>
    </row>
    <row r="248" spans="1:21" ht="45" hidden="1" x14ac:dyDescent="0.2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0">
        <f t="shared" si="13"/>
        <v>305</v>
      </c>
      <c r="P248" s="10">
        <f t="shared" si="14"/>
        <v>68.489999999999995</v>
      </c>
      <c r="Q248" s="12" t="s">
        <v>8308</v>
      </c>
      <c r="R248" t="s">
        <v>8313</v>
      </c>
      <c r="S248" s="17">
        <f t="shared" si="15"/>
        <v>40480.363483796296</v>
      </c>
      <c r="T248" s="17"/>
      <c r="U248" s="16">
        <f t="shared" si="17"/>
        <v>40530.405150462961</v>
      </c>
    </row>
    <row r="249" spans="1:21" ht="60" hidden="1" x14ac:dyDescent="0.2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0">
        <f t="shared" si="13"/>
        <v>134</v>
      </c>
      <c r="P249" s="10">
        <f t="shared" si="14"/>
        <v>108.15</v>
      </c>
      <c r="Q249" s="12" t="s">
        <v>8308</v>
      </c>
      <c r="R249" t="s">
        <v>8313</v>
      </c>
      <c r="S249" s="17">
        <f t="shared" si="15"/>
        <v>40430.604328703703</v>
      </c>
      <c r="T249" s="17"/>
      <c r="U249" s="16">
        <f t="shared" si="17"/>
        <v>40467.152083333334</v>
      </c>
    </row>
    <row r="250" spans="1:21" ht="60" hidden="1" x14ac:dyDescent="0.2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0">
        <f t="shared" si="13"/>
        <v>101</v>
      </c>
      <c r="P250" s="10">
        <f t="shared" si="14"/>
        <v>589.95000000000005</v>
      </c>
      <c r="Q250" s="12" t="s">
        <v>8308</v>
      </c>
      <c r="R250" t="s">
        <v>8313</v>
      </c>
      <c r="S250" s="17">
        <f t="shared" si="15"/>
        <v>40870.774409722224</v>
      </c>
      <c r="T250" s="17"/>
      <c r="U250" s="16">
        <f t="shared" si="17"/>
        <v>40915.774409722224</v>
      </c>
    </row>
    <row r="251" spans="1:21" ht="60" hidden="1" x14ac:dyDescent="0.2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0">
        <f t="shared" si="13"/>
        <v>113</v>
      </c>
      <c r="P251" s="10">
        <f t="shared" si="14"/>
        <v>48.05</v>
      </c>
      <c r="Q251" s="12" t="s">
        <v>8308</v>
      </c>
      <c r="R251" t="s">
        <v>8313</v>
      </c>
      <c r="S251" s="17">
        <f t="shared" si="15"/>
        <v>40332.923842592594</v>
      </c>
      <c r="T251" s="17"/>
      <c r="U251" s="16">
        <f t="shared" si="17"/>
        <v>40412.736111111109</v>
      </c>
    </row>
    <row r="252" spans="1:21" ht="60" hidden="1" x14ac:dyDescent="0.2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0">
        <f t="shared" si="13"/>
        <v>106</v>
      </c>
      <c r="P252" s="10">
        <f t="shared" si="14"/>
        <v>72.48</v>
      </c>
      <c r="Q252" s="12" t="s">
        <v>8308</v>
      </c>
      <c r="R252" t="s">
        <v>8313</v>
      </c>
      <c r="S252" s="17">
        <f t="shared" si="15"/>
        <v>41401.565868055557</v>
      </c>
      <c r="T252" s="17"/>
      <c r="U252" s="16">
        <f t="shared" si="17"/>
        <v>41431.565868055557</v>
      </c>
    </row>
    <row r="253" spans="1:21" ht="45" hidden="1" x14ac:dyDescent="0.2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0">
        <f t="shared" si="13"/>
        <v>126</v>
      </c>
      <c r="P253" s="10">
        <f t="shared" si="14"/>
        <v>57.08</v>
      </c>
      <c r="Q253" s="12" t="s">
        <v>8308</v>
      </c>
      <c r="R253" t="s">
        <v>8313</v>
      </c>
      <c r="S253" s="17">
        <f t="shared" si="15"/>
        <v>41013.787569444445</v>
      </c>
      <c r="T253" s="17"/>
      <c r="U253" s="16">
        <f t="shared" si="17"/>
        <v>41045.791666666664</v>
      </c>
    </row>
    <row r="254" spans="1:21" ht="45" hidden="1" x14ac:dyDescent="0.2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0">
        <f t="shared" si="13"/>
        <v>185</v>
      </c>
      <c r="P254" s="10">
        <f t="shared" si="14"/>
        <v>85.44</v>
      </c>
      <c r="Q254" s="12" t="s">
        <v>8308</v>
      </c>
      <c r="R254" t="s">
        <v>8313</v>
      </c>
      <c r="S254" s="17">
        <f t="shared" si="15"/>
        <v>40266.662708333337</v>
      </c>
      <c r="T254" s="17"/>
      <c r="U254" s="16">
        <f t="shared" si="17"/>
        <v>40330.165972222225</v>
      </c>
    </row>
    <row r="255" spans="1:21" ht="60" hidden="1" x14ac:dyDescent="0.2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0">
        <f t="shared" si="13"/>
        <v>101</v>
      </c>
      <c r="P255" s="10">
        <f t="shared" si="14"/>
        <v>215.86</v>
      </c>
      <c r="Q255" s="12" t="s">
        <v>8308</v>
      </c>
      <c r="R255" t="s">
        <v>8313</v>
      </c>
      <c r="S255" s="17">
        <f t="shared" si="15"/>
        <v>40924.650868055556</v>
      </c>
      <c r="T255" s="17"/>
      <c r="U255" s="16">
        <f t="shared" si="17"/>
        <v>40954.650868055556</v>
      </c>
    </row>
    <row r="256" spans="1:21" ht="45" hidden="1" x14ac:dyDescent="0.2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0">
        <f t="shared" si="13"/>
        <v>117</v>
      </c>
      <c r="P256" s="10">
        <f t="shared" si="14"/>
        <v>89.39</v>
      </c>
      <c r="Q256" s="12" t="s">
        <v>8308</v>
      </c>
      <c r="R256" t="s">
        <v>8313</v>
      </c>
      <c r="S256" s="17">
        <f t="shared" si="15"/>
        <v>42263.952662037031</v>
      </c>
      <c r="T256" s="17"/>
      <c r="U256" s="16">
        <f t="shared" si="17"/>
        <v>42294.083333333328</v>
      </c>
    </row>
    <row r="257" spans="1:21" ht="30" hidden="1" x14ac:dyDescent="0.2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0">
        <f t="shared" si="13"/>
        <v>107</v>
      </c>
      <c r="P257" s="10">
        <f t="shared" si="14"/>
        <v>45.42</v>
      </c>
      <c r="Q257" s="12" t="s">
        <v>8308</v>
      </c>
      <c r="R257" t="s">
        <v>8313</v>
      </c>
      <c r="S257" s="17">
        <f t="shared" si="15"/>
        <v>40588.526412037041</v>
      </c>
      <c r="T257" s="17"/>
      <c r="U257" s="16">
        <f t="shared" si="17"/>
        <v>40618.48474537037</v>
      </c>
    </row>
    <row r="258" spans="1:21" ht="60" hidden="1" x14ac:dyDescent="0.2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0">
        <f t="shared" ref="O258:O321" si="19">ROUND(E258/D258*100,0)</f>
        <v>139</v>
      </c>
      <c r="P258" s="10">
        <f t="shared" ref="P258:P321" si="20">IFERROR(ROUND(E258/L258,2),0)</f>
        <v>65.760000000000005</v>
      </c>
      <c r="Q258" s="12" t="s">
        <v>8308</v>
      </c>
      <c r="R258" t="s">
        <v>8313</v>
      </c>
      <c r="S258" s="17">
        <f t="shared" si="15"/>
        <v>41319.769293981481</v>
      </c>
      <c r="T258" s="17"/>
      <c r="U258" s="16">
        <f t="shared" si="17"/>
        <v>41349.769293981481</v>
      </c>
    </row>
    <row r="259" spans="1:21" ht="60" hidden="1" x14ac:dyDescent="0.2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0">
        <f t="shared" si="19"/>
        <v>107</v>
      </c>
      <c r="P259" s="10">
        <f t="shared" si="20"/>
        <v>66.7</v>
      </c>
      <c r="Q259" s="12" t="s">
        <v>8308</v>
      </c>
      <c r="R259" t="s">
        <v>8313</v>
      </c>
      <c r="S259" s="17">
        <f t="shared" ref="S259:S322" si="21">(((J259/60)/60)/24)+DATE(1970,1,1)</f>
        <v>42479.626875000002</v>
      </c>
      <c r="T259" s="17"/>
      <c r="U259" s="16">
        <f t="shared" ref="U259:U322" si="22">(((I259/60)/60)/24)+DATE(1970,1,1)</f>
        <v>42509.626875000002</v>
      </c>
    </row>
    <row r="260" spans="1:21" ht="60" hidden="1" x14ac:dyDescent="0.2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0">
        <f t="shared" si="19"/>
        <v>191</v>
      </c>
      <c r="P260" s="10">
        <f t="shared" si="20"/>
        <v>83.35</v>
      </c>
      <c r="Q260" s="12" t="s">
        <v>8308</v>
      </c>
      <c r="R260" t="s">
        <v>8313</v>
      </c>
      <c r="S260" s="17">
        <f t="shared" si="21"/>
        <v>40682.051689814813</v>
      </c>
      <c r="T260" s="17"/>
      <c r="U260" s="16">
        <f t="shared" si="22"/>
        <v>40712.051689814813</v>
      </c>
    </row>
    <row r="261" spans="1:21" ht="60" hidden="1" x14ac:dyDescent="0.2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0">
        <f t="shared" si="19"/>
        <v>132</v>
      </c>
      <c r="P261" s="10">
        <f t="shared" si="20"/>
        <v>105.05</v>
      </c>
      <c r="Q261" s="12" t="s">
        <v>8308</v>
      </c>
      <c r="R261" t="s">
        <v>8313</v>
      </c>
      <c r="S261" s="17">
        <f t="shared" si="21"/>
        <v>42072.738067129627</v>
      </c>
      <c r="T261" s="17"/>
      <c r="U261" s="16">
        <f t="shared" si="22"/>
        <v>42102.738067129627</v>
      </c>
    </row>
    <row r="262" spans="1:21" ht="45" hidden="1" x14ac:dyDescent="0.2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0">
        <f t="shared" si="19"/>
        <v>106</v>
      </c>
      <c r="P262" s="10">
        <f t="shared" si="20"/>
        <v>120.91</v>
      </c>
      <c r="Q262" s="12" t="s">
        <v>8308</v>
      </c>
      <c r="R262" t="s">
        <v>8313</v>
      </c>
      <c r="S262" s="17">
        <f t="shared" si="21"/>
        <v>40330.755543981482</v>
      </c>
      <c r="T262" s="17"/>
      <c r="U262" s="16">
        <f t="shared" si="22"/>
        <v>40376.415972222225</v>
      </c>
    </row>
    <row r="263" spans="1:21" ht="45" hidden="1" x14ac:dyDescent="0.2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0">
        <f t="shared" si="19"/>
        <v>107</v>
      </c>
      <c r="P263" s="10">
        <f t="shared" si="20"/>
        <v>97.64</v>
      </c>
      <c r="Q263" s="12" t="s">
        <v>8308</v>
      </c>
      <c r="R263" t="s">
        <v>8313</v>
      </c>
      <c r="S263" s="17">
        <f t="shared" si="21"/>
        <v>41017.885462962964</v>
      </c>
      <c r="T263" s="17"/>
      <c r="U263" s="16">
        <f t="shared" si="22"/>
        <v>41067.621527777781</v>
      </c>
    </row>
    <row r="264" spans="1:21" ht="30" hidden="1" x14ac:dyDescent="0.2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0">
        <f t="shared" si="19"/>
        <v>240</v>
      </c>
      <c r="P264" s="10">
        <f t="shared" si="20"/>
        <v>41.38</v>
      </c>
      <c r="Q264" s="12" t="s">
        <v>8308</v>
      </c>
      <c r="R264" t="s">
        <v>8313</v>
      </c>
      <c r="S264" s="17">
        <f t="shared" si="21"/>
        <v>40555.24800925926</v>
      </c>
      <c r="T264" s="17"/>
      <c r="U264" s="16">
        <f t="shared" si="22"/>
        <v>40600.24800925926</v>
      </c>
    </row>
    <row r="265" spans="1:21" ht="60" hidden="1" x14ac:dyDescent="0.2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0">
        <f t="shared" si="19"/>
        <v>118</v>
      </c>
      <c r="P265" s="10">
        <f t="shared" si="20"/>
        <v>30.65</v>
      </c>
      <c r="Q265" s="12" t="s">
        <v>8308</v>
      </c>
      <c r="R265" t="s">
        <v>8313</v>
      </c>
      <c r="S265" s="17">
        <f t="shared" si="21"/>
        <v>41149.954791666663</v>
      </c>
      <c r="T265" s="17"/>
      <c r="U265" s="16">
        <f t="shared" si="22"/>
        <v>41179.954791666663</v>
      </c>
    </row>
    <row r="266" spans="1:21" ht="60" hidden="1" x14ac:dyDescent="0.2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0">
        <f t="shared" si="19"/>
        <v>118</v>
      </c>
      <c r="P266" s="10">
        <f t="shared" si="20"/>
        <v>64.95</v>
      </c>
      <c r="Q266" s="12" t="s">
        <v>8308</v>
      </c>
      <c r="R266" t="s">
        <v>8313</v>
      </c>
      <c r="S266" s="17">
        <f t="shared" si="21"/>
        <v>41010.620312500003</v>
      </c>
      <c r="T266" s="17"/>
      <c r="U266" s="16">
        <f t="shared" si="22"/>
        <v>41040.620312500003</v>
      </c>
    </row>
    <row r="267" spans="1:21" ht="60" hidden="1" x14ac:dyDescent="0.2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0">
        <f t="shared" si="19"/>
        <v>111</v>
      </c>
      <c r="P267" s="10">
        <f t="shared" si="20"/>
        <v>95.78</v>
      </c>
      <c r="Q267" s="12" t="s">
        <v>8308</v>
      </c>
      <c r="R267" t="s">
        <v>8313</v>
      </c>
      <c r="S267" s="17">
        <f t="shared" si="21"/>
        <v>40267.245717592588</v>
      </c>
      <c r="T267" s="17"/>
      <c r="U267" s="16">
        <f t="shared" si="22"/>
        <v>40308.844444444447</v>
      </c>
    </row>
    <row r="268" spans="1:21" ht="60" hidden="1" x14ac:dyDescent="0.2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0">
        <f t="shared" si="19"/>
        <v>146</v>
      </c>
      <c r="P268" s="10">
        <f t="shared" si="20"/>
        <v>40.42</v>
      </c>
      <c r="Q268" s="12" t="s">
        <v>8308</v>
      </c>
      <c r="R268" t="s">
        <v>8313</v>
      </c>
      <c r="S268" s="17">
        <f t="shared" si="21"/>
        <v>40205.174849537041</v>
      </c>
      <c r="T268" s="17"/>
      <c r="U268" s="16">
        <f t="shared" si="22"/>
        <v>40291.160416666666</v>
      </c>
    </row>
    <row r="269" spans="1:21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0">
        <f t="shared" si="19"/>
        <v>132</v>
      </c>
      <c r="P269" s="10">
        <f t="shared" si="20"/>
        <v>78.58</v>
      </c>
      <c r="Q269" s="12" t="s">
        <v>8308</v>
      </c>
      <c r="R269" t="s">
        <v>8313</v>
      </c>
      <c r="S269" s="17">
        <f t="shared" si="21"/>
        <v>41785.452534722222</v>
      </c>
      <c r="T269" s="27">
        <f>YEAR(S269)</f>
        <v>2014</v>
      </c>
      <c r="U269" s="16">
        <f t="shared" si="22"/>
        <v>41815.452534722222</v>
      </c>
    </row>
    <row r="270" spans="1:21" ht="60" hidden="1" x14ac:dyDescent="0.2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0">
        <f t="shared" si="19"/>
        <v>111</v>
      </c>
      <c r="P270" s="10">
        <f t="shared" si="20"/>
        <v>50.18</v>
      </c>
      <c r="Q270" s="12" t="s">
        <v>8308</v>
      </c>
      <c r="R270" t="s">
        <v>8313</v>
      </c>
      <c r="S270" s="17">
        <f t="shared" si="21"/>
        <v>40809.15252314815</v>
      </c>
      <c r="T270" s="17"/>
      <c r="U270" s="16">
        <f t="shared" si="22"/>
        <v>40854.194189814814</v>
      </c>
    </row>
    <row r="271" spans="1:21" ht="60" hidden="1" x14ac:dyDescent="0.2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0">
        <f t="shared" si="19"/>
        <v>147</v>
      </c>
      <c r="P271" s="10">
        <f t="shared" si="20"/>
        <v>92.25</v>
      </c>
      <c r="Q271" s="12" t="s">
        <v>8308</v>
      </c>
      <c r="R271" t="s">
        <v>8313</v>
      </c>
      <c r="S271" s="17">
        <f t="shared" si="21"/>
        <v>42758.197013888886</v>
      </c>
      <c r="T271" s="17"/>
      <c r="U271" s="16">
        <f t="shared" si="22"/>
        <v>42788.197013888886</v>
      </c>
    </row>
    <row r="272" spans="1:21" ht="45" hidden="1" x14ac:dyDescent="0.2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0">
        <f t="shared" si="19"/>
        <v>153</v>
      </c>
      <c r="P272" s="10">
        <f t="shared" si="20"/>
        <v>57.54</v>
      </c>
      <c r="Q272" s="12" t="s">
        <v>8308</v>
      </c>
      <c r="R272" t="s">
        <v>8313</v>
      </c>
      <c r="S272" s="17">
        <f t="shared" si="21"/>
        <v>40637.866550925923</v>
      </c>
      <c r="T272" s="17"/>
      <c r="U272" s="16">
        <f t="shared" si="22"/>
        <v>40688.166666666664</v>
      </c>
    </row>
    <row r="273" spans="1:21" ht="60" hidden="1" x14ac:dyDescent="0.2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0">
        <f t="shared" si="19"/>
        <v>105</v>
      </c>
      <c r="P273" s="10">
        <f t="shared" si="20"/>
        <v>109.42</v>
      </c>
      <c r="Q273" s="12" t="s">
        <v>8308</v>
      </c>
      <c r="R273" t="s">
        <v>8313</v>
      </c>
      <c r="S273" s="17">
        <f t="shared" si="21"/>
        <v>41612.10024305556</v>
      </c>
      <c r="T273" s="17"/>
      <c r="U273" s="16">
        <f t="shared" si="22"/>
        <v>41641.333333333336</v>
      </c>
    </row>
    <row r="274" spans="1:21" ht="60" hidden="1" x14ac:dyDescent="0.2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0">
        <f t="shared" si="19"/>
        <v>177</v>
      </c>
      <c r="P274" s="10">
        <f t="shared" si="20"/>
        <v>81.89</v>
      </c>
      <c r="Q274" s="12" t="s">
        <v>8308</v>
      </c>
      <c r="R274" t="s">
        <v>8313</v>
      </c>
      <c r="S274" s="17">
        <f t="shared" si="21"/>
        <v>40235.900358796294</v>
      </c>
      <c r="T274" s="17"/>
      <c r="U274" s="16">
        <f t="shared" si="22"/>
        <v>40296.78402777778</v>
      </c>
    </row>
    <row r="275" spans="1:21" ht="60" hidden="1" x14ac:dyDescent="0.2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0">
        <f t="shared" si="19"/>
        <v>108</v>
      </c>
      <c r="P275" s="10">
        <f t="shared" si="20"/>
        <v>45.67</v>
      </c>
      <c r="Q275" s="12" t="s">
        <v>8308</v>
      </c>
      <c r="R275" t="s">
        <v>8313</v>
      </c>
      <c r="S275" s="17">
        <f t="shared" si="21"/>
        <v>40697.498449074075</v>
      </c>
      <c r="T275" s="17"/>
      <c r="U275" s="16">
        <f t="shared" si="22"/>
        <v>40727.498449074075</v>
      </c>
    </row>
    <row r="276" spans="1:21" ht="60" hidden="1" x14ac:dyDescent="0.2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0">
        <f t="shared" si="19"/>
        <v>156</v>
      </c>
      <c r="P276" s="10">
        <f t="shared" si="20"/>
        <v>55.22</v>
      </c>
      <c r="Q276" s="12" t="s">
        <v>8308</v>
      </c>
      <c r="R276" t="s">
        <v>8313</v>
      </c>
      <c r="S276" s="17">
        <f t="shared" si="21"/>
        <v>40969.912372685183</v>
      </c>
      <c r="T276" s="17"/>
      <c r="U276" s="16">
        <f t="shared" si="22"/>
        <v>41004.290972222225</v>
      </c>
    </row>
    <row r="277" spans="1:21" ht="45" hidden="1" x14ac:dyDescent="0.2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0">
        <f t="shared" si="19"/>
        <v>108</v>
      </c>
      <c r="P277" s="10">
        <f t="shared" si="20"/>
        <v>65.3</v>
      </c>
      <c r="Q277" s="12" t="s">
        <v>8308</v>
      </c>
      <c r="R277" t="s">
        <v>8313</v>
      </c>
      <c r="S277" s="17">
        <f t="shared" si="21"/>
        <v>41193.032013888893</v>
      </c>
      <c r="T277" s="17"/>
      <c r="U277" s="16">
        <f t="shared" si="22"/>
        <v>41223.073680555557</v>
      </c>
    </row>
    <row r="278" spans="1:21" ht="60" hidden="1" x14ac:dyDescent="0.2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0">
        <f t="shared" si="19"/>
        <v>148</v>
      </c>
      <c r="P278" s="10">
        <f t="shared" si="20"/>
        <v>95.23</v>
      </c>
      <c r="Q278" s="12" t="s">
        <v>8308</v>
      </c>
      <c r="R278" t="s">
        <v>8313</v>
      </c>
      <c r="S278" s="17">
        <f t="shared" si="21"/>
        <v>40967.081874999996</v>
      </c>
      <c r="T278" s="17"/>
      <c r="U278" s="16">
        <f t="shared" si="22"/>
        <v>41027.040208333332</v>
      </c>
    </row>
    <row r="279" spans="1:21" ht="60" hidden="1" x14ac:dyDescent="0.2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0">
        <f t="shared" si="19"/>
        <v>110</v>
      </c>
      <c r="P279" s="10">
        <f t="shared" si="20"/>
        <v>75.44</v>
      </c>
      <c r="Q279" s="12" t="s">
        <v>8308</v>
      </c>
      <c r="R279" t="s">
        <v>8313</v>
      </c>
      <c r="S279" s="17">
        <f t="shared" si="21"/>
        <v>42117.891423611116</v>
      </c>
      <c r="T279" s="17"/>
      <c r="U279" s="16">
        <f t="shared" si="22"/>
        <v>42147.891423611116</v>
      </c>
    </row>
    <row r="280" spans="1:21" ht="45" hidden="1" x14ac:dyDescent="0.2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0">
        <f t="shared" si="19"/>
        <v>150</v>
      </c>
      <c r="P280" s="10">
        <f t="shared" si="20"/>
        <v>97.82</v>
      </c>
      <c r="Q280" s="12" t="s">
        <v>8308</v>
      </c>
      <c r="R280" t="s">
        <v>8313</v>
      </c>
      <c r="S280" s="17">
        <f t="shared" si="21"/>
        <v>41164.040960648148</v>
      </c>
      <c r="T280" s="17"/>
      <c r="U280" s="16">
        <f t="shared" si="22"/>
        <v>41194.040960648148</v>
      </c>
    </row>
    <row r="281" spans="1:21" ht="60" hidden="1" x14ac:dyDescent="0.2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0">
        <f t="shared" si="19"/>
        <v>157</v>
      </c>
      <c r="P281" s="10">
        <f t="shared" si="20"/>
        <v>87.69</v>
      </c>
      <c r="Q281" s="12" t="s">
        <v>8308</v>
      </c>
      <c r="R281" t="s">
        <v>8313</v>
      </c>
      <c r="S281" s="17">
        <f t="shared" si="21"/>
        <v>42759.244166666671</v>
      </c>
      <c r="T281" s="17"/>
      <c r="U281" s="16">
        <f t="shared" si="22"/>
        <v>42793.084027777775</v>
      </c>
    </row>
    <row r="282" spans="1:21" ht="60" hidden="1" x14ac:dyDescent="0.2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0">
        <f t="shared" si="19"/>
        <v>156</v>
      </c>
      <c r="P282" s="10">
        <f t="shared" si="20"/>
        <v>54.75</v>
      </c>
      <c r="Q282" s="12" t="s">
        <v>8308</v>
      </c>
      <c r="R282" t="s">
        <v>8313</v>
      </c>
      <c r="S282" s="17">
        <f t="shared" si="21"/>
        <v>41744.590682870366</v>
      </c>
      <c r="T282" s="17"/>
      <c r="U282" s="16">
        <f t="shared" si="22"/>
        <v>41789.590682870366</v>
      </c>
    </row>
    <row r="283" spans="1:21" ht="60" hidden="1" x14ac:dyDescent="0.2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0">
        <f t="shared" si="19"/>
        <v>121</v>
      </c>
      <c r="P283" s="10">
        <f t="shared" si="20"/>
        <v>83.95</v>
      </c>
      <c r="Q283" s="12" t="s">
        <v>8308</v>
      </c>
      <c r="R283" t="s">
        <v>8313</v>
      </c>
      <c r="S283" s="17">
        <f t="shared" si="21"/>
        <v>39950.163344907407</v>
      </c>
      <c r="T283" s="17"/>
      <c r="U283" s="16">
        <f t="shared" si="22"/>
        <v>40035.80972222222</v>
      </c>
    </row>
    <row r="284" spans="1:21" ht="45" hidden="1" x14ac:dyDescent="0.2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0">
        <f t="shared" si="19"/>
        <v>101</v>
      </c>
      <c r="P284" s="10">
        <f t="shared" si="20"/>
        <v>254.39</v>
      </c>
      <c r="Q284" s="12" t="s">
        <v>8308</v>
      </c>
      <c r="R284" t="s">
        <v>8313</v>
      </c>
      <c r="S284" s="17">
        <f t="shared" si="21"/>
        <v>40194.920046296298</v>
      </c>
      <c r="T284" s="17"/>
      <c r="U284" s="16">
        <f t="shared" si="22"/>
        <v>40231.916666666664</v>
      </c>
    </row>
    <row r="285" spans="1:21" ht="30" hidden="1" x14ac:dyDescent="0.2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0">
        <f t="shared" si="19"/>
        <v>114</v>
      </c>
      <c r="P285" s="10">
        <f t="shared" si="20"/>
        <v>101.83</v>
      </c>
      <c r="Q285" s="12" t="s">
        <v>8308</v>
      </c>
      <c r="R285" t="s">
        <v>8313</v>
      </c>
      <c r="S285" s="17">
        <f t="shared" si="21"/>
        <v>40675.71</v>
      </c>
      <c r="T285" s="17"/>
      <c r="U285" s="16">
        <f t="shared" si="22"/>
        <v>40695.207638888889</v>
      </c>
    </row>
    <row r="286" spans="1:21" ht="60" hidden="1" x14ac:dyDescent="0.2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0">
        <f t="shared" si="19"/>
        <v>105</v>
      </c>
      <c r="P286" s="10">
        <f t="shared" si="20"/>
        <v>55.07</v>
      </c>
      <c r="Q286" s="12" t="s">
        <v>8308</v>
      </c>
      <c r="R286" t="s">
        <v>8313</v>
      </c>
      <c r="S286" s="17">
        <f t="shared" si="21"/>
        <v>40904.738194444442</v>
      </c>
      <c r="T286" s="17"/>
      <c r="U286" s="16">
        <f t="shared" si="22"/>
        <v>40929.738194444442</v>
      </c>
    </row>
    <row r="287" spans="1:21" ht="45" hidden="1" x14ac:dyDescent="0.2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0">
        <f t="shared" si="19"/>
        <v>229</v>
      </c>
      <c r="P287" s="10">
        <f t="shared" si="20"/>
        <v>56.9</v>
      </c>
      <c r="Q287" s="12" t="s">
        <v>8308</v>
      </c>
      <c r="R287" t="s">
        <v>8313</v>
      </c>
      <c r="S287" s="17">
        <f t="shared" si="21"/>
        <v>41506.756111111114</v>
      </c>
      <c r="T287" s="17"/>
      <c r="U287" s="16">
        <f t="shared" si="22"/>
        <v>41536.756111111114</v>
      </c>
    </row>
    <row r="288" spans="1:21" ht="60" hidden="1" x14ac:dyDescent="0.2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0">
        <f t="shared" si="19"/>
        <v>109</v>
      </c>
      <c r="P288" s="10">
        <f t="shared" si="20"/>
        <v>121.28</v>
      </c>
      <c r="Q288" s="12" t="s">
        <v>8308</v>
      </c>
      <c r="R288" t="s">
        <v>8313</v>
      </c>
      <c r="S288" s="17">
        <f t="shared" si="21"/>
        <v>41313.816249999996</v>
      </c>
      <c r="T288" s="17"/>
      <c r="U288" s="16">
        <f t="shared" si="22"/>
        <v>41358.774583333332</v>
      </c>
    </row>
    <row r="289" spans="1:21" ht="30" hidden="1" x14ac:dyDescent="0.2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0">
        <f t="shared" si="19"/>
        <v>176</v>
      </c>
      <c r="P289" s="10">
        <f t="shared" si="20"/>
        <v>91.19</v>
      </c>
      <c r="Q289" s="12" t="s">
        <v>8308</v>
      </c>
      <c r="R289" t="s">
        <v>8313</v>
      </c>
      <c r="S289" s="17">
        <f t="shared" si="21"/>
        <v>41184.277986111112</v>
      </c>
      <c r="T289" s="17"/>
      <c r="U289" s="16">
        <f t="shared" si="22"/>
        <v>41215.166666666664</v>
      </c>
    </row>
    <row r="290" spans="1:21" ht="60" hidden="1" x14ac:dyDescent="0.2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0">
        <f t="shared" si="19"/>
        <v>103</v>
      </c>
      <c r="P290" s="10">
        <f t="shared" si="20"/>
        <v>115.45</v>
      </c>
      <c r="Q290" s="12" t="s">
        <v>8308</v>
      </c>
      <c r="R290" t="s">
        <v>8313</v>
      </c>
      <c r="S290" s="17">
        <f t="shared" si="21"/>
        <v>41051.168900462959</v>
      </c>
      <c r="T290" s="17"/>
      <c r="U290" s="16">
        <f t="shared" si="22"/>
        <v>41086.168900462959</v>
      </c>
    </row>
    <row r="291" spans="1:21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0">
        <f t="shared" si="19"/>
        <v>105</v>
      </c>
      <c r="P291" s="10">
        <f t="shared" si="20"/>
        <v>67.77</v>
      </c>
      <c r="Q291" s="12" t="s">
        <v>8308</v>
      </c>
      <c r="R291" t="s">
        <v>8313</v>
      </c>
      <c r="S291" s="17">
        <f t="shared" si="21"/>
        <v>41550.456412037034</v>
      </c>
      <c r="T291" s="27">
        <f>YEAR(S291)</f>
        <v>2013</v>
      </c>
      <c r="U291" s="16">
        <f t="shared" si="22"/>
        <v>41580.456412037034</v>
      </c>
    </row>
    <row r="292" spans="1:21" ht="45" hidden="1" x14ac:dyDescent="0.2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0">
        <f t="shared" si="19"/>
        <v>107</v>
      </c>
      <c r="P292" s="10">
        <f t="shared" si="20"/>
        <v>28.58</v>
      </c>
      <c r="Q292" s="12" t="s">
        <v>8308</v>
      </c>
      <c r="R292" t="s">
        <v>8313</v>
      </c>
      <c r="S292" s="17">
        <f t="shared" si="21"/>
        <v>40526.36917824074</v>
      </c>
      <c r="T292" s="17"/>
      <c r="U292" s="16">
        <f t="shared" si="22"/>
        <v>40576.332638888889</v>
      </c>
    </row>
    <row r="293" spans="1:21" ht="45" hidden="1" x14ac:dyDescent="0.2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0">
        <f t="shared" si="19"/>
        <v>120</v>
      </c>
      <c r="P293" s="10">
        <f t="shared" si="20"/>
        <v>46.88</v>
      </c>
      <c r="Q293" s="12" t="s">
        <v>8308</v>
      </c>
      <c r="R293" t="s">
        <v>8313</v>
      </c>
      <c r="S293" s="17">
        <f t="shared" si="21"/>
        <v>41376.769050925926</v>
      </c>
      <c r="T293" s="17"/>
      <c r="U293" s="16">
        <f t="shared" si="22"/>
        <v>41395.000694444447</v>
      </c>
    </row>
    <row r="294" spans="1:21" ht="60" hidden="1" x14ac:dyDescent="0.2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0">
        <f t="shared" si="19"/>
        <v>102</v>
      </c>
      <c r="P294" s="10">
        <f t="shared" si="20"/>
        <v>154.41999999999999</v>
      </c>
      <c r="Q294" s="12" t="s">
        <v>8308</v>
      </c>
      <c r="R294" t="s">
        <v>8313</v>
      </c>
      <c r="S294" s="17">
        <f t="shared" si="21"/>
        <v>40812.803229166668</v>
      </c>
      <c r="T294" s="17"/>
      <c r="U294" s="16">
        <f t="shared" si="22"/>
        <v>40845.165972222225</v>
      </c>
    </row>
    <row r="295" spans="1:21" ht="60" hidden="1" x14ac:dyDescent="0.2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0">
        <f t="shared" si="19"/>
        <v>101</v>
      </c>
      <c r="P295" s="10">
        <f t="shared" si="20"/>
        <v>201.22</v>
      </c>
      <c r="Q295" s="12" t="s">
        <v>8308</v>
      </c>
      <c r="R295" t="s">
        <v>8313</v>
      </c>
      <c r="S295" s="17">
        <f t="shared" si="21"/>
        <v>41719.667986111112</v>
      </c>
      <c r="T295" s="17"/>
      <c r="U295" s="16">
        <f t="shared" si="22"/>
        <v>41749.667986111112</v>
      </c>
    </row>
    <row r="296" spans="1:21" ht="90" hidden="1" x14ac:dyDescent="0.2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0">
        <f t="shared" si="19"/>
        <v>100</v>
      </c>
      <c r="P296" s="10">
        <f t="shared" si="20"/>
        <v>100</v>
      </c>
      <c r="Q296" s="12" t="s">
        <v>8308</v>
      </c>
      <c r="R296" t="s">
        <v>8313</v>
      </c>
      <c r="S296" s="17">
        <f t="shared" si="21"/>
        <v>40343.084421296298</v>
      </c>
      <c r="T296" s="17"/>
      <c r="U296" s="16">
        <f t="shared" si="22"/>
        <v>40378.666666666664</v>
      </c>
    </row>
    <row r="297" spans="1:21" ht="60" hidden="1" x14ac:dyDescent="0.2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0">
        <f t="shared" si="19"/>
        <v>133</v>
      </c>
      <c r="P297" s="10">
        <f t="shared" si="20"/>
        <v>100.08</v>
      </c>
      <c r="Q297" s="12" t="s">
        <v>8308</v>
      </c>
      <c r="R297" t="s">
        <v>8313</v>
      </c>
      <c r="S297" s="17">
        <f t="shared" si="21"/>
        <v>41519.004733796297</v>
      </c>
      <c r="T297" s="17"/>
      <c r="U297" s="16">
        <f t="shared" si="22"/>
        <v>41579</v>
      </c>
    </row>
    <row r="298" spans="1:21" ht="45" hidden="1" x14ac:dyDescent="0.2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0">
        <f t="shared" si="19"/>
        <v>119</v>
      </c>
      <c r="P298" s="10">
        <f t="shared" si="20"/>
        <v>230.09</v>
      </c>
      <c r="Q298" s="12" t="s">
        <v>8308</v>
      </c>
      <c r="R298" t="s">
        <v>8313</v>
      </c>
      <c r="S298" s="17">
        <f t="shared" si="21"/>
        <v>41134.475497685184</v>
      </c>
      <c r="T298" s="17"/>
      <c r="U298" s="16">
        <f t="shared" si="22"/>
        <v>41159.475497685184</v>
      </c>
    </row>
    <row r="299" spans="1:21" ht="60" hidden="1" x14ac:dyDescent="0.2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0">
        <f t="shared" si="19"/>
        <v>101</v>
      </c>
      <c r="P299" s="10">
        <f t="shared" si="20"/>
        <v>141.75</v>
      </c>
      <c r="Q299" s="12" t="s">
        <v>8308</v>
      </c>
      <c r="R299" t="s">
        <v>8313</v>
      </c>
      <c r="S299" s="17">
        <f t="shared" si="21"/>
        <v>42089.72802083334</v>
      </c>
      <c r="T299" s="17"/>
      <c r="U299" s="16">
        <f t="shared" si="22"/>
        <v>42125.165972222225</v>
      </c>
    </row>
    <row r="300" spans="1:21" ht="30" hidden="1" x14ac:dyDescent="0.2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0">
        <f t="shared" si="19"/>
        <v>109</v>
      </c>
      <c r="P300" s="10">
        <f t="shared" si="20"/>
        <v>56.34</v>
      </c>
      <c r="Q300" s="12" t="s">
        <v>8308</v>
      </c>
      <c r="R300" t="s">
        <v>8313</v>
      </c>
      <c r="S300" s="17">
        <f t="shared" si="21"/>
        <v>41709.463518518518</v>
      </c>
      <c r="T300" s="17"/>
      <c r="U300" s="16">
        <f t="shared" si="22"/>
        <v>41768.875</v>
      </c>
    </row>
    <row r="301" spans="1:21" ht="60" hidden="1" x14ac:dyDescent="0.2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0">
        <f t="shared" si="19"/>
        <v>179</v>
      </c>
      <c r="P301" s="10">
        <f t="shared" si="20"/>
        <v>73.34</v>
      </c>
      <c r="Q301" s="12" t="s">
        <v>8308</v>
      </c>
      <c r="R301" t="s">
        <v>8313</v>
      </c>
      <c r="S301" s="17">
        <f t="shared" si="21"/>
        <v>40469.225231481483</v>
      </c>
      <c r="T301" s="17"/>
      <c r="U301" s="16">
        <f t="shared" si="22"/>
        <v>40499.266898148147</v>
      </c>
    </row>
    <row r="302" spans="1:21" ht="60" hidden="1" x14ac:dyDescent="0.2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0">
        <f t="shared" si="19"/>
        <v>102</v>
      </c>
      <c r="P302" s="10">
        <f t="shared" si="20"/>
        <v>85.34</v>
      </c>
      <c r="Q302" s="12" t="s">
        <v>8308</v>
      </c>
      <c r="R302" t="s">
        <v>8313</v>
      </c>
      <c r="S302" s="17">
        <f t="shared" si="21"/>
        <v>40626.959930555553</v>
      </c>
      <c r="T302" s="17"/>
      <c r="U302" s="16">
        <f t="shared" si="22"/>
        <v>40657.959930555553</v>
      </c>
    </row>
    <row r="303" spans="1:21" ht="45" hidden="1" x14ac:dyDescent="0.2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0">
        <f t="shared" si="19"/>
        <v>119</v>
      </c>
      <c r="P303" s="10">
        <f t="shared" si="20"/>
        <v>61.5</v>
      </c>
      <c r="Q303" s="12" t="s">
        <v>8308</v>
      </c>
      <c r="R303" t="s">
        <v>8313</v>
      </c>
      <c r="S303" s="17">
        <f t="shared" si="21"/>
        <v>41312.737673611111</v>
      </c>
      <c r="T303" s="17"/>
      <c r="U303" s="16">
        <f t="shared" si="22"/>
        <v>41352.696006944447</v>
      </c>
    </row>
    <row r="304" spans="1:21" ht="60" hidden="1" x14ac:dyDescent="0.2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0">
        <f t="shared" si="19"/>
        <v>100</v>
      </c>
      <c r="P304" s="10">
        <f t="shared" si="20"/>
        <v>93.02</v>
      </c>
      <c r="Q304" s="12" t="s">
        <v>8308</v>
      </c>
      <c r="R304" t="s">
        <v>8313</v>
      </c>
      <c r="S304" s="17">
        <f t="shared" si="21"/>
        <v>40933.856921296298</v>
      </c>
      <c r="T304" s="17"/>
      <c r="U304" s="16">
        <f t="shared" si="22"/>
        <v>40963.856921296298</v>
      </c>
    </row>
    <row r="305" spans="1:21" ht="45" hidden="1" x14ac:dyDescent="0.2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0">
        <f t="shared" si="19"/>
        <v>137</v>
      </c>
      <c r="P305" s="10">
        <f t="shared" si="20"/>
        <v>50.29</v>
      </c>
      <c r="Q305" s="12" t="s">
        <v>8308</v>
      </c>
      <c r="R305" t="s">
        <v>8313</v>
      </c>
      <c r="S305" s="17">
        <f t="shared" si="21"/>
        <v>41032.071134259262</v>
      </c>
      <c r="T305" s="17"/>
      <c r="U305" s="16">
        <f t="shared" si="22"/>
        <v>41062.071134259262</v>
      </c>
    </row>
    <row r="306" spans="1:21" ht="30" hidden="1" x14ac:dyDescent="0.2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0">
        <f t="shared" si="19"/>
        <v>232</v>
      </c>
      <c r="P306" s="10">
        <f t="shared" si="20"/>
        <v>106.43</v>
      </c>
      <c r="Q306" s="12" t="s">
        <v>8308</v>
      </c>
      <c r="R306" t="s">
        <v>8313</v>
      </c>
      <c r="S306" s="17">
        <f t="shared" si="21"/>
        <v>41114.094872685186</v>
      </c>
      <c r="T306" s="17"/>
      <c r="U306" s="16">
        <f t="shared" si="22"/>
        <v>41153.083333333336</v>
      </c>
    </row>
    <row r="307" spans="1:21" ht="45" hidden="1" x14ac:dyDescent="0.2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0">
        <f t="shared" si="19"/>
        <v>130</v>
      </c>
      <c r="P307" s="10">
        <f t="shared" si="20"/>
        <v>51.72</v>
      </c>
      <c r="Q307" s="12" t="s">
        <v>8308</v>
      </c>
      <c r="R307" t="s">
        <v>8313</v>
      </c>
      <c r="S307" s="17">
        <f t="shared" si="21"/>
        <v>40948.630196759259</v>
      </c>
      <c r="T307" s="17"/>
      <c r="U307" s="16">
        <f t="shared" si="22"/>
        <v>40978.630196759259</v>
      </c>
    </row>
    <row r="308" spans="1:21" ht="30" hidden="1" x14ac:dyDescent="0.2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0">
        <f t="shared" si="19"/>
        <v>293</v>
      </c>
      <c r="P308" s="10">
        <f t="shared" si="20"/>
        <v>36.61</v>
      </c>
      <c r="Q308" s="12" t="s">
        <v>8308</v>
      </c>
      <c r="R308" t="s">
        <v>8313</v>
      </c>
      <c r="S308" s="17">
        <f t="shared" si="21"/>
        <v>41333.837187500001</v>
      </c>
      <c r="T308" s="17"/>
      <c r="U308" s="16">
        <f t="shared" si="22"/>
        <v>41353.795520833337</v>
      </c>
    </row>
    <row r="309" spans="1:21" ht="15.75" hidden="1" x14ac:dyDescent="0.2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0">
        <f t="shared" si="19"/>
        <v>111</v>
      </c>
      <c r="P309" s="10">
        <f t="shared" si="20"/>
        <v>42.52</v>
      </c>
      <c r="Q309" s="12" t="s">
        <v>8308</v>
      </c>
      <c r="R309" t="s">
        <v>8313</v>
      </c>
      <c r="S309" s="17">
        <f t="shared" si="21"/>
        <v>41282.944456018515</v>
      </c>
      <c r="T309" s="17"/>
      <c r="U309" s="16">
        <f t="shared" si="22"/>
        <v>41312.944456018515</v>
      </c>
    </row>
    <row r="310" spans="1:21" ht="60" hidden="1" x14ac:dyDescent="0.2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0">
        <f t="shared" si="19"/>
        <v>106</v>
      </c>
      <c r="P310" s="10">
        <f t="shared" si="20"/>
        <v>62.71</v>
      </c>
      <c r="Q310" s="12" t="s">
        <v>8308</v>
      </c>
      <c r="R310" t="s">
        <v>8313</v>
      </c>
      <c r="S310" s="17">
        <f t="shared" si="21"/>
        <v>40567.694560185184</v>
      </c>
      <c r="T310" s="17"/>
      <c r="U310" s="16">
        <f t="shared" si="22"/>
        <v>40612.694560185184</v>
      </c>
    </row>
    <row r="311" spans="1:21" ht="60" hidden="1" x14ac:dyDescent="0.2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0">
        <f t="shared" si="19"/>
        <v>119</v>
      </c>
      <c r="P311" s="10">
        <f t="shared" si="20"/>
        <v>89.96</v>
      </c>
      <c r="Q311" s="12" t="s">
        <v>8308</v>
      </c>
      <c r="R311" t="s">
        <v>8313</v>
      </c>
      <c r="S311" s="17">
        <f t="shared" si="21"/>
        <v>41134.751550925925</v>
      </c>
      <c r="T311" s="17"/>
      <c r="U311" s="16">
        <f t="shared" si="22"/>
        <v>41155.751550925925</v>
      </c>
    </row>
    <row r="312" spans="1:21" ht="45" hidden="1" x14ac:dyDescent="0.2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0">
        <f t="shared" si="19"/>
        <v>104</v>
      </c>
      <c r="P312" s="10">
        <f t="shared" si="20"/>
        <v>28.92</v>
      </c>
      <c r="Q312" s="12" t="s">
        <v>8308</v>
      </c>
      <c r="R312" t="s">
        <v>8313</v>
      </c>
      <c r="S312" s="17">
        <f t="shared" si="21"/>
        <v>40821.183136574073</v>
      </c>
      <c r="T312" s="17"/>
      <c r="U312" s="16">
        <f t="shared" si="22"/>
        <v>40836.083333333336</v>
      </c>
    </row>
    <row r="313" spans="1:21" ht="45" hidden="1" x14ac:dyDescent="0.2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0">
        <f t="shared" si="19"/>
        <v>104</v>
      </c>
      <c r="P313" s="10">
        <f t="shared" si="20"/>
        <v>138.80000000000001</v>
      </c>
      <c r="Q313" s="12" t="s">
        <v>8308</v>
      </c>
      <c r="R313" t="s">
        <v>8313</v>
      </c>
      <c r="S313" s="17">
        <f t="shared" si="21"/>
        <v>40868.219814814816</v>
      </c>
      <c r="T313" s="17"/>
      <c r="U313" s="16">
        <f t="shared" si="22"/>
        <v>40909.332638888889</v>
      </c>
    </row>
    <row r="314" spans="1:21" ht="60" hidden="1" x14ac:dyDescent="0.2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0">
        <f t="shared" si="19"/>
        <v>112</v>
      </c>
      <c r="P314" s="10">
        <f t="shared" si="20"/>
        <v>61.3</v>
      </c>
      <c r="Q314" s="12" t="s">
        <v>8308</v>
      </c>
      <c r="R314" t="s">
        <v>8313</v>
      </c>
      <c r="S314" s="17">
        <f t="shared" si="21"/>
        <v>41348.877685185187</v>
      </c>
      <c r="T314" s="17"/>
      <c r="U314" s="16">
        <f t="shared" si="22"/>
        <v>41378.877685185187</v>
      </c>
    </row>
    <row r="315" spans="1:21" ht="60" hidden="1" x14ac:dyDescent="0.2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0">
        <f t="shared" si="19"/>
        <v>105</v>
      </c>
      <c r="P315" s="10">
        <f t="shared" si="20"/>
        <v>80.2</v>
      </c>
      <c r="Q315" s="12" t="s">
        <v>8308</v>
      </c>
      <c r="R315" t="s">
        <v>8313</v>
      </c>
      <c r="S315" s="17">
        <f t="shared" si="21"/>
        <v>40357.227939814817</v>
      </c>
      <c r="T315" s="17"/>
      <c r="U315" s="16">
        <f t="shared" si="22"/>
        <v>40401.665972222225</v>
      </c>
    </row>
    <row r="316" spans="1:21" ht="60" hidden="1" x14ac:dyDescent="0.2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0">
        <f t="shared" si="19"/>
        <v>385</v>
      </c>
      <c r="P316" s="10">
        <f t="shared" si="20"/>
        <v>32.1</v>
      </c>
      <c r="Q316" s="12" t="s">
        <v>8308</v>
      </c>
      <c r="R316" t="s">
        <v>8313</v>
      </c>
      <c r="S316" s="17">
        <f t="shared" si="21"/>
        <v>41304.833194444444</v>
      </c>
      <c r="T316" s="17"/>
      <c r="U316" s="16">
        <f t="shared" si="22"/>
        <v>41334.833194444444</v>
      </c>
    </row>
    <row r="317" spans="1:21" ht="45" hidden="1" x14ac:dyDescent="0.2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0">
        <f t="shared" si="19"/>
        <v>101</v>
      </c>
      <c r="P317" s="10">
        <f t="shared" si="20"/>
        <v>200.89</v>
      </c>
      <c r="Q317" s="12" t="s">
        <v>8308</v>
      </c>
      <c r="R317" t="s">
        <v>8313</v>
      </c>
      <c r="S317" s="17">
        <f t="shared" si="21"/>
        <v>41113.77238425926</v>
      </c>
      <c r="T317" s="17"/>
      <c r="U317" s="16">
        <f t="shared" si="22"/>
        <v>41143.77238425926</v>
      </c>
    </row>
    <row r="318" spans="1:21" ht="45" hidden="1" x14ac:dyDescent="0.2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0">
        <f t="shared" si="19"/>
        <v>114</v>
      </c>
      <c r="P318" s="10">
        <f t="shared" si="20"/>
        <v>108.01</v>
      </c>
      <c r="Q318" s="12" t="s">
        <v>8308</v>
      </c>
      <c r="R318" t="s">
        <v>8313</v>
      </c>
      <c r="S318" s="17">
        <f t="shared" si="21"/>
        <v>41950.923576388886</v>
      </c>
      <c r="T318" s="17"/>
      <c r="U318" s="16">
        <f t="shared" si="22"/>
        <v>41984.207638888889</v>
      </c>
    </row>
    <row r="319" spans="1:21" ht="45" hidden="1" x14ac:dyDescent="0.2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0">
        <f t="shared" si="19"/>
        <v>101</v>
      </c>
      <c r="P319" s="10">
        <f t="shared" si="20"/>
        <v>95.7</v>
      </c>
      <c r="Q319" s="12" t="s">
        <v>8308</v>
      </c>
      <c r="R319" t="s">
        <v>8313</v>
      </c>
      <c r="S319" s="17">
        <f t="shared" si="21"/>
        <v>41589.676886574074</v>
      </c>
      <c r="T319" s="17"/>
      <c r="U319" s="16">
        <f t="shared" si="22"/>
        <v>41619.676886574074</v>
      </c>
    </row>
    <row r="320" spans="1:21" ht="45" hidden="1" x14ac:dyDescent="0.2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0">
        <f t="shared" si="19"/>
        <v>283</v>
      </c>
      <c r="P320" s="10">
        <f t="shared" si="20"/>
        <v>49.88</v>
      </c>
      <c r="Q320" s="12" t="s">
        <v>8308</v>
      </c>
      <c r="R320" t="s">
        <v>8313</v>
      </c>
      <c r="S320" s="17">
        <f t="shared" si="21"/>
        <v>41330.038784722223</v>
      </c>
      <c r="T320" s="17"/>
      <c r="U320" s="16">
        <f t="shared" si="22"/>
        <v>41359.997118055559</v>
      </c>
    </row>
    <row r="321" spans="1:21" ht="60" hidden="1" x14ac:dyDescent="0.2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0">
        <f t="shared" si="19"/>
        <v>113</v>
      </c>
      <c r="P321" s="10">
        <f t="shared" si="20"/>
        <v>110.47</v>
      </c>
      <c r="Q321" s="12" t="s">
        <v>8308</v>
      </c>
      <c r="R321" t="s">
        <v>8313</v>
      </c>
      <c r="S321" s="17">
        <f t="shared" si="21"/>
        <v>40123.83829861111</v>
      </c>
      <c r="T321" s="17"/>
      <c r="U321" s="16">
        <f t="shared" si="22"/>
        <v>40211.332638888889</v>
      </c>
    </row>
    <row r="322" spans="1:21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0">
        <f t="shared" ref="O322:O385" si="23">ROUND(E322/D322*100,0)</f>
        <v>107</v>
      </c>
      <c r="P322" s="10">
        <f t="shared" ref="P322:P385" si="24">IFERROR(ROUND(E322/L322,2),0)</f>
        <v>134.91</v>
      </c>
      <c r="Q322" s="12" t="s">
        <v>8308</v>
      </c>
      <c r="R322" t="s">
        <v>8313</v>
      </c>
      <c r="S322" s="17">
        <f t="shared" si="21"/>
        <v>42331.551307870366</v>
      </c>
      <c r="T322" s="27">
        <f>YEAR(S322)</f>
        <v>2015</v>
      </c>
      <c r="U322" s="16">
        <f t="shared" si="22"/>
        <v>42360.958333333328</v>
      </c>
    </row>
    <row r="323" spans="1:21" ht="45" hidden="1" x14ac:dyDescent="0.2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0">
        <f t="shared" si="23"/>
        <v>103</v>
      </c>
      <c r="P323" s="10">
        <f t="shared" si="24"/>
        <v>106.62</v>
      </c>
      <c r="Q323" s="12" t="s">
        <v>8308</v>
      </c>
      <c r="R323" t="s">
        <v>8313</v>
      </c>
      <c r="S323" s="17">
        <f t="shared" ref="S323:S386" si="25">(((J323/60)/60)/24)+DATE(1970,1,1)</f>
        <v>42647.446597222224</v>
      </c>
      <c r="T323" s="17"/>
      <c r="U323" s="16">
        <f t="shared" ref="U323:U386" si="26">(((I323/60)/60)/24)+DATE(1970,1,1)</f>
        <v>42682.488263888896</v>
      </c>
    </row>
    <row r="324" spans="1:21" ht="45" hidden="1" x14ac:dyDescent="0.2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0">
        <f t="shared" si="23"/>
        <v>108</v>
      </c>
      <c r="P324" s="10">
        <f t="shared" si="24"/>
        <v>145.04</v>
      </c>
      <c r="Q324" s="12" t="s">
        <v>8308</v>
      </c>
      <c r="R324" t="s">
        <v>8313</v>
      </c>
      <c r="S324" s="17">
        <f t="shared" si="25"/>
        <v>42473.57</v>
      </c>
      <c r="T324" s="17"/>
      <c r="U324" s="16">
        <f t="shared" si="26"/>
        <v>42503.57</v>
      </c>
    </row>
    <row r="325" spans="1:21" ht="60" hidden="1" x14ac:dyDescent="0.2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0">
        <f t="shared" si="23"/>
        <v>123</v>
      </c>
      <c r="P325" s="10">
        <f t="shared" si="24"/>
        <v>114.59</v>
      </c>
      <c r="Q325" s="12" t="s">
        <v>8308</v>
      </c>
      <c r="R325" t="s">
        <v>8313</v>
      </c>
      <c r="S325" s="17">
        <f t="shared" si="25"/>
        <v>42697.32136574074</v>
      </c>
      <c r="T325" s="17"/>
      <c r="U325" s="16">
        <f t="shared" si="26"/>
        <v>42725.332638888889</v>
      </c>
    </row>
    <row r="326" spans="1:21" ht="45" hidden="1" x14ac:dyDescent="0.2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0">
        <f t="shared" si="23"/>
        <v>102</v>
      </c>
      <c r="P326" s="10">
        <f t="shared" si="24"/>
        <v>105.32</v>
      </c>
      <c r="Q326" s="12" t="s">
        <v>8308</v>
      </c>
      <c r="R326" t="s">
        <v>8313</v>
      </c>
      <c r="S326" s="17">
        <f t="shared" si="25"/>
        <v>42184.626250000001</v>
      </c>
      <c r="T326" s="17"/>
      <c r="U326" s="16">
        <f t="shared" si="26"/>
        <v>42217.626250000001</v>
      </c>
    </row>
    <row r="327" spans="1:21" ht="45" hidden="1" x14ac:dyDescent="0.2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0">
        <f t="shared" si="23"/>
        <v>104</v>
      </c>
      <c r="P327" s="10">
        <f t="shared" si="24"/>
        <v>70.92</v>
      </c>
      <c r="Q327" s="12" t="s">
        <v>8308</v>
      </c>
      <c r="R327" t="s">
        <v>8313</v>
      </c>
      <c r="S327" s="17">
        <f t="shared" si="25"/>
        <v>42689.187881944439</v>
      </c>
      <c r="T327" s="17"/>
      <c r="U327" s="16">
        <f t="shared" si="26"/>
        <v>42724.187881944439</v>
      </c>
    </row>
    <row r="328" spans="1:21" ht="45" hidden="1" x14ac:dyDescent="0.2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0">
        <f t="shared" si="23"/>
        <v>113</v>
      </c>
      <c r="P328" s="10">
        <f t="shared" si="24"/>
        <v>147.16999999999999</v>
      </c>
      <c r="Q328" s="12" t="s">
        <v>8308</v>
      </c>
      <c r="R328" t="s">
        <v>8313</v>
      </c>
      <c r="S328" s="17">
        <f t="shared" si="25"/>
        <v>42775.314884259264</v>
      </c>
      <c r="T328" s="17"/>
      <c r="U328" s="16">
        <f t="shared" si="26"/>
        <v>42808.956250000003</v>
      </c>
    </row>
    <row r="329" spans="1:21" ht="60" hidden="1" x14ac:dyDescent="0.2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0">
        <f t="shared" si="23"/>
        <v>136</v>
      </c>
      <c r="P329" s="10">
        <f t="shared" si="24"/>
        <v>160.47</v>
      </c>
      <c r="Q329" s="12" t="s">
        <v>8308</v>
      </c>
      <c r="R329" t="s">
        <v>8313</v>
      </c>
      <c r="S329" s="17">
        <f t="shared" si="25"/>
        <v>42058.235289351855</v>
      </c>
      <c r="T329" s="17"/>
      <c r="U329" s="16">
        <f t="shared" si="26"/>
        <v>42085.333333333328</v>
      </c>
    </row>
    <row r="330" spans="1:21" ht="45" hidden="1" x14ac:dyDescent="0.2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0">
        <f t="shared" si="23"/>
        <v>104</v>
      </c>
      <c r="P330" s="10">
        <f t="shared" si="24"/>
        <v>156.05000000000001</v>
      </c>
      <c r="Q330" s="12" t="s">
        <v>8308</v>
      </c>
      <c r="R330" t="s">
        <v>8313</v>
      </c>
      <c r="S330" s="17">
        <f t="shared" si="25"/>
        <v>42278.946620370371</v>
      </c>
      <c r="T330" s="17"/>
      <c r="U330" s="16">
        <f t="shared" si="26"/>
        <v>42309.166666666672</v>
      </c>
    </row>
    <row r="331" spans="1:21" ht="45" hidden="1" x14ac:dyDescent="0.2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0">
        <f t="shared" si="23"/>
        <v>106</v>
      </c>
      <c r="P331" s="10">
        <f t="shared" si="24"/>
        <v>63.17</v>
      </c>
      <c r="Q331" s="12" t="s">
        <v>8308</v>
      </c>
      <c r="R331" t="s">
        <v>8313</v>
      </c>
      <c r="S331" s="17">
        <f t="shared" si="25"/>
        <v>42291.46674768519</v>
      </c>
      <c r="T331" s="17"/>
      <c r="U331" s="16">
        <f t="shared" si="26"/>
        <v>42315.166666666672</v>
      </c>
    </row>
    <row r="332" spans="1:21" ht="60" hidden="1" x14ac:dyDescent="0.2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0">
        <f t="shared" si="23"/>
        <v>102</v>
      </c>
      <c r="P332" s="10">
        <f t="shared" si="24"/>
        <v>104.82</v>
      </c>
      <c r="Q332" s="12" t="s">
        <v>8308</v>
      </c>
      <c r="R332" t="s">
        <v>8313</v>
      </c>
      <c r="S332" s="17">
        <f t="shared" si="25"/>
        <v>41379.515775462962</v>
      </c>
      <c r="T332" s="17"/>
      <c r="U332" s="16">
        <f t="shared" si="26"/>
        <v>41411.165972222225</v>
      </c>
    </row>
    <row r="333" spans="1:21" ht="45" hidden="1" x14ac:dyDescent="0.2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0">
        <f t="shared" si="23"/>
        <v>107</v>
      </c>
      <c r="P333" s="10">
        <f t="shared" si="24"/>
        <v>97.36</v>
      </c>
      <c r="Q333" s="12" t="s">
        <v>8308</v>
      </c>
      <c r="R333" t="s">
        <v>8313</v>
      </c>
      <c r="S333" s="17">
        <f t="shared" si="25"/>
        <v>42507.581412037034</v>
      </c>
      <c r="T333" s="17"/>
      <c r="U333" s="16">
        <f t="shared" si="26"/>
        <v>42538.581412037034</v>
      </c>
    </row>
    <row r="334" spans="1:21" ht="60" hidden="1" x14ac:dyDescent="0.2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0">
        <f t="shared" si="23"/>
        <v>113</v>
      </c>
      <c r="P334" s="10">
        <f t="shared" si="24"/>
        <v>203.63</v>
      </c>
      <c r="Q334" s="12" t="s">
        <v>8308</v>
      </c>
      <c r="R334" t="s">
        <v>8313</v>
      </c>
      <c r="S334" s="17">
        <f t="shared" si="25"/>
        <v>42263.680289351847</v>
      </c>
      <c r="T334" s="17"/>
      <c r="U334" s="16">
        <f t="shared" si="26"/>
        <v>42305.333333333328</v>
      </c>
    </row>
    <row r="335" spans="1:21" ht="60" hidden="1" x14ac:dyDescent="0.2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0">
        <f t="shared" si="23"/>
        <v>125</v>
      </c>
      <c r="P335" s="10">
        <f t="shared" si="24"/>
        <v>188.31</v>
      </c>
      <c r="Q335" s="12" t="s">
        <v>8308</v>
      </c>
      <c r="R335" t="s">
        <v>8313</v>
      </c>
      <c r="S335" s="17">
        <f t="shared" si="25"/>
        <v>42437.636469907404</v>
      </c>
      <c r="T335" s="17"/>
      <c r="U335" s="16">
        <f t="shared" si="26"/>
        <v>42467.59480324074</v>
      </c>
    </row>
    <row r="336" spans="1:21" ht="60" hidden="1" x14ac:dyDescent="0.2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0">
        <f t="shared" si="23"/>
        <v>101</v>
      </c>
      <c r="P336" s="10">
        <f t="shared" si="24"/>
        <v>146.65</v>
      </c>
      <c r="Q336" s="12" t="s">
        <v>8308</v>
      </c>
      <c r="R336" t="s">
        <v>8313</v>
      </c>
      <c r="S336" s="17">
        <f t="shared" si="25"/>
        <v>42101.682372685187</v>
      </c>
      <c r="T336" s="17"/>
      <c r="U336" s="16">
        <f t="shared" si="26"/>
        <v>42139.791666666672</v>
      </c>
    </row>
    <row r="337" spans="1:21" ht="60" hidden="1" x14ac:dyDescent="0.2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0">
        <f t="shared" si="23"/>
        <v>103</v>
      </c>
      <c r="P337" s="10">
        <f t="shared" si="24"/>
        <v>109.19</v>
      </c>
      <c r="Q337" s="12" t="s">
        <v>8308</v>
      </c>
      <c r="R337" t="s">
        <v>8313</v>
      </c>
      <c r="S337" s="17">
        <f t="shared" si="25"/>
        <v>42101.737442129626</v>
      </c>
      <c r="T337" s="17"/>
      <c r="U337" s="16">
        <f t="shared" si="26"/>
        <v>42132.916666666672</v>
      </c>
    </row>
    <row r="338" spans="1:21" ht="45" hidden="1" x14ac:dyDescent="0.2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0">
        <f t="shared" si="23"/>
        <v>117</v>
      </c>
      <c r="P338" s="10">
        <f t="shared" si="24"/>
        <v>59.25</v>
      </c>
      <c r="Q338" s="12" t="s">
        <v>8308</v>
      </c>
      <c r="R338" t="s">
        <v>8313</v>
      </c>
      <c r="S338" s="17">
        <f t="shared" si="25"/>
        <v>42291.596273148149</v>
      </c>
      <c r="T338" s="17"/>
      <c r="U338" s="16">
        <f t="shared" si="26"/>
        <v>42321.637939814813</v>
      </c>
    </row>
    <row r="339" spans="1:21" ht="60" hidden="1" x14ac:dyDescent="0.2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0">
        <f t="shared" si="23"/>
        <v>101</v>
      </c>
      <c r="P339" s="10">
        <f t="shared" si="24"/>
        <v>97.9</v>
      </c>
      <c r="Q339" s="12" t="s">
        <v>8308</v>
      </c>
      <c r="R339" t="s">
        <v>8313</v>
      </c>
      <c r="S339" s="17">
        <f t="shared" si="25"/>
        <v>42047.128564814819</v>
      </c>
      <c r="T339" s="17"/>
      <c r="U339" s="16">
        <f t="shared" si="26"/>
        <v>42077.086898148147</v>
      </c>
    </row>
    <row r="340" spans="1:21" ht="60" hidden="1" x14ac:dyDescent="0.2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0">
        <f t="shared" si="23"/>
        <v>110</v>
      </c>
      <c r="P340" s="10">
        <f t="shared" si="24"/>
        <v>70</v>
      </c>
      <c r="Q340" s="12" t="s">
        <v>8308</v>
      </c>
      <c r="R340" t="s">
        <v>8313</v>
      </c>
      <c r="S340" s="17">
        <f t="shared" si="25"/>
        <v>42559.755671296298</v>
      </c>
      <c r="T340" s="17"/>
      <c r="U340" s="16">
        <f t="shared" si="26"/>
        <v>42616.041666666672</v>
      </c>
    </row>
    <row r="341" spans="1:21" ht="45" hidden="1" x14ac:dyDescent="0.2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0">
        <f t="shared" si="23"/>
        <v>108</v>
      </c>
      <c r="P341" s="10">
        <f t="shared" si="24"/>
        <v>72.87</v>
      </c>
      <c r="Q341" s="12" t="s">
        <v>8308</v>
      </c>
      <c r="R341" t="s">
        <v>8313</v>
      </c>
      <c r="S341" s="17">
        <f t="shared" si="25"/>
        <v>42093.760046296295</v>
      </c>
      <c r="T341" s="17"/>
      <c r="U341" s="16">
        <f t="shared" si="26"/>
        <v>42123.760046296295</v>
      </c>
    </row>
    <row r="342" spans="1:21" ht="45" hidden="1" x14ac:dyDescent="0.2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0">
        <f t="shared" si="23"/>
        <v>125</v>
      </c>
      <c r="P342" s="10">
        <f t="shared" si="24"/>
        <v>146.35</v>
      </c>
      <c r="Q342" s="12" t="s">
        <v>8308</v>
      </c>
      <c r="R342" t="s">
        <v>8313</v>
      </c>
      <c r="S342" s="17">
        <f t="shared" si="25"/>
        <v>42772.669062500005</v>
      </c>
      <c r="T342" s="17"/>
      <c r="U342" s="16">
        <f t="shared" si="26"/>
        <v>42802.875</v>
      </c>
    </row>
    <row r="343" spans="1:21" ht="60" hidden="1" x14ac:dyDescent="0.2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0">
        <f t="shared" si="23"/>
        <v>107</v>
      </c>
      <c r="P343" s="10">
        <f t="shared" si="24"/>
        <v>67.91</v>
      </c>
      <c r="Q343" s="12" t="s">
        <v>8308</v>
      </c>
      <c r="R343" t="s">
        <v>8313</v>
      </c>
      <c r="S343" s="17">
        <f t="shared" si="25"/>
        <v>41894.879606481481</v>
      </c>
      <c r="T343" s="17"/>
      <c r="U343" s="16">
        <f t="shared" si="26"/>
        <v>41913.165972222225</v>
      </c>
    </row>
    <row r="344" spans="1:21" ht="30" hidden="1" x14ac:dyDescent="0.2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0">
        <f t="shared" si="23"/>
        <v>100</v>
      </c>
      <c r="P344" s="10">
        <f t="shared" si="24"/>
        <v>169.85</v>
      </c>
      <c r="Q344" s="12" t="s">
        <v>8308</v>
      </c>
      <c r="R344" t="s">
        <v>8313</v>
      </c>
      <c r="S344" s="17">
        <f t="shared" si="25"/>
        <v>42459.780844907407</v>
      </c>
      <c r="T344" s="17"/>
      <c r="U344" s="16">
        <f t="shared" si="26"/>
        <v>42489.780844907407</v>
      </c>
    </row>
    <row r="345" spans="1:21" ht="60" hidden="1" x14ac:dyDescent="0.2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0">
        <f t="shared" si="23"/>
        <v>102</v>
      </c>
      <c r="P345" s="10">
        <f t="shared" si="24"/>
        <v>58.41</v>
      </c>
      <c r="Q345" s="12" t="s">
        <v>8308</v>
      </c>
      <c r="R345" t="s">
        <v>8313</v>
      </c>
      <c r="S345" s="17">
        <f t="shared" si="25"/>
        <v>41926.73778935185</v>
      </c>
      <c r="T345" s="17"/>
      <c r="U345" s="16">
        <f t="shared" si="26"/>
        <v>41957.125</v>
      </c>
    </row>
    <row r="346" spans="1:21" ht="60" hidden="1" x14ac:dyDescent="0.2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0">
        <f t="shared" si="23"/>
        <v>102</v>
      </c>
      <c r="P346" s="10">
        <f t="shared" si="24"/>
        <v>119.99</v>
      </c>
      <c r="Q346" s="12" t="s">
        <v>8308</v>
      </c>
      <c r="R346" t="s">
        <v>8313</v>
      </c>
      <c r="S346" s="17">
        <f t="shared" si="25"/>
        <v>42111.970995370371</v>
      </c>
      <c r="T346" s="17"/>
      <c r="U346" s="16">
        <f t="shared" si="26"/>
        <v>42156.097222222219</v>
      </c>
    </row>
    <row r="347" spans="1:21" ht="45" hidden="1" x14ac:dyDescent="0.2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0">
        <f t="shared" si="23"/>
        <v>123</v>
      </c>
      <c r="P347" s="10">
        <f t="shared" si="24"/>
        <v>99.86</v>
      </c>
      <c r="Q347" s="12" t="s">
        <v>8308</v>
      </c>
      <c r="R347" t="s">
        <v>8313</v>
      </c>
      <c r="S347" s="17">
        <f t="shared" si="25"/>
        <v>42114.944328703699</v>
      </c>
      <c r="T347" s="17"/>
      <c r="U347" s="16">
        <f t="shared" si="26"/>
        <v>42144.944328703699</v>
      </c>
    </row>
    <row r="348" spans="1:21" ht="60" hidden="1" x14ac:dyDescent="0.2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0">
        <f t="shared" si="23"/>
        <v>170</v>
      </c>
      <c r="P348" s="10">
        <f t="shared" si="24"/>
        <v>90.58</v>
      </c>
      <c r="Q348" s="12" t="s">
        <v>8308</v>
      </c>
      <c r="R348" t="s">
        <v>8313</v>
      </c>
      <c r="S348" s="17">
        <f t="shared" si="25"/>
        <v>42261.500243055561</v>
      </c>
      <c r="T348" s="17"/>
      <c r="U348" s="16">
        <f t="shared" si="26"/>
        <v>42291.500243055561</v>
      </c>
    </row>
    <row r="349" spans="1:21" ht="60" hidden="1" x14ac:dyDescent="0.2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0">
        <f t="shared" si="23"/>
        <v>112</v>
      </c>
      <c r="P349" s="10">
        <f t="shared" si="24"/>
        <v>117.77</v>
      </c>
      <c r="Q349" s="12" t="s">
        <v>8308</v>
      </c>
      <c r="R349" t="s">
        <v>8313</v>
      </c>
      <c r="S349" s="17">
        <f t="shared" si="25"/>
        <v>42292.495474537034</v>
      </c>
      <c r="T349" s="17"/>
      <c r="U349" s="16">
        <f t="shared" si="26"/>
        <v>42322.537141203706</v>
      </c>
    </row>
    <row r="350" spans="1:21" ht="60" hidden="1" x14ac:dyDescent="0.2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0">
        <f t="shared" si="23"/>
        <v>103</v>
      </c>
      <c r="P350" s="10">
        <f t="shared" si="24"/>
        <v>86.55</v>
      </c>
      <c r="Q350" s="12" t="s">
        <v>8308</v>
      </c>
      <c r="R350" t="s">
        <v>8313</v>
      </c>
      <c r="S350" s="17">
        <f t="shared" si="25"/>
        <v>42207.58699074074</v>
      </c>
      <c r="T350" s="17"/>
      <c r="U350" s="16">
        <f t="shared" si="26"/>
        <v>42237.58699074074</v>
      </c>
    </row>
    <row r="351" spans="1:21" ht="45" hidden="1" x14ac:dyDescent="0.2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0">
        <f t="shared" si="23"/>
        <v>107</v>
      </c>
      <c r="P351" s="10">
        <f t="shared" si="24"/>
        <v>71.900000000000006</v>
      </c>
      <c r="Q351" s="12" t="s">
        <v>8308</v>
      </c>
      <c r="R351" t="s">
        <v>8313</v>
      </c>
      <c r="S351" s="17">
        <f t="shared" si="25"/>
        <v>42760.498935185184</v>
      </c>
      <c r="T351" s="17"/>
      <c r="U351" s="16">
        <f t="shared" si="26"/>
        <v>42790.498935185184</v>
      </c>
    </row>
    <row r="352" spans="1:21" ht="45" hidden="1" x14ac:dyDescent="0.2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0">
        <f t="shared" si="23"/>
        <v>115</v>
      </c>
      <c r="P352" s="10">
        <f t="shared" si="24"/>
        <v>129.82</v>
      </c>
      <c r="Q352" s="12" t="s">
        <v>8308</v>
      </c>
      <c r="R352" t="s">
        <v>8313</v>
      </c>
      <c r="S352" s="17">
        <f t="shared" si="25"/>
        <v>42586.066076388888</v>
      </c>
      <c r="T352" s="17"/>
      <c r="U352" s="16">
        <f t="shared" si="26"/>
        <v>42624.165972222225</v>
      </c>
    </row>
    <row r="353" spans="1:21" ht="60" hidden="1" x14ac:dyDescent="0.2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0">
        <f t="shared" si="23"/>
        <v>127</v>
      </c>
      <c r="P353" s="10">
        <f t="shared" si="24"/>
        <v>44.91</v>
      </c>
      <c r="Q353" s="12" t="s">
        <v>8308</v>
      </c>
      <c r="R353" t="s">
        <v>8313</v>
      </c>
      <c r="S353" s="17">
        <f t="shared" si="25"/>
        <v>42427.964745370366</v>
      </c>
      <c r="T353" s="17"/>
      <c r="U353" s="16">
        <f t="shared" si="26"/>
        <v>42467.923078703709</v>
      </c>
    </row>
    <row r="354" spans="1:21" ht="60" hidden="1" x14ac:dyDescent="0.2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0">
        <f t="shared" si="23"/>
        <v>117</v>
      </c>
      <c r="P354" s="10">
        <f t="shared" si="24"/>
        <v>40.76</v>
      </c>
      <c r="Q354" s="12" t="s">
        <v>8308</v>
      </c>
      <c r="R354" t="s">
        <v>8313</v>
      </c>
      <c r="S354" s="17">
        <f t="shared" si="25"/>
        <v>41890.167453703703</v>
      </c>
      <c r="T354" s="17"/>
      <c r="U354" s="16">
        <f t="shared" si="26"/>
        <v>41920.167453703703</v>
      </c>
    </row>
    <row r="355" spans="1:21" ht="60" hidden="1" x14ac:dyDescent="0.2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0">
        <f t="shared" si="23"/>
        <v>109</v>
      </c>
      <c r="P355" s="10">
        <f t="shared" si="24"/>
        <v>103.52</v>
      </c>
      <c r="Q355" s="12" t="s">
        <v>8308</v>
      </c>
      <c r="R355" t="s">
        <v>8313</v>
      </c>
      <c r="S355" s="17">
        <f t="shared" si="25"/>
        <v>42297.791886574079</v>
      </c>
      <c r="T355" s="17"/>
      <c r="U355" s="16">
        <f t="shared" si="26"/>
        <v>42327.833553240736</v>
      </c>
    </row>
    <row r="356" spans="1:21" ht="60" hidden="1" x14ac:dyDescent="0.2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0">
        <f t="shared" si="23"/>
        <v>104</v>
      </c>
      <c r="P356" s="10">
        <f t="shared" si="24"/>
        <v>125.45</v>
      </c>
      <c r="Q356" s="12" t="s">
        <v>8308</v>
      </c>
      <c r="R356" t="s">
        <v>8313</v>
      </c>
      <c r="S356" s="17">
        <f t="shared" si="25"/>
        <v>42438.827789351853</v>
      </c>
      <c r="T356" s="17"/>
      <c r="U356" s="16">
        <f t="shared" si="26"/>
        <v>42468.786122685182</v>
      </c>
    </row>
    <row r="357" spans="1:21" ht="45" hidden="1" x14ac:dyDescent="0.2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0">
        <f t="shared" si="23"/>
        <v>116</v>
      </c>
      <c r="P357" s="10">
        <f t="shared" si="24"/>
        <v>246.61</v>
      </c>
      <c r="Q357" s="12" t="s">
        <v>8308</v>
      </c>
      <c r="R357" t="s">
        <v>8313</v>
      </c>
      <c r="S357" s="17">
        <f t="shared" si="25"/>
        <v>41943.293912037036</v>
      </c>
      <c r="T357" s="17"/>
      <c r="U357" s="16">
        <f t="shared" si="26"/>
        <v>41974.3355787037</v>
      </c>
    </row>
    <row r="358" spans="1:21" ht="45" hidden="1" x14ac:dyDescent="0.2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0">
        <f t="shared" si="23"/>
        <v>103</v>
      </c>
      <c r="P358" s="10">
        <f t="shared" si="24"/>
        <v>79.400000000000006</v>
      </c>
      <c r="Q358" s="12" t="s">
        <v>8308</v>
      </c>
      <c r="R358" t="s">
        <v>8313</v>
      </c>
      <c r="S358" s="17">
        <f t="shared" si="25"/>
        <v>42415.803159722222</v>
      </c>
      <c r="T358" s="17"/>
      <c r="U358" s="16">
        <f t="shared" si="26"/>
        <v>42445.761493055557</v>
      </c>
    </row>
    <row r="359" spans="1:21" ht="60" hidden="1" x14ac:dyDescent="0.2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0">
        <f t="shared" si="23"/>
        <v>174</v>
      </c>
      <c r="P359" s="10">
        <f t="shared" si="24"/>
        <v>86.14</v>
      </c>
      <c r="Q359" s="12" t="s">
        <v>8308</v>
      </c>
      <c r="R359" t="s">
        <v>8313</v>
      </c>
      <c r="S359" s="17">
        <f t="shared" si="25"/>
        <v>42078.222187499996</v>
      </c>
      <c r="T359" s="17"/>
      <c r="U359" s="16">
        <f t="shared" si="26"/>
        <v>42118.222187499996</v>
      </c>
    </row>
    <row r="360" spans="1:21" ht="45" hidden="1" x14ac:dyDescent="0.2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0">
        <f t="shared" si="23"/>
        <v>103</v>
      </c>
      <c r="P360" s="10">
        <f t="shared" si="24"/>
        <v>193.05</v>
      </c>
      <c r="Q360" s="12" t="s">
        <v>8308</v>
      </c>
      <c r="R360" t="s">
        <v>8313</v>
      </c>
      <c r="S360" s="17">
        <f t="shared" si="25"/>
        <v>42507.860196759255</v>
      </c>
      <c r="T360" s="17"/>
      <c r="U360" s="16">
        <f t="shared" si="26"/>
        <v>42536.625</v>
      </c>
    </row>
    <row r="361" spans="1:21" ht="45" hidden="1" x14ac:dyDescent="0.2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0">
        <f t="shared" si="23"/>
        <v>105</v>
      </c>
      <c r="P361" s="10">
        <f t="shared" si="24"/>
        <v>84.02</v>
      </c>
      <c r="Q361" s="12" t="s">
        <v>8308</v>
      </c>
      <c r="R361" t="s">
        <v>8313</v>
      </c>
      <c r="S361" s="17">
        <f t="shared" si="25"/>
        <v>41935.070486111108</v>
      </c>
      <c r="T361" s="17"/>
      <c r="U361" s="16">
        <f t="shared" si="26"/>
        <v>41957.216666666667</v>
      </c>
    </row>
    <row r="362" spans="1:21" ht="60" hidden="1" x14ac:dyDescent="0.2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0">
        <f t="shared" si="23"/>
        <v>101</v>
      </c>
      <c r="P362" s="10">
        <f t="shared" si="24"/>
        <v>139.83000000000001</v>
      </c>
      <c r="Q362" s="12" t="s">
        <v>8308</v>
      </c>
      <c r="R362" t="s">
        <v>8313</v>
      </c>
      <c r="S362" s="17">
        <f t="shared" si="25"/>
        <v>42163.897916666669</v>
      </c>
      <c r="T362" s="17"/>
      <c r="U362" s="16">
        <f t="shared" si="26"/>
        <v>42208.132638888885</v>
      </c>
    </row>
    <row r="363" spans="1:21" ht="60" hidden="1" x14ac:dyDescent="0.2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0">
        <f t="shared" si="23"/>
        <v>111</v>
      </c>
      <c r="P363" s="10">
        <f t="shared" si="24"/>
        <v>109.82</v>
      </c>
      <c r="Q363" s="12" t="s">
        <v>8308</v>
      </c>
      <c r="R363" t="s">
        <v>8313</v>
      </c>
      <c r="S363" s="17">
        <f t="shared" si="25"/>
        <v>41936.001226851848</v>
      </c>
      <c r="T363" s="17"/>
      <c r="U363" s="16">
        <f t="shared" si="26"/>
        <v>41966.042893518519</v>
      </c>
    </row>
    <row r="364" spans="1:21" ht="60" hidden="1" x14ac:dyDescent="0.2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0">
        <f t="shared" si="23"/>
        <v>124</v>
      </c>
      <c r="P364" s="10">
        <f t="shared" si="24"/>
        <v>139.53</v>
      </c>
      <c r="Q364" s="12" t="s">
        <v>8308</v>
      </c>
      <c r="R364" t="s">
        <v>8313</v>
      </c>
      <c r="S364" s="17">
        <f t="shared" si="25"/>
        <v>41837.210543981484</v>
      </c>
      <c r="T364" s="17"/>
      <c r="U364" s="16">
        <f t="shared" si="26"/>
        <v>41859</v>
      </c>
    </row>
    <row r="365" spans="1:21" ht="60" hidden="1" x14ac:dyDescent="0.2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0">
        <f t="shared" si="23"/>
        <v>101</v>
      </c>
      <c r="P365" s="10">
        <f t="shared" si="24"/>
        <v>347.85</v>
      </c>
      <c r="Q365" s="12" t="s">
        <v>8308</v>
      </c>
      <c r="R365" t="s">
        <v>8313</v>
      </c>
      <c r="S365" s="17">
        <f t="shared" si="25"/>
        <v>40255.744629629626</v>
      </c>
      <c r="T365" s="17"/>
      <c r="U365" s="16">
        <f t="shared" si="26"/>
        <v>40300.806944444441</v>
      </c>
    </row>
    <row r="366" spans="1:21" ht="60" hidden="1" x14ac:dyDescent="0.2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0">
        <f t="shared" si="23"/>
        <v>110</v>
      </c>
      <c r="P366" s="10">
        <f t="shared" si="24"/>
        <v>68.239999999999995</v>
      </c>
      <c r="Q366" s="12" t="s">
        <v>8308</v>
      </c>
      <c r="R366" t="s">
        <v>8313</v>
      </c>
      <c r="S366" s="17">
        <f t="shared" si="25"/>
        <v>41780.859629629631</v>
      </c>
      <c r="T366" s="17"/>
      <c r="U366" s="16">
        <f t="shared" si="26"/>
        <v>41811.165972222225</v>
      </c>
    </row>
    <row r="367" spans="1:21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0">
        <f t="shared" si="23"/>
        <v>104</v>
      </c>
      <c r="P367" s="10">
        <f t="shared" si="24"/>
        <v>239.94</v>
      </c>
      <c r="Q367" s="12" t="s">
        <v>8308</v>
      </c>
      <c r="R367" t="s">
        <v>8313</v>
      </c>
      <c r="S367" s="17">
        <f t="shared" si="25"/>
        <v>41668.606469907405</v>
      </c>
      <c r="T367" s="27">
        <f>YEAR(S367)</f>
        <v>2014</v>
      </c>
      <c r="U367" s="16">
        <f t="shared" si="26"/>
        <v>41698.606469907405</v>
      </c>
    </row>
    <row r="368" spans="1:21" ht="45" hidden="1" x14ac:dyDescent="0.2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0">
        <f t="shared" si="23"/>
        <v>101</v>
      </c>
      <c r="P368" s="10">
        <f t="shared" si="24"/>
        <v>287.31</v>
      </c>
      <c r="Q368" s="12" t="s">
        <v>8308</v>
      </c>
      <c r="R368" t="s">
        <v>8313</v>
      </c>
      <c r="S368" s="17">
        <f t="shared" si="25"/>
        <v>41019.793032407404</v>
      </c>
      <c r="T368" s="17"/>
      <c r="U368" s="16">
        <f t="shared" si="26"/>
        <v>41049.793032407404</v>
      </c>
    </row>
    <row r="369" spans="1:21" ht="60" hidden="1" x14ac:dyDescent="0.2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0">
        <f t="shared" si="23"/>
        <v>103</v>
      </c>
      <c r="P369" s="10">
        <f t="shared" si="24"/>
        <v>86.85</v>
      </c>
      <c r="Q369" s="12" t="s">
        <v>8308</v>
      </c>
      <c r="R369" t="s">
        <v>8313</v>
      </c>
      <c r="S369" s="17">
        <f t="shared" si="25"/>
        <v>41355.577291666668</v>
      </c>
      <c r="T369" s="17"/>
      <c r="U369" s="16">
        <f t="shared" si="26"/>
        <v>41395.207638888889</v>
      </c>
    </row>
    <row r="370" spans="1:21" ht="60" hidden="1" x14ac:dyDescent="0.2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0">
        <f t="shared" si="23"/>
        <v>104</v>
      </c>
      <c r="P370" s="10">
        <f t="shared" si="24"/>
        <v>81.849999999999994</v>
      </c>
      <c r="Q370" s="12" t="s">
        <v>8308</v>
      </c>
      <c r="R370" t="s">
        <v>8313</v>
      </c>
      <c r="S370" s="17">
        <f t="shared" si="25"/>
        <v>42043.605578703704</v>
      </c>
      <c r="T370" s="17"/>
      <c r="U370" s="16">
        <f t="shared" si="26"/>
        <v>42078.563912037032</v>
      </c>
    </row>
    <row r="371" spans="1:21" ht="60" hidden="1" x14ac:dyDescent="0.2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0">
        <f t="shared" si="23"/>
        <v>110</v>
      </c>
      <c r="P371" s="10">
        <f t="shared" si="24"/>
        <v>42.87</v>
      </c>
      <c r="Q371" s="12" t="s">
        <v>8308</v>
      </c>
      <c r="R371" t="s">
        <v>8313</v>
      </c>
      <c r="S371" s="17">
        <f t="shared" si="25"/>
        <v>40893.551724537036</v>
      </c>
      <c r="T371" s="17"/>
      <c r="U371" s="16">
        <f t="shared" si="26"/>
        <v>40923.551724537036</v>
      </c>
    </row>
    <row r="372" spans="1:21" ht="60" hidden="1" x14ac:dyDescent="0.2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0">
        <f t="shared" si="23"/>
        <v>122</v>
      </c>
      <c r="P372" s="10">
        <f t="shared" si="24"/>
        <v>709.42</v>
      </c>
      <c r="Q372" s="12" t="s">
        <v>8308</v>
      </c>
      <c r="R372" t="s">
        <v>8313</v>
      </c>
      <c r="S372" s="17">
        <f t="shared" si="25"/>
        <v>42711.795138888891</v>
      </c>
      <c r="T372" s="17"/>
      <c r="U372" s="16">
        <f t="shared" si="26"/>
        <v>42741.795138888891</v>
      </c>
    </row>
    <row r="373" spans="1:21" ht="60" hidden="1" x14ac:dyDescent="0.2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0">
        <f t="shared" si="23"/>
        <v>114</v>
      </c>
      <c r="P373" s="10">
        <f t="shared" si="24"/>
        <v>161.26</v>
      </c>
      <c r="Q373" s="12" t="s">
        <v>8308</v>
      </c>
      <c r="R373" t="s">
        <v>8313</v>
      </c>
      <c r="S373" s="17">
        <f t="shared" si="25"/>
        <v>41261.767812500002</v>
      </c>
      <c r="T373" s="17"/>
      <c r="U373" s="16">
        <f t="shared" si="26"/>
        <v>41306.767812500002</v>
      </c>
    </row>
    <row r="374" spans="1:21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0">
        <f t="shared" si="23"/>
        <v>125</v>
      </c>
      <c r="P374" s="10">
        <f t="shared" si="24"/>
        <v>41.78</v>
      </c>
      <c r="Q374" s="12" t="s">
        <v>8308</v>
      </c>
      <c r="R374" t="s">
        <v>8313</v>
      </c>
      <c r="S374" s="17">
        <f t="shared" si="25"/>
        <v>42425.576898148152</v>
      </c>
      <c r="T374" s="27">
        <f>YEAR(S374)</f>
        <v>2016</v>
      </c>
      <c r="U374" s="16">
        <f t="shared" si="26"/>
        <v>42465.666666666672</v>
      </c>
    </row>
    <row r="375" spans="1:21" ht="45" hidden="1" x14ac:dyDescent="0.2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0">
        <f t="shared" si="23"/>
        <v>107</v>
      </c>
      <c r="P375" s="10">
        <f t="shared" si="24"/>
        <v>89.89</v>
      </c>
      <c r="Q375" s="12" t="s">
        <v>8308</v>
      </c>
      <c r="R375" t="s">
        <v>8313</v>
      </c>
      <c r="S375" s="17">
        <f t="shared" si="25"/>
        <v>41078.91201388889</v>
      </c>
      <c r="T375" s="17"/>
      <c r="U375" s="16">
        <f t="shared" si="26"/>
        <v>41108.91201388889</v>
      </c>
    </row>
    <row r="376" spans="1:21" ht="60" hidden="1" x14ac:dyDescent="0.2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0">
        <f t="shared" si="23"/>
        <v>131</v>
      </c>
      <c r="P376" s="10">
        <f t="shared" si="24"/>
        <v>45.05</v>
      </c>
      <c r="Q376" s="12" t="s">
        <v>8308</v>
      </c>
      <c r="R376" t="s">
        <v>8313</v>
      </c>
      <c r="S376" s="17">
        <f t="shared" si="25"/>
        <v>40757.889247685183</v>
      </c>
      <c r="T376" s="17"/>
      <c r="U376" s="16">
        <f t="shared" si="26"/>
        <v>40802.889247685183</v>
      </c>
    </row>
    <row r="377" spans="1:21" ht="60" hidden="1" x14ac:dyDescent="0.2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0">
        <f t="shared" si="23"/>
        <v>120</v>
      </c>
      <c r="P377" s="10">
        <f t="shared" si="24"/>
        <v>42.86</v>
      </c>
      <c r="Q377" s="12" t="s">
        <v>8308</v>
      </c>
      <c r="R377" t="s">
        <v>8313</v>
      </c>
      <c r="S377" s="17">
        <f t="shared" si="25"/>
        <v>41657.985081018516</v>
      </c>
      <c r="T377" s="17"/>
      <c r="U377" s="16">
        <f t="shared" si="26"/>
        <v>41699.720833333333</v>
      </c>
    </row>
    <row r="378" spans="1:21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0">
        <f t="shared" si="23"/>
        <v>106</v>
      </c>
      <c r="P378" s="10">
        <f t="shared" si="24"/>
        <v>54.08</v>
      </c>
      <c r="Q378" s="12" t="s">
        <v>8308</v>
      </c>
      <c r="R378" t="s">
        <v>8313</v>
      </c>
      <c r="S378" s="17">
        <f t="shared" si="25"/>
        <v>42576.452731481477</v>
      </c>
      <c r="T378" s="27">
        <f>YEAR(S378)</f>
        <v>2016</v>
      </c>
      <c r="U378" s="16">
        <f t="shared" si="26"/>
        <v>42607.452731481477</v>
      </c>
    </row>
    <row r="379" spans="1:21" ht="45" hidden="1" x14ac:dyDescent="0.2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0">
        <f t="shared" si="23"/>
        <v>114</v>
      </c>
      <c r="P379" s="10">
        <f t="shared" si="24"/>
        <v>103.22</v>
      </c>
      <c r="Q379" s="12" t="s">
        <v>8308</v>
      </c>
      <c r="R379" t="s">
        <v>8313</v>
      </c>
      <c r="S379" s="17">
        <f t="shared" si="25"/>
        <v>42292.250787037032</v>
      </c>
      <c r="T379" s="17"/>
      <c r="U379" s="16">
        <f t="shared" si="26"/>
        <v>42322.292361111111</v>
      </c>
    </row>
    <row r="380" spans="1:21" ht="60" hidden="1" x14ac:dyDescent="0.2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0">
        <f t="shared" si="23"/>
        <v>112</v>
      </c>
      <c r="P380" s="10">
        <f t="shared" si="24"/>
        <v>40.4</v>
      </c>
      <c r="Q380" s="12" t="s">
        <v>8308</v>
      </c>
      <c r="R380" t="s">
        <v>8313</v>
      </c>
      <c r="S380" s="17">
        <f t="shared" si="25"/>
        <v>42370.571851851855</v>
      </c>
      <c r="T380" s="17"/>
      <c r="U380" s="16">
        <f t="shared" si="26"/>
        <v>42394.994444444441</v>
      </c>
    </row>
    <row r="381" spans="1:21" ht="60" hidden="1" x14ac:dyDescent="0.2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0">
        <f t="shared" si="23"/>
        <v>116</v>
      </c>
      <c r="P381" s="10">
        <f t="shared" si="24"/>
        <v>116.86</v>
      </c>
      <c r="Q381" s="12" t="s">
        <v>8308</v>
      </c>
      <c r="R381" t="s">
        <v>8313</v>
      </c>
      <c r="S381" s="17">
        <f t="shared" si="25"/>
        <v>40987.688333333332</v>
      </c>
      <c r="T381" s="17"/>
      <c r="U381" s="16">
        <f t="shared" si="26"/>
        <v>41032.688333333332</v>
      </c>
    </row>
    <row r="382" spans="1:21" ht="60" hidden="1" x14ac:dyDescent="0.2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0">
        <f t="shared" si="23"/>
        <v>142</v>
      </c>
      <c r="P382" s="10">
        <f t="shared" si="24"/>
        <v>115.51</v>
      </c>
      <c r="Q382" s="12" t="s">
        <v>8308</v>
      </c>
      <c r="R382" t="s">
        <v>8313</v>
      </c>
      <c r="S382" s="17">
        <f t="shared" si="25"/>
        <v>42367.719814814816</v>
      </c>
      <c r="T382" s="17"/>
      <c r="U382" s="16">
        <f t="shared" si="26"/>
        <v>42392.719814814816</v>
      </c>
    </row>
    <row r="383" spans="1:21" ht="45" hidden="1" x14ac:dyDescent="0.2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0">
        <f t="shared" si="23"/>
        <v>105</v>
      </c>
      <c r="P383" s="10">
        <f t="shared" si="24"/>
        <v>104.31</v>
      </c>
      <c r="Q383" s="12" t="s">
        <v>8308</v>
      </c>
      <c r="R383" t="s">
        <v>8313</v>
      </c>
      <c r="S383" s="17">
        <f t="shared" si="25"/>
        <v>41085.698113425926</v>
      </c>
      <c r="T383" s="17"/>
      <c r="U383" s="16">
        <f t="shared" si="26"/>
        <v>41120.208333333336</v>
      </c>
    </row>
    <row r="384" spans="1:21" ht="60" hidden="1" x14ac:dyDescent="0.2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0">
        <f t="shared" si="23"/>
        <v>256</v>
      </c>
      <c r="P384" s="10">
        <f t="shared" si="24"/>
        <v>69.77</v>
      </c>
      <c r="Q384" s="12" t="s">
        <v>8308</v>
      </c>
      <c r="R384" t="s">
        <v>8313</v>
      </c>
      <c r="S384" s="17">
        <f t="shared" si="25"/>
        <v>41144.709490740745</v>
      </c>
      <c r="T384" s="17"/>
      <c r="U384" s="16">
        <f t="shared" si="26"/>
        <v>41158.709490740745</v>
      </c>
    </row>
    <row r="385" spans="1:21" ht="60" hidden="1" x14ac:dyDescent="0.2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0">
        <f t="shared" si="23"/>
        <v>207</v>
      </c>
      <c r="P385" s="10">
        <f t="shared" si="24"/>
        <v>43.02</v>
      </c>
      <c r="Q385" s="12" t="s">
        <v>8308</v>
      </c>
      <c r="R385" t="s">
        <v>8313</v>
      </c>
      <c r="S385" s="17">
        <f t="shared" si="25"/>
        <v>41755.117581018516</v>
      </c>
      <c r="T385" s="17"/>
      <c r="U385" s="16">
        <f t="shared" si="26"/>
        <v>41778.117581018516</v>
      </c>
    </row>
    <row r="386" spans="1:21" ht="60" hidden="1" x14ac:dyDescent="0.2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0">
        <f t="shared" ref="O386:O449" si="27">ROUND(E386/D386*100,0)</f>
        <v>112</v>
      </c>
      <c r="P386" s="10">
        <f t="shared" ref="P386:P449" si="28">IFERROR(ROUND(E386/L386,2),0)</f>
        <v>58.54</v>
      </c>
      <c r="Q386" s="12" t="s">
        <v>8308</v>
      </c>
      <c r="R386" t="s">
        <v>8313</v>
      </c>
      <c r="S386" s="17">
        <f t="shared" si="25"/>
        <v>41980.781793981485</v>
      </c>
      <c r="T386" s="17"/>
      <c r="U386" s="16">
        <f t="shared" si="26"/>
        <v>42010.781793981485</v>
      </c>
    </row>
    <row r="387" spans="1:21" ht="60" hidden="1" x14ac:dyDescent="0.2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0">
        <f t="shared" si="27"/>
        <v>106</v>
      </c>
      <c r="P387" s="10">
        <f t="shared" si="28"/>
        <v>111.8</v>
      </c>
      <c r="Q387" s="12" t="s">
        <v>8308</v>
      </c>
      <c r="R387" t="s">
        <v>8313</v>
      </c>
      <c r="S387" s="17">
        <f t="shared" ref="S387:S450" si="29">(((J387/60)/60)/24)+DATE(1970,1,1)</f>
        <v>41934.584502314814</v>
      </c>
      <c r="T387" s="17"/>
      <c r="U387" s="16">
        <f t="shared" ref="U387:U450" si="30">(((I387/60)/60)/24)+DATE(1970,1,1)</f>
        <v>41964.626168981486</v>
      </c>
    </row>
    <row r="388" spans="1:21" ht="60" hidden="1" x14ac:dyDescent="0.2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0">
        <f t="shared" si="27"/>
        <v>100</v>
      </c>
      <c r="P388" s="10">
        <f t="shared" si="28"/>
        <v>46.23</v>
      </c>
      <c r="Q388" s="12" t="s">
        <v>8308</v>
      </c>
      <c r="R388" t="s">
        <v>8313</v>
      </c>
      <c r="S388" s="17">
        <f t="shared" si="29"/>
        <v>42211.951284722221</v>
      </c>
      <c r="T388" s="17"/>
      <c r="U388" s="16">
        <f t="shared" si="30"/>
        <v>42226.951284722221</v>
      </c>
    </row>
    <row r="389" spans="1:21" ht="60" hidden="1" x14ac:dyDescent="0.2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0">
        <f t="shared" si="27"/>
        <v>214</v>
      </c>
      <c r="P389" s="10">
        <f t="shared" si="28"/>
        <v>144.69</v>
      </c>
      <c r="Q389" s="12" t="s">
        <v>8308</v>
      </c>
      <c r="R389" t="s">
        <v>8313</v>
      </c>
      <c r="S389" s="17">
        <f t="shared" si="29"/>
        <v>42200.67659722222</v>
      </c>
      <c r="T389" s="17"/>
      <c r="U389" s="16">
        <f t="shared" si="30"/>
        <v>42231.25</v>
      </c>
    </row>
    <row r="390" spans="1:21" ht="45" hidden="1" x14ac:dyDescent="0.2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0">
        <f t="shared" si="27"/>
        <v>126</v>
      </c>
      <c r="P390" s="10">
        <f t="shared" si="28"/>
        <v>88.85</v>
      </c>
      <c r="Q390" s="12" t="s">
        <v>8308</v>
      </c>
      <c r="R390" t="s">
        <v>8313</v>
      </c>
      <c r="S390" s="17">
        <f t="shared" si="29"/>
        <v>42549.076157407413</v>
      </c>
      <c r="T390" s="17"/>
      <c r="U390" s="16">
        <f t="shared" si="30"/>
        <v>42579.076157407413</v>
      </c>
    </row>
    <row r="391" spans="1:21" ht="60" hidden="1" x14ac:dyDescent="0.2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0">
        <f t="shared" si="27"/>
        <v>182</v>
      </c>
      <c r="P391" s="10">
        <f t="shared" si="28"/>
        <v>81.75</v>
      </c>
      <c r="Q391" s="12" t="s">
        <v>8308</v>
      </c>
      <c r="R391" t="s">
        <v>8313</v>
      </c>
      <c r="S391" s="17">
        <f t="shared" si="29"/>
        <v>41674.063078703701</v>
      </c>
      <c r="T391" s="17"/>
      <c r="U391" s="16">
        <f t="shared" si="30"/>
        <v>41705.957638888889</v>
      </c>
    </row>
    <row r="392" spans="1:21" ht="45" hidden="1" x14ac:dyDescent="0.2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0">
        <f t="shared" si="27"/>
        <v>100</v>
      </c>
      <c r="P392" s="10">
        <f t="shared" si="28"/>
        <v>71.430000000000007</v>
      </c>
      <c r="Q392" s="12" t="s">
        <v>8308</v>
      </c>
      <c r="R392" t="s">
        <v>8313</v>
      </c>
      <c r="S392" s="17">
        <f t="shared" si="29"/>
        <v>42112.036712962959</v>
      </c>
      <c r="T392" s="17"/>
      <c r="U392" s="16">
        <f t="shared" si="30"/>
        <v>42132.036712962959</v>
      </c>
    </row>
    <row r="393" spans="1:21" ht="45" hidden="1" x14ac:dyDescent="0.2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0">
        <f t="shared" si="27"/>
        <v>101</v>
      </c>
      <c r="P393" s="10">
        <f t="shared" si="28"/>
        <v>104.26</v>
      </c>
      <c r="Q393" s="12" t="s">
        <v>8308</v>
      </c>
      <c r="R393" t="s">
        <v>8313</v>
      </c>
      <c r="S393" s="17">
        <f t="shared" si="29"/>
        <v>40865.042256944449</v>
      </c>
      <c r="T393" s="17"/>
      <c r="U393" s="16">
        <f t="shared" si="30"/>
        <v>40895.040972222225</v>
      </c>
    </row>
    <row r="394" spans="1:21" ht="60" hidden="1" x14ac:dyDescent="0.2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0">
        <f t="shared" si="27"/>
        <v>101</v>
      </c>
      <c r="P394" s="10">
        <f t="shared" si="28"/>
        <v>90.62</v>
      </c>
      <c r="Q394" s="12" t="s">
        <v>8308</v>
      </c>
      <c r="R394" t="s">
        <v>8313</v>
      </c>
      <c r="S394" s="17">
        <f t="shared" si="29"/>
        <v>40763.717256944445</v>
      </c>
      <c r="T394" s="17"/>
      <c r="U394" s="16">
        <f t="shared" si="30"/>
        <v>40794.125</v>
      </c>
    </row>
    <row r="395" spans="1:21" ht="45" hidden="1" x14ac:dyDescent="0.2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0">
        <f t="shared" si="27"/>
        <v>110</v>
      </c>
      <c r="P395" s="10">
        <f t="shared" si="28"/>
        <v>157.33000000000001</v>
      </c>
      <c r="Q395" s="12" t="s">
        <v>8308</v>
      </c>
      <c r="R395" t="s">
        <v>8313</v>
      </c>
      <c r="S395" s="17">
        <f t="shared" si="29"/>
        <v>41526.708935185183</v>
      </c>
      <c r="T395" s="17"/>
      <c r="U395" s="16">
        <f t="shared" si="30"/>
        <v>41557.708935185183</v>
      </c>
    </row>
    <row r="396" spans="1:21" ht="60" hidden="1" x14ac:dyDescent="0.2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0">
        <f t="shared" si="27"/>
        <v>112</v>
      </c>
      <c r="P396" s="10">
        <f t="shared" si="28"/>
        <v>105.18</v>
      </c>
      <c r="Q396" s="12" t="s">
        <v>8308</v>
      </c>
      <c r="R396" t="s">
        <v>8313</v>
      </c>
      <c r="S396" s="17">
        <f t="shared" si="29"/>
        <v>42417.818078703705</v>
      </c>
      <c r="T396" s="17"/>
      <c r="U396" s="16">
        <f t="shared" si="30"/>
        <v>42477.776412037041</v>
      </c>
    </row>
    <row r="397" spans="1:21" ht="45" hidden="1" x14ac:dyDescent="0.2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0">
        <f t="shared" si="27"/>
        <v>108</v>
      </c>
      <c r="P397" s="10">
        <f t="shared" si="28"/>
        <v>58.72</v>
      </c>
      <c r="Q397" s="12" t="s">
        <v>8308</v>
      </c>
      <c r="R397" t="s">
        <v>8313</v>
      </c>
      <c r="S397" s="17">
        <f t="shared" si="29"/>
        <v>40990.909259259257</v>
      </c>
      <c r="T397" s="17"/>
      <c r="U397" s="16">
        <f t="shared" si="30"/>
        <v>41026.897222222222</v>
      </c>
    </row>
    <row r="398" spans="1:21" ht="45" hidden="1" x14ac:dyDescent="0.2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0">
        <f t="shared" si="27"/>
        <v>107</v>
      </c>
      <c r="P398" s="10">
        <f t="shared" si="28"/>
        <v>81.63</v>
      </c>
      <c r="Q398" s="12" t="s">
        <v>8308</v>
      </c>
      <c r="R398" t="s">
        <v>8313</v>
      </c>
      <c r="S398" s="17">
        <f t="shared" si="29"/>
        <v>41082.564884259256</v>
      </c>
      <c r="T398" s="17"/>
      <c r="U398" s="16">
        <f t="shared" si="30"/>
        <v>41097.564884259256</v>
      </c>
    </row>
    <row r="399" spans="1:21" ht="60" hidden="1" x14ac:dyDescent="0.2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0">
        <f t="shared" si="27"/>
        <v>104</v>
      </c>
      <c r="P399" s="10">
        <f t="shared" si="28"/>
        <v>56.46</v>
      </c>
      <c r="Q399" s="12" t="s">
        <v>8308</v>
      </c>
      <c r="R399" t="s">
        <v>8313</v>
      </c>
      <c r="S399" s="17">
        <f t="shared" si="29"/>
        <v>40379.776435185187</v>
      </c>
      <c r="T399" s="17"/>
      <c r="U399" s="16">
        <f t="shared" si="30"/>
        <v>40422.155555555553</v>
      </c>
    </row>
    <row r="400" spans="1:21" ht="45" hidden="1" x14ac:dyDescent="0.2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0">
        <f t="shared" si="27"/>
        <v>125</v>
      </c>
      <c r="P400" s="10">
        <f t="shared" si="28"/>
        <v>140.1</v>
      </c>
      <c r="Q400" s="12" t="s">
        <v>8308</v>
      </c>
      <c r="R400" t="s">
        <v>8313</v>
      </c>
      <c r="S400" s="17">
        <f t="shared" si="29"/>
        <v>42078.793124999997</v>
      </c>
      <c r="T400" s="17"/>
      <c r="U400" s="16">
        <f t="shared" si="30"/>
        <v>42123.793124999997</v>
      </c>
    </row>
    <row r="401" spans="1:21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0">
        <f t="shared" si="27"/>
        <v>107</v>
      </c>
      <c r="P401" s="10">
        <f t="shared" si="28"/>
        <v>224.85</v>
      </c>
      <c r="Q401" s="12" t="s">
        <v>8308</v>
      </c>
      <c r="R401" t="s">
        <v>8313</v>
      </c>
      <c r="S401" s="17">
        <f t="shared" si="29"/>
        <v>42687.875775462962</v>
      </c>
      <c r="T401" s="27">
        <f>YEAR(S401)</f>
        <v>2016</v>
      </c>
      <c r="U401" s="16">
        <f t="shared" si="30"/>
        <v>42718.5</v>
      </c>
    </row>
    <row r="402" spans="1:21" ht="45" hidden="1" x14ac:dyDescent="0.2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0">
        <f t="shared" si="27"/>
        <v>112</v>
      </c>
      <c r="P402" s="10">
        <f t="shared" si="28"/>
        <v>181.13</v>
      </c>
      <c r="Q402" s="12" t="s">
        <v>8308</v>
      </c>
      <c r="R402" t="s">
        <v>8313</v>
      </c>
      <c r="S402" s="17">
        <f t="shared" si="29"/>
        <v>41745.635960648149</v>
      </c>
      <c r="T402" s="17"/>
      <c r="U402" s="16">
        <f t="shared" si="30"/>
        <v>41776.145833333336</v>
      </c>
    </row>
    <row r="403" spans="1:21" ht="60" hidden="1" x14ac:dyDescent="0.2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0">
        <f t="shared" si="27"/>
        <v>104</v>
      </c>
      <c r="P403" s="10">
        <f t="shared" si="28"/>
        <v>711.04</v>
      </c>
      <c r="Q403" s="12" t="s">
        <v>8308</v>
      </c>
      <c r="R403" t="s">
        <v>8313</v>
      </c>
      <c r="S403" s="17">
        <f t="shared" si="29"/>
        <v>40732.842245370368</v>
      </c>
      <c r="T403" s="17"/>
      <c r="U403" s="16">
        <f t="shared" si="30"/>
        <v>40762.842245370368</v>
      </c>
    </row>
    <row r="404" spans="1:21" ht="60" hidden="1" x14ac:dyDescent="0.2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0">
        <f t="shared" si="27"/>
        <v>142</v>
      </c>
      <c r="P404" s="10">
        <f t="shared" si="28"/>
        <v>65.88</v>
      </c>
      <c r="Q404" s="12" t="s">
        <v>8308</v>
      </c>
      <c r="R404" t="s">
        <v>8313</v>
      </c>
      <c r="S404" s="17">
        <f t="shared" si="29"/>
        <v>42292.539548611108</v>
      </c>
      <c r="T404" s="17"/>
      <c r="U404" s="16">
        <f t="shared" si="30"/>
        <v>42313.58121527778</v>
      </c>
    </row>
    <row r="405" spans="1:21" ht="45" hidden="1" x14ac:dyDescent="0.2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0">
        <f t="shared" si="27"/>
        <v>105</v>
      </c>
      <c r="P405" s="10">
        <f t="shared" si="28"/>
        <v>75.19</v>
      </c>
      <c r="Q405" s="12" t="s">
        <v>8308</v>
      </c>
      <c r="R405" t="s">
        <v>8313</v>
      </c>
      <c r="S405" s="17">
        <f t="shared" si="29"/>
        <v>40718.310659722221</v>
      </c>
      <c r="T405" s="17"/>
      <c r="U405" s="16">
        <f t="shared" si="30"/>
        <v>40765.297222222223</v>
      </c>
    </row>
    <row r="406" spans="1:21" ht="45" hidden="1" x14ac:dyDescent="0.2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0">
        <f t="shared" si="27"/>
        <v>103</v>
      </c>
      <c r="P406" s="10">
        <f t="shared" si="28"/>
        <v>133.13999999999999</v>
      </c>
      <c r="Q406" s="12" t="s">
        <v>8308</v>
      </c>
      <c r="R406" t="s">
        <v>8313</v>
      </c>
      <c r="S406" s="17">
        <f t="shared" si="29"/>
        <v>41646.628032407411</v>
      </c>
      <c r="T406" s="17"/>
      <c r="U406" s="16">
        <f t="shared" si="30"/>
        <v>41675.961111111108</v>
      </c>
    </row>
    <row r="407" spans="1:21" ht="45" hidden="1" x14ac:dyDescent="0.2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0">
        <f t="shared" si="27"/>
        <v>108</v>
      </c>
      <c r="P407" s="10">
        <f t="shared" si="28"/>
        <v>55.2</v>
      </c>
      <c r="Q407" s="12" t="s">
        <v>8308</v>
      </c>
      <c r="R407" t="s">
        <v>8313</v>
      </c>
      <c r="S407" s="17">
        <f t="shared" si="29"/>
        <v>41674.08494212963</v>
      </c>
      <c r="T407" s="17"/>
      <c r="U407" s="16">
        <f t="shared" si="30"/>
        <v>41704.08494212963</v>
      </c>
    </row>
    <row r="408" spans="1:21" ht="60" hidden="1" x14ac:dyDescent="0.2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0">
        <f t="shared" si="27"/>
        <v>108</v>
      </c>
      <c r="P408" s="10">
        <f t="shared" si="28"/>
        <v>86.16</v>
      </c>
      <c r="Q408" s="12" t="s">
        <v>8308</v>
      </c>
      <c r="R408" t="s">
        <v>8313</v>
      </c>
      <c r="S408" s="17">
        <f t="shared" si="29"/>
        <v>40638.162465277775</v>
      </c>
      <c r="T408" s="17"/>
      <c r="U408" s="16">
        <f t="shared" si="30"/>
        <v>40672.249305555553</v>
      </c>
    </row>
    <row r="409" spans="1:21" ht="45" hidden="1" x14ac:dyDescent="0.2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0">
        <f t="shared" si="27"/>
        <v>102</v>
      </c>
      <c r="P409" s="10">
        <f t="shared" si="28"/>
        <v>92.32</v>
      </c>
      <c r="Q409" s="12" t="s">
        <v>8308</v>
      </c>
      <c r="R409" t="s">
        <v>8313</v>
      </c>
      <c r="S409" s="17">
        <f t="shared" si="29"/>
        <v>40806.870949074073</v>
      </c>
      <c r="T409" s="17"/>
      <c r="U409" s="16">
        <f t="shared" si="30"/>
        <v>40866.912615740745</v>
      </c>
    </row>
    <row r="410" spans="1:21" ht="45" hidden="1" x14ac:dyDescent="0.2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0">
        <f t="shared" si="27"/>
        <v>101</v>
      </c>
      <c r="P410" s="10">
        <f t="shared" si="28"/>
        <v>160.16</v>
      </c>
      <c r="Q410" s="12" t="s">
        <v>8308</v>
      </c>
      <c r="R410" t="s">
        <v>8313</v>
      </c>
      <c r="S410" s="17">
        <f t="shared" si="29"/>
        <v>41543.735995370371</v>
      </c>
      <c r="T410" s="17"/>
      <c r="U410" s="16">
        <f t="shared" si="30"/>
        <v>41583.777662037035</v>
      </c>
    </row>
    <row r="411" spans="1:21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0">
        <f t="shared" si="27"/>
        <v>137</v>
      </c>
      <c r="P411" s="10">
        <f t="shared" si="28"/>
        <v>45.6</v>
      </c>
      <c r="Q411" s="12" t="s">
        <v>8308</v>
      </c>
      <c r="R411" t="s">
        <v>8313</v>
      </c>
      <c r="S411" s="17">
        <f t="shared" si="29"/>
        <v>42543.862777777773</v>
      </c>
      <c r="T411" s="27">
        <f>YEAR(S411)</f>
        <v>2016</v>
      </c>
      <c r="U411" s="16">
        <f t="shared" si="30"/>
        <v>42573.862777777773</v>
      </c>
    </row>
    <row r="412" spans="1:21" ht="45" hidden="1" x14ac:dyDescent="0.2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0">
        <f t="shared" si="27"/>
        <v>128</v>
      </c>
      <c r="P412" s="10">
        <f t="shared" si="28"/>
        <v>183.29</v>
      </c>
      <c r="Q412" s="12" t="s">
        <v>8308</v>
      </c>
      <c r="R412" t="s">
        <v>8313</v>
      </c>
      <c r="S412" s="17">
        <f t="shared" si="29"/>
        <v>42113.981446759266</v>
      </c>
      <c r="T412" s="17"/>
      <c r="U412" s="16">
        <f t="shared" si="30"/>
        <v>42173.981446759266</v>
      </c>
    </row>
    <row r="413" spans="1:21" ht="60" hidden="1" x14ac:dyDescent="0.2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0">
        <f t="shared" si="27"/>
        <v>101</v>
      </c>
      <c r="P413" s="10">
        <f t="shared" si="28"/>
        <v>125.79</v>
      </c>
      <c r="Q413" s="12" t="s">
        <v>8308</v>
      </c>
      <c r="R413" t="s">
        <v>8313</v>
      </c>
      <c r="S413" s="17">
        <f t="shared" si="29"/>
        <v>41598.17597222222</v>
      </c>
      <c r="T413" s="17"/>
      <c r="U413" s="16">
        <f t="shared" si="30"/>
        <v>41630.208333333336</v>
      </c>
    </row>
    <row r="414" spans="1:21" ht="60" hidden="1" x14ac:dyDescent="0.2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0">
        <f t="shared" si="27"/>
        <v>127</v>
      </c>
      <c r="P414" s="10">
        <f t="shared" si="28"/>
        <v>57.65</v>
      </c>
      <c r="Q414" s="12" t="s">
        <v>8308</v>
      </c>
      <c r="R414" t="s">
        <v>8313</v>
      </c>
      <c r="S414" s="17">
        <f t="shared" si="29"/>
        <v>41099.742800925924</v>
      </c>
      <c r="T414" s="17"/>
      <c r="U414" s="16">
        <f t="shared" si="30"/>
        <v>41115.742800925924</v>
      </c>
    </row>
    <row r="415" spans="1:21" ht="45" hidden="1" x14ac:dyDescent="0.2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0">
        <f t="shared" si="27"/>
        <v>105</v>
      </c>
      <c r="P415" s="10">
        <f t="shared" si="28"/>
        <v>78.66</v>
      </c>
      <c r="Q415" s="12" t="s">
        <v>8308</v>
      </c>
      <c r="R415" t="s">
        <v>8313</v>
      </c>
      <c r="S415" s="17">
        <f t="shared" si="29"/>
        <v>41079.877442129626</v>
      </c>
      <c r="T415" s="17"/>
      <c r="U415" s="16">
        <f t="shared" si="30"/>
        <v>41109.877442129626</v>
      </c>
    </row>
    <row r="416" spans="1:21" ht="60" hidden="1" x14ac:dyDescent="0.2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0">
        <f t="shared" si="27"/>
        <v>103</v>
      </c>
      <c r="P416" s="10">
        <f t="shared" si="28"/>
        <v>91.48</v>
      </c>
      <c r="Q416" s="12" t="s">
        <v>8308</v>
      </c>
      <c r="R416" t="s">
        <v>8313</v>
      </c>
      <c r="S416" s="17">
        <f t="shared" si="29"/>
        <v>41529.063252314816</v>
      </c>
      <c r="T416" s="17"/>
      <c r="U416" s="16">
        <f t="shared" si="30"/>
        <v>41559.063252314816</v>
      </c>
    </row>
    <row r="417" spans="1:21" ht="60" hidden="1" x14ac:dyDescent="0.2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0">
        <f t="shared" si="27"/>
        <v>102</v>
      </c>
      <c r="P417" s="10">
        <f t="shared" si="28"/>
        <v>68.099999999999994</v>
      </c>
      <c r="Q417" s="12" t="s">
        <v>8308</v>
      </c>
      <c r="R417" t="s">
        <v>8313</v>
      </c>
      <c r="S417" s="17">
        <f t="shared" si="29"/>
        <v>41904.851875</v>
      </c>
      <c r="T417" s="17"/>
      <c r="U417" s="16">
        <f t="shared" si="30"/>
        <v>41929.5</v>
      </c>
    </row>
    <row r="418" spans="1:21" ht="45" hidden="1" x14ac:dyDescent="0.2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0">
        <f t="shared" si="27"/>
        <v>120</v>
      </c>
      <c r="P418" s="10">
        <f t="shared" si="28"/>
        <v>48.09</v>
      </c>
      <c r="Q418" s="12" t="s">
        <v>8308</v>
      </c>
      <c r="R418" t="s">
        <v>8313</v>
      </c>
      <c r="S418" s="17">
        <f t="shared" si="29"/>
        <v>41648.396192129629</v>
      </c>
      <c r="T418" s="17"/>
      <c r="U418" s="16">
        <f t="shared" si="30"/>
        <v>41678.396192129629</v>
      </c>
    </row>
    <row r="419" spans="1:21" ht="60" hidden="1" x14ac:dyDescent="0.2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0">
        <f t="shared" si="27"/>
        <v>100</v>
      </c>
      <c r="P419" s="10">
        <f t="shared" si="28"/>
        <v>202.42</v>
      </c>
      <c r="Q419" s="12" t="s">
        <v>8308</v>
      </c>
      <c r="R419" t="s">
        <v>8313</v>
      </c>
      <c r="S419" s="17">
        <f t="shared" si="29"/>
        <v>41360.970601851855</v>
      </c>
      <c r="T419" s="17"/>
      <c r="U419" s="16">
        <f t="shared" si="30"/>
        <v>41372.189583333333</v>
      </c>
    </row>
    <row r="420" spans="1:21" ht="60" hidden="1" x14ac:dyDescent="0.2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0">
        <f t="shared" si="27"/>
        <v>101</v>
      </c>
      <c r="P420" s="10">
        <f t="shared" si="28"/>
        <v>216.75</v>
      </c>
      <c r="Q420" s="12" t="s">
        <v>8308</v>
      </c>
      <c r="R420" t="s">
        <v>8313</v>
      </c>
      <c r="S420" s="17">
        <f t="shared" si="29"/>
        <v>42178.282372685186</v>
      </c>
      <c r="T420" s="17"/>
      <c r="U420" s="16">
        <f t="shared" si="30"/>
        <v>42208.282372685186</v>
      </c>
    </row>
    <row r="421" spans="1:21" ht="45" hidden="1" x14ac:dyDescent="0.2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0">
        <f t="shared" si="27"/>
        <v>100</v>
      </c>
      <c r="P421" s="10">
        <f t="shared" si="28"/>
        <v>110.07</v>
      </c>
      <c r="Q421" s="12" t="s">
        <v>8308</v>
      </c>
      <c r="R421" t="s">
        <v>8313</v>
      </c>
      <c r="S421" s="17">
        <f t="shared" si="29"/>
        <v>41394.842442129629</v>
      </c>
      <c r="T421" s="17"/>
      <c r="U421" s="16">
        <f t="shared" si="30"/>
        <v>41454.842442129629</v>
      </c>
    </row>
    <row r="422" spans="1:21" ht="60" hidden="1" x14ac:dyDescent="0.2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0">
        <f t="shared" si="27"/>
        <v>0</v>
      </c>
      <c r="P422" s="10">
        <f t="shared" si="28"/>
        <v>4.83</v>
      </c>
      <c r="Q422" s="12" t="s">
        <v>8308</v>
      </c>
      <c r="R422" t="s">
        <v>8314</v>
      </c>
      <c r="S422" s="17">
        <f t="shared" si="29"/>
        <v>41682.23646990741</v>
      </c>
      <c r="T422" s="17"/>
      <c r="U422" s="16">
        <f t="shared" si="30"/>
        <v>41712.194803240738</v>
      </c>
    </row>
    <row r="423" spans="1:21" ht="60" hidden="1" x14ac:dyDescent="0.2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0">
        <f t="shared" si="27"/>
        <v>2</v>
      </c>
      <c r="P423" s="10">
        <f t="shared" si="28"/>
        <v>50.17</v>
      </c>
      <c r="Q423" s="12" t="s">
        <v>8308</v>
      </c>
      <c r="R423" t="s">
        <v>8314</v>
      </c>
      <c r="S423" s="17">
        <f t="shared" si="29"/>
        <v>42177.491388888884</v>
      </c>
      <c r="T423" s="17"/>
      <c r="U423" s="16">
        <f t="shared" si="30"/>
        <v>42237.491388888884</v>
      </c>
    </row>
    <row r="424" spans="1:21" ht="60" hidden="1" x14ac:dyDescent="0.2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0">
        <f t="shared" si="27"/>
        <v>1</v>
      </c>
      <c r="P424" s="10">
        <f t="shared" si="28"/>
        <v>35.83</v>
      </c>
      <c r="Q424" s="12" t="s">
        <v>8308</v>
      </c>
      <c r="R424" t="s">
        <v>8314</v>
      </c>
      <c r="S424" s="17">
        <f t="shared" si="29"/>
        <v>41863.260381944441</v>
      </c>
      <c r="T424" s="17"/>
      <c r="U424" s="16">
        <f t="shared" si="30"/>
        <v>41893.260381944441</v>
      </c>
    </row>
    <row r="425" spans="1:21" ht="45" hidden="1" x14ac:dyDescent="0.2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0">
        <f t="shared" si="27"/>
        <v>1</v>
      </c>
      <c r="P425" s="10">
        <f t="shared" si="28"/>
        <v>11.77</v>
      </c>
      <c r="Q425" s="12" t="s">
        <v>8308</v>
      </c>
      <c r="R425" t="s">
        <v>8314</v>
      </c>
      <c r="S425" s="17">
        <f t="shared" si="29"/>
        <v>41400.92627314815</v>
      </c>
      <c r="T425" s="17"/>
      <c r="U425" s="16">
        <f t="shared" si="30"/>
        <v>41430.92627314815</v>
      </c>
    </row>
    <row r="426" spans="1:21" ht="45" hidden="1" x14ac:dyDescent="0.2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0">
        <f t="shared" si="27"/>
        <v>7</v>
      </c>
      <c r="P426" s="10">
        <f t="shared" si="28"/>
        <v>40.78</v>
      </c>
      <c r="Q426" s="12" t="s">
        <v>8308</v>
      </c>
      <c r="R426" t="s">
        <v>8314</v>
      </c>
      <c r="S426" s="17">
        <f t="shared" si="29"/>
        <v>40934.376145833332</v>
      </c>
      <c r="T426" s="17"/>
      <c r="U426" s="16">
        <f t="shared" si="30"/>
        <v>40994.334479166668</v>
      </c>
    </row>
    <row r="427" spans="1:21" ht="60" hidden="1" x14ac:dyDescent="0.2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0">
        <f t="shared" si="27"/>
        <v>0</v>
      </c>
      <c r="P427" s="10">
        <f t="shared" si="28"/>
        <v>3</v>
      </c>
      <c r="Q427" s="12" t="s">
        <v>8308</v>
      </c>
      <c r="R427" t="s">
        <v>8314</v>
      </c>
      <c r="S427" s="17">
        <f t="shared" si="29"/>
        <v>42275.861157407402</v>
      </c>
      <c r="T427" s="17"/>
      <c r="U427" s="16">
        <f t="shared" si="30"/>
        <v>42335.902824074074</v>
      </c>
    </row>
    <row r="428" spans="1:21" ht="60" hidden="1" x14ac:dyDescent="0.2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0">
        <f t="shared" si="27"/>
        <v>1</v>
      </c>
      <c r="P428" s="10">
        <f t="shared" si="28"/>
        <v>16.63</v>
      </c>
      <c r="Q428" s="12" t="s">
        <v>8308</v>
      </c>
      <c r="R428" t="s">
        <v>8314</v>
      </c>
      <c r="S428" s="17">
        <f t="shared" si="29"/>
        <v>42400.711967592593</v>
      </c>
      <c r="T428" s="17"/>
      <c r="U428" s="16">
        <f t="shared" si="30"/>
        <v>42430.711967592593</v>
      </c>
    </row>
    <row r="429" spans="1:21" ht="60" hidden="1" x14ac:dyDescent="0.2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0">
        <f t="shared" si="27"/>
        <v>0</v>
      </c>
      <c r="P429" s="10">
        <f t="shared" si="28"/>
        <v>0</v>
      </c>
      <c r="Q429" s="12" t="s">
        <v>8308</v>
      </c>
      <c r="R429" t="s">
        <v>8314</v>
      </c>
      <c r="S429" s="17">
        <f t="shared" si="29"/>
        <v>42285.909027777772</v>
      </c>
      <c r="T429" s="17"/>
      <c r="U429" s="16">
        <f t="shared" si="30"/>
        <v>42299.790972222225</v>
      </c>
    </row>
    <row r="430" spans="1:21" ht="30" hidden="1" x14ac:dyDescent="0.2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0">
        <f t="shared" si="27"/>
        <v>6</v>
      </c>
      <c r="P430" s="10">
        <f t="shared" si="28"/>
        <v>52</v>
      </c>
      <c r="Q430" s="12" t="s">
        <v>8308</v>
      </c>
      <c r="R430" t="s">
        <v>8314</v>
      </c>
      <c r="S430" s="17">
        <f t="shared" si="29"/>
        <v>41778.766724537039</v>
      </c>
      <c r="T430" s="17"/>
      <c r="U430" s="16">
        <f t="shared" si="30"/>
        <v>41806.916666666664</v>
      </c>
    </row>
    <row r="431" spans="1:21" ht="60" hidden="1" x14ac:dyDescent="0.2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0">
        <f t="shared" si="27"/>
        <v>0</v>
      </c>
      <c r="P431" s="10">
        <f t="shared" si="28"/>
        <v>0</v>
      </c>
      <c r="Q431" s="12" t="s">
        <v>8308</v>
      </c>
      <c r="R431" t="s">
        <v>8314</v>
      </c>
      <c r="S431" s="17">
        <f t="shared" si="29"/>
        <v>40070.901412037041</v>
      </c>
      <c r="T431" s="17"/>
      <c r="U431" s="16">
        <f t="shared" si="30"/>
        <v>40144.207638888889</v>
      </c>
    </row>
    <row r="432" spans="1:21" ht="45" hidden="1" x14ac:dyDescent="0.2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0">
        <f t="shared" si="27"/>
        <v>2</v>
      </c>
      <c r="P432" s="10">
        <f t="shared" si="28"/>
        <v>4.8</v>
      </c>
      <c r="Q432" s="12" t="s">
        <v>8308</v>
      </c>
      <c r="R432" t="s">
        <v>8314</v>
      </c>
      <c r="S432" s="17">
        <f t="shared" si="29"/>
        <v>41513.107256944444</v>
      </c>
      <c r="T432" s="17"/>
      <c r="U432" s="16">
        <f t="shared" si="30"/>
        <v>41528.107256944444</v>
      </c>
    </row>
    <row r="433" spans="1:21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0">
        <f t="shared" si="27"/>
        <v>14</v>
      </c>
      <c r="P433" s="10">
        <f t="shared" si="28"/>
        <v>51.88</v>
      </c>
      <c r="Q433" s="12" t="s">
        <v>8308</v>
      </c>
      <c r="R433" t="s">
        <v>8314</v>
      </c>
      <c r="S433" s="17">
        <f t="shared" si="29"/>
        <v>42526.871331018512</v>
      </c>
      <c r="T433" s="27">
        <f>YEAR(S433)</f>
        <v>2016</v>
      </c>
      <c r="U433" s="16">
        <f t="shared" si="30"/>
        <v>42556.871331018512</v>
      </c>
    </row>
    <row r="434" spans="1:21" ht="60" hidden="1" x14ac:dyDescent="0.2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0">
        <f t="shared" si="27"/>
        <v>10</v>
      </c>
      <c r="P434" s="10">
        <f t="shared" si="28"/>
        <v>71.25</v>
      </c>
      <c r="Q434" s="12" t="s">
        <v>8308</v>
      </c>
      <c r="R434" t="s">
        <v>8314</v>
      </c>
      <c r="S434" s="17">
        <f t="shared" si="29"/>
        <v>42238.726631944446</v>
      </c>
      <c r="T434" s="17"/>
      <c r="U434" s="16">
        <f t="shared" si="30"/>
        <v>42298.726631944446</v>
      </c>
    </row>
    <row r="435" spans="1:21" ht="60" hidden="1" x14ac:dyDescent="0.2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0">
        <f t="shared" si="27"/>
        <v>0</v>
      </c>
      <c r="P435" s="10">
        <f t="shared" si="28"/>
        <v>0</v>
      </c>
      <c r="Q435" s="12" t="s">
        <v>8308</v>
      </c>
      <c r="R435" t="s">
        <v>8314</v>
      </c>
      <c r="S435" s="17">
        <f t="shared" si="29"/>
        <v>42228.629884259266</v>
      </c>
      <c r="T435" s="17"/>
      <c r="U435" s="16">
        <f t="shared" si="30"/>
        <v>42288.629884259266</v>
      </c>
    </row>
    <row r="436" spans="1:21" ht="60" hidden="1" x14ac:dyDescent="0.2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0">
        <f t="shared" si="27"/>
        <v>5</v>
      </c>
      <c r="P436" s="10">
        <f t="shared" si="28"/>
        <v>62.5</v>
      </c>
      <c r="Q436" s="12" t="s">
        <v>8308</v>
      </c>
      <c r="R436" t="s">
        <v>8314</v>
      </c>
      <c r="S436" s="17">
        <f t="shared" si="29"/>
        <v>41576.834513888891</v>
      </c>
      <c r="T436" s="17"/>
      <c r="U436" s="16">
        <f t="shared" si="30"/>
        <v>41609.876180555555</v>
      </c>
    </row>
    <row r="437" spans="1:21" ht="60" hidden="1" x14ac:dyDescent="0.2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0">
        <f t="shared" si="27"/>
        <v>0</v>
      </c>
      <c r="P437" s="10">
        <f t="shared" si="28"/>
        <v>1</v>
      </c>
      <c r="Q437" s="12" t="s">
        <v>8308</v>
      </c>
      <c r="R437" t="s">
        <v>8314</v>
      </c>
      <c r="S437" s="17">
        <f t="shared" si="29"/>
        <v>41500.747453703705</v>
      </c>
      <c r="T437" s="17"/>
      <c r="U437" s="16">
        <f t="shared" si="30"/>
        <v>41530.747453703705</v>
      </c>
    </row>
    <row r="438" spans="1:21" ht="45" hidden="1" x14ac:dyDescent="0.2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0">
        <f t="shared" si="27"/>
        <v>0</v>
      </c>
      <c r="P438" s="10">
        <f t="shared" si="28"/>
        <v>0</v>
      </c>
      <c r="Q438" s="12" t="s">
        <v>8308</v>
      </c>
      <c r="R438" t="s">
        <v>8314</v>
      </c>
      <c r="S438" s="17">
        <f t="shared" si="29"/>
        <v>41456.36241898148</v>
      </c>
      <c r="T438" s="17"/>
      <c r="U438" s="16">
        <f t="shared" si="30"/>
        <v>41486.36241898148</v>
      </c>
    </row>
    <row r="439" spans="1:21" ht="45" hidden="1" x14ac:dyDescent="0.2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0">
        <f t="shared" si="27"/>
        <v>0</v>
      </c>
      <c r="P439" s="10">
        <f t="shared" si="28"/>
        <v>0</v>
      </c>
      <c r="Q439" s="12" t="s">
        <v>8308</v>
      </c>
      <c r="R439" t="s">
        <v>8314</v>
      </c>
      <c r="S439" s="17">
        <f t="shared" si="29"/>
        <v>42591.31858796296</v>
      </c>
      <c r="T439" s="17"/>
      <c r="U439" s="16">
        <f t="shared" si="30"/>
        <v>42651.31858796296</v>
      </c>
    </row>
    <row r="440" spans="1:21" ht="45" hidden="1" x14ac:dyDescent="0.2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0">
        <f t="shared" si="27"/>
        <v>9</v>
      </c>
      <c r="P440" s="10">
        <f t="shared" si="28"/>
        <v>170.55</v>
      </c>
      <c r="Q440" s="12" t="s">
        <v>8308</v>
      </c>
      <c r="R440" t="s">
        <v>8314</v>
      </c>
      <c r="S440" s="17">
        <f t="shared" si="29"/>
        <v>42296.261087962965</v>
      </c>
      <c r="T440" s="17"/>
      <c r="U440" s="16">
        <f t="shared" si="30"/>
        <v>42326.302754629629</v>
      </c>
    </row>
    <row r="441" spans="1:21" ht="60" hidden="1" x14ac:dyDescent="0.2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0">
        <f t="shared" si="27"/>
        <v>0</v>
      </c>
      <c r="P441" s="10">
        <f t="shared" si="28"/>
        <v>0</v>
      </c>
      <c r="Q441" s="12" t="s">
        <v>8308</v>
      </c>
      <c r="R441" t="s">
        <v>8314</v>
      </c>
      <c r="S441" s="17">
        <f t="shared" si="29"/>
        <v>41919.761782407404</v>
      </c>
      <c r="T441" s="17"/>
      <c r="U441" s="16">
        <f t="shared" si="30"/>
        <v>41929.761782407404</v>
      </c>
    </row>
    <row r="442" spans="1:21" ht="45" hidden="1" x14ac:dyDescent="0.2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0">
        <f t="shared" si="27"/>
        <v>0</v>
      </c>
      <c r="P442" s="10">
        <f t="shared" si="28"/>
        <v>5</v>
      </c>
      <c r="Q442" s="12" t="s">
        <v>8308</v>
      </c>
      <c r="R442" t="s">
        <v>8314</v>
      </c>
      <c r="S442" s="17">
        <f t="shared" si="29"/>
        <v>42423.985567129625</v>
      </c>
      <c r="T442" s="17"/>
      <c r="U442" s="16">
        <f t="shared" si="30"/>
        <v>42453.943900462968</v>
      </c>
    </row>
    <row r="443" spans="1:21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0">
        <f t="shared" si="27"/>
        <v>0</v>
      </c>
      <c r="P443" s="10">
        <f t="shared" si="28"/>
        <v>0</v>
      </c>
      <c r="Q443" s="12" t="s">
        <v>8308</v>
      </c>
      <c r="R443" t="s">
        <v>8314</v>
      </c>
      <c r="S443" s="17">
        <f t="shared" si="29"/>
        <v>41550.793935185182</v>
      </c>
      <c r="T443" s="27">
        <f>YEAR(S443)</f>
        <v>2013</v>
      </c>
      <c r="U443" s="16">
        <f t="shared" si="30"/>
        <v>41580.793935185182</v>
      </c>
    </row>
    <row r="444" spans="1:21" ht="15.75" hidden="1" x14ac:dyDescent="0.2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0">
        <f t="shared" si="27"/>
        <v>39</v>
      </c>
      <c r="P444" s="10">
        <f t="shared" si="28"/>
        <v>393.59</v>
      </c>
      <c r="Q444" s="12" t="s">
        <v>8308</v>
      </c>
      <c r="R444" t="s">
        <v>8314</v>
      </c>
      <c r="S444" s="17">
        <f t="shared" si="29"/>
        <v>42024.888692129629</v>
      </c>
      <c r="T444" s="17"/>
      <c r="U444" s="16">
        <f t="shared" si="30"/>
        <v>42054.888692129629</v>
      </c>
    </row>
    <row r="445" spans="1:21" ht="45" hidden="1" x14ac:dyDescent="0.2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0">
        <f t="shared" si="27"/>
        <v>0</v>
      </c>
      <c r="P445" s="10">
        <f t="shared" si="28"/>
        <v>5</v>
      </c>
      <c r="Q445" s="12" t="s">
        <v>8308</v>
      </c>
      <c r="R445" t="s">
        <v>8314</v>
      </c>
      <c r="S445" s="17">
        <f t="shared" si="29"/>
        <v>41650.015057870369</v>
      </c>
      <c r="T445" s="17"/>
      <c r="U445" s="16">
        <f t="shared" si="30"/>
        <v>41680.015057870369</v>
      </c>
    </row>
    <row r="446" spans="1:21" ht="45" hidden="1" x14ac:dyDescent="0.2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0">
        <f t="shared" si="27"/>
        <v>5</v>
      </c>
      <c r="P446" s="10">
        <f t="shared" si="28"/>
        <v>50</v>
      </c>
      <c r="Q446" s="12" t="s">
        <v>8308</v>
      </c>
      <c r="R446" t="s">
        <v>8314</v>
      </c>
      <c r="S446" s="17">
        <f t="shared" si="29"/>
        <v>40894.906956018516</v>
      </c>
      <c r="T446" s="17"/>
      <c r="U446" s="16">
        <f t="shared" si="30"/>
        <v>40954.906956018516</v>
      </c>
    </row>
    <row r="447" spans="1:21" ht="45" hidden="1" x14ac:dyDescent="0.2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0">
        <f t="shared" si="27"/>
        <v>0</v>
      </c>
      <c r="P447" s="10">
        <f t="shared" si="28"/>
        <v>1</v>
      </c>
      <c r="Q447" s="12" t="s">
        <v>8308</v>
      </c>
      <c r="R447" t="s">
        <v>8314</v>
      </c>
      <c r="S447" s="17">
        <f t="shared" si="29"/>
        <v>42130.335358796292</v>
      </c>
      <c r="T447" s="17"/>
      <c r="U447" s="16">
        <f t="shared" si="30"/>
        <v>42145.335358796292</v>
      </c>
    </row>
    <row r="448" spans="1:21" ht="60" hidden="1" x14ac:dyDescent="0.2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0">
        <f t="shared" si="27"/>
        <v>7</v>
      </c>
      <c r="P448" s="10">
        <f t="shared" si="28"/>
        <v>47.88</v>
      </c>
      <c r="Q448" s="12" t="s">
        <v>8308</v>
      </c>
      <c r="R448" t="s">
        <v>8314</v>
      </c>
      <c r="S448" s="17">
        <f t="shared" si="29"/>
        <v>42037.083564814813</v>
      </c>
      <c r="T448" s="17"/>
      <c r="U448" s="16">
        <f t="shared" si="30"/>
        <v>42067.083564814813</v>
      </c>
    </row>
    <row r="449" spans="1:21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0">
        <f t="shared" si="27"/>
        <v>0</v>
      </c>
      <c r="P449" s="10">
        <f t="shared" si="28"/>
        <v>5</v>
      </c>
      <c r="Q449" s="12" t="s">
        <v>8308</v>
      </c>
      <c r="R449" t="s">
        <v>8314</v>
      </c>
      <c r="S449" s="17">
        <f t="shared" si="29"/>
        <v>41331.555127314816</v>
      </c>
      <c r="T449" s="27">
        <f>YEAR(S449)</f>
        <v>2013</v>
      </c>
      <c r="U449" s="16">
        <f t="shared" si="30"/>
        <v>41356.513460648144</v>
      </c>
    </row>
    <row r="450" spans="1:21" ht="60" hidden="1" x14ac:dyDescent="0.2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0">
        <f t="shared" ref="O450:O513" si="31">ROUND(E450/D450*100,0)</f>
        <v>3</v>
      </c>
      <c r="P450" s="10">
        <f t="shared" ref="P450:P513" si="32">IFERROR(ROUND(E450/L450,2),0)</f>
        <v>20.5</v>
      </c>
      <c r="Q450" s="12" t="s">
        <v>8308</v>
      </c>
      <c r="R450" t="s">
        <v>8314</v>
      </c>
      <c r="S450" s="17">
        <f t="shared" si="29"/>
        <v>41753.758043981477</v>
      </c>
      <c r="T450" s="17"/>
      <c r="U450" s="16">
        <f t="shared" si="30"/>
        <v>41773.758043981477</v>
      </c>
    </row>
    <row r="451" spans="1:21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0">
        <f t="shared" si="31"/>
        <v>2</v>
      </c>
      <c r="P451" s="10">
        <f t="shared" si="32"/>
        <v>9</v>
      </c>
      <c r="Q451" s="12" t="s">
        <v>8308</v>
      </c>
      <c r="R451" t="s">
        <v>8314</v>
      </c>
      <c r="S451" s="17">
        <f t="shared" ref="S451:S514" si="33">(((J451/60)/60)/24)+DATE(1970,1,1)</f>
        <v>41534.568113425928</v>
      </c>
      <c r="T451" s="27">
        <f>YEAR(S451)</f>
        <v>2013</v>
      </c>
      <c r="U451" s="16">
        <f t="shared" ref="U451:U514" si="34">(((I451/60)/60)/24)+DATE(1970,1,1)</f>
        <v>41564.568113425928</v>
      </c>
    </row>
    <row r="452" spans="1:21" ht="60" hidden="1" x14ac:dyDescent="0.2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0">
        <f t="shared" si="31"/>
        <v>1</v>
      </c>
      <c r="P452" s="10">
        <f t="shared" si="32"/>
        <v>56.57</v>
      </c>
      <c r="Q452" s="12" t="s">
        <v>8308</v>
      </c>
      <c r="R452" t="s">
        <v>8314</v>
      </c>
      <c r="S452" s="17">
        <f t="shared" si="33"/>
        <v>41654.946759259255</v>
      </c>
      <c r="T452" s="17"/>
      <c r="U452" s="16">
        <f t="shared" si="34"/>
        <v>41684.946759259255</v>
      </c>
    </row>
    <row r="453" spans="1:21" ht="60" hidden="1" x14ac:dyDescent="0.2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0">
        <f t="shared" si="31"/>
        <v>0</v>
      </c>
      <c r="P453" s="10">
        <f t="shared" si="32"/>
        <v>0</v>
      </c>
      <c r="Q453" s="12" t="s">
        <v>8308</v>
      </c>
      <c r="R453" t="s">
        <v>8314</v>
      </c>
      <c r="S453" s="17">
        <f t="shared" si="33"/>
        <v>41634.715173611112</v>
      </c>
      <c r="T453" s="17"/>
      <c r="U453" s="16">
        <f t="shared" si="34"/>
        <v>41664.715173611112</v>
      </c>
    </row>
    <row r="454" spans="1:21" ht="45" hidden="1" x14ac:dyDescent="0.2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0">
        <f t="shared" si="31"/>
        <v>64</v>
      </c>
      <c r="P454" s="10">
        <f t="shared" si="32"/>
        <v>40</v>
      </c>
      <c r="Q454" s="12" t="s">
        <v>8308</v>
      </c>
      <c r="R454" t="s">
        <v>8314</v>
      </c>
      <c r="S454" s="17">
        <f t="shared" si="33"/>
        <v>42107.703877314809</v>
      </c>
      <c r="T454" s="17"/>
      <c r="U454" s="16">
        <f t="shared" si="34"/>
        <v>42137.703877314809</v>
      </c>
    </row>
    <row r="455" spans="1:21" ht="60" hidden="1" x14ac:dyDescent="0.2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0">
        <f t="shared" si="31"/>
        <v>0</v>
      </c>
      <c r="P455" s="10">
        <f t="shared" si="32"/>
        <v>13</v>
      </c>
      <c r="Q455" s="12" t="s">
        <v>8308</v>
      </c>
      <c r="R455" t="s">
        <v>8314</v>
      </c>
      <c r="S455" s="17">
        <f t="shared" si="33"/>
        <v>42038.824988425928</v>
      </c>
      <c r="T455" s="17"/>
      <c r="U455" s="16">
        <f t="shared" si="34"/>
        <v>42054.824988425928</v>
      </c>
    </row>
    <row r="456" spans="1:21" ht="45" hidden="1" x14ac:dyDescent="0.2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0">
        <f t="shared" si="31"/>
        <v>1</v>
      </c>
      <c r="P456" s="10">
        <f t="shared" si="32"/>
        <v>16.399999999999999</v>
      </c>
      <c r="Q456" s="12" t="s">
        <v>8308</v>
      </c>
      <c r="R456" t="s">
        <v>8314</v>
      </c>
      <c r="S456" s="17">
        <f t="shared" si="33"/>
        <v>41938.717256944445</v>
      </c>
      <c r="T456" s="17"/>
      <c r="U456" s="16">
        <f t="shared" si="34"/>
        <v>41969.551388888889</v>
      </c>
    </row>
    <row r="457" spans="1:21" ht="60" hidden="1" x14ac:dyDescent="0.2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0">
        <f t="shared" si="31"/>
        <v>0</v>
      </c>
      <c r="P457" s="10">
        <f t="shared" si="32"/>
        <v>22.5</v>
      </c>
      <c r="Q457" s="12" t="s">
        <v>8308</v>
      </c>
      <c r="R457" t="s">
        <v>8314</v>
      </c>
      <c r="S457" s="17">
        <f t="shared" si="33"/>
        <v>40971.002569444441</v>
      </c>
      <c r="T457" s="17"/>
      <c r="U457" s="16">
        <f t="shared" si="34"/>
        <v>41016.021527777775</v>
      </c>
    </row>
    <row r="458" spans="1:21" ht="60" hidden="1" x14ac:dyDescent="0.2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0">
        <f t="shared" si="31"/>
        <v>1</v>
      </c>
      <c r="P458" s="10">
        <f t="shared" si="32"/>
        <v>20.329999999999998</v>
      </c>
      <c r="Q458" s="12" t="s">
        <v>8308</v>
      </c>
      <c r="R458" t="s">
        <v>8314</v>
      </c>
      <c r="S458" s="17">
        <f t="shared" si="33"/>
        <v>41547.694456018515</v>
      </c>
      <c r="T458" s="17"/>
      <c r="U458" s="16">
        <f t="shared" si="34"/>
        <v>41569.165972222225</v>
      </c>
    </row>
    <row r="459" spans="1:21" ht="60" hidden="1" x14ac:dyDescent="0.2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0">
        <f t="shared" si="31"/>
        <v>0</v>
      </c>
      <c r="P459" s="10">
        <f t="shared" si="32"/>
        <v>0</v>
      </c>
      <c r="Q459" s="12" t="s">
        <v>8308</v>
      </c>
      <c r="R459" t="s">
        <v>8314</v>
      </c>
      <c r="S459" s="17">
        <f t="shared" si="33"/>
        <v>41837.767500000002</v>
      </c>
      <c r="T459" s="17"/>
      <c r="U459" s="16">
        <f t="shared" si="34"/>
        <v>41867.767500000002</v>
      </c>
    </row>
    <row r="460" spans="1:21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0">
        <f t="shared" si="31"/>
        <v>8</v>
      </c>
      <c r="P460" s="10">
        <f t="shared" si="32"/>
        <v>16.760000000000002</v>
      </c>
      <c r="Q460" s="12" t="s">
        <v>8308</v>
      </c>
      <c r="R460" t="s">
        <v>8314</v>
      </c>
      <c r="S460" s="17">
        <f t="shared" si="33"/>
        <v>41378.69976851852</v>
      </c>
      <c r="T460" s="27">
        <f>YEAR(S460)</f>
        <v>2013</v>
      </c>
      <c r="U460" s="16">
        <f t="shared" si="34"/>
        <v>41408.69976851852</v>
      </c>
    </row>
    <row r="461" spans="1:21" ht="60" hidden="1" x14ac:dyDescent="0.2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0">
        <f t="shared" si="31"/>
        <v>0</v>
      </c>
      <c r="P461" s="10">
        <f t="shared" si="32"/>
        <v>25</v>
      </c>
      <c r="Q461" s="12" t="s">
        <v>8308</v>
      </c>
      <c r="R461" t="s">
        <v>8314</v>
      </c>
      <c r="S461" s="17">
        <f t="shared" si="33"/>
        <v>40800.6403587963</v>
      </c>
      <c r="T461" s="17"/>
      <c r="U461" s="16">
        <f t="shared" si="34"/>
        <v>40860.682025462964</v>
      </c>
    </row>
    <row r="462" spans="1:21" ht="30" hidden="1" x14ac:dyDescent="0.2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0">
        <f t="shared" si="31"/>
        <v>0</v>
      </c>
      <c r="P462" s="10">
        <f t="shared" si="32"/>
        <v>12.5</v>
      </c>
      <c r="Q462" s="12" t="s">
        <v>8308</v>
      </c>
      <c r="R462" t="s">
        <v>8314</v>
      </c>
      <c r="S462" s="17">
        <f t="shared" si="33"/>
        <v>41759.542534722219</v>
      </c>
      <c r="T462" s="17"/>
      <c r="U462" s="16">
        <f t="shared" si="34"/>
        <v>41791.166666666664</v>
      </c>
    </row>
    <row r="463" spans="1:21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0">
        <f t="shared" si="31"/>
        <v>0</v>
      </c>
      <c r="P463" s="10">
        <f t="shared" si="32"/>
        <v>0</v>
      </c>
      <c r="Q463" s="12" t="s">
        <v>8308</v>
      </c>
      <c r="R463" t="s">
        <v>8314</v>
      </c>
      <c r="S463" s="17">
        <f t="shared" si="33"/>
        <v>41407.84684027778</v>
      </c>
      <c r="T463" s="27">
        <f>YEAR(S463)</f>
        <v>2013</v>
      </c>
      <c r="U463" s="16">
        <f t="shared" si="34"/>
        <v>41427.84684027778</v>
      </c>
    </row>
    <row r="464" spans="1:21" ht="60" hidden="1" x14ac:dyDescent="0.2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0">
        <f t="shared" si="31"/>
        <v>0</v>
      </c>
      <c r="P464" s="10">
        <f t="shared" si="32"/>
        <v>0</v>
      </c>
      <c r="Q464" s="12" t="s">
        <v>8308</v>
      </c>
      <c r="R464" t="s">
        <v>8314</v>
      </c>
      <c r="S464" s="17">
        <f t="shared" si="33"/>
        <v>40705.126631944448</v>
      </c>
      <c r="T464" s="17"/>
      <c r="U464" s="16">
        <f t="shared" si="34"/>
        <v>40765.126631944448</v>
      </c>
    </row>
    <row r="465" spans="1:21" ht="45" hidden="1" x14ac:dyDescent="0.2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0">
        <f t="shared" si="31"/>
        <v>2</v>
      </c>
      <c r="P465" s="10">
        <f t="shared" si="32"/>
        <v>113.64</v>
      </c>
      <c r="Q465" s="12" t="s">
        <v>8308</v>
      </c>
      <c r="R465" t="s">
        <v>8314</v>
      </c>
      <c r="S465" s="17">
        <f t="shared" si="33"/>
        <v>40750.710104166668</v>
      </c>
      <c r="T465" s="17"/>
      <c r="U465" s="16">
        <f t="shared" si="34"/>
        <v>40810.710104166668</v>
      </c>
    </row>
    <row r="466" spans="1:21" ht="45" hidden="1" x14ac:dyDescent="0.2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0">
        <f t="shared" si="31"/>
        <v>0</v>
      </c>
      <c r="P466" s="10">
        <f t="shared" si="32"/>
        <v>1</v>
      </c>
      <c r="Q466" s="12" t="s">
        <v>8308</v>
      </c>
      <c r="R466" t="s">
        <v>8314</v>
      </c>
      <c r="S466" s="17">
        <f t="shared" si="33"/>
        <v>42488.848784722228</v>
      </c>
      <c r="T466" s="17"/>
      <c r="U466" s="16">
        <f t="shared" si="34"/>
        <v>42508.848784722228</v>
      </c>
    </row>
    <row r="467" spans="1:21" ht="30" hidden="1" x14ac:dyDescent="0.2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0">
        <f t="shared" si="31"/>
        <v>27</v>
      </c>
      <c r="P467" s="10">
        <f t="shared" si="32"/>
        <v>17.25</v>
      </c>
      <c r="Q467" s="12" t="s">
        <v>8308</v>
      </c>
      <c r="R467" t="s">
        <v>8314</v>
      </c>
      <c r="S467" s="17">
        <f t="shared" si="33"/>
        <v>41801.120069444441</v>
      </c>
      <c r="T467" s="17"/>
      <c r="U467" s="16">
        <f t="shared" si="34"/>
        <v>41817.120069444441</v>
      </c>
    </row>
    <row r="468" spans="1:21" ht="45" hidden="1" x14ac:dyDescent="0.2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0">
        <f t="shared" si="31"/>
        <v>1</v>
      </c>
      <c r="P468" s="10">
        <f t="shared" si="32"/>
        <v>15.2</v>
      </c>
      <c r="Q468" s="12" t="s">
        <v>8308</v>
      </c>
      <c r="R468" t="s">
        <v>8314</v>
      </c>
      <c r="S468" s="17">
        <f t="shared" si="33"/>
        <v>41129.942870370374</v>
      </c>
      <c r="T468" s="17"/>
      <c r="U468" s="16">
        <f t="shared" si="34"/>
        <v>41159.942870370374</v>
      </c>
    </row>
    <row r="469" spans="1:21" ht="60" hidden="1" x14ac:dyDescent="0.2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0">
        <f t="shared" si="31"/>
        <v>22</v>
      </c>
      <c r="P469" s="10">
        <f t="shared" si="32"/>
        <v>110.64</v>
      </c>
      <c r="Q469" s="12" t="s">
        <v>8308</v>
      </c>
      <c r="R469" t="s">
        <v>8314</v>
      </c>
      <c r="S469" s="17">
        <f t="shared" si="33"/>
        <v>41135.679791666669</v>
      </c>
      <c r="T469" s="17"/>
      <c r="U469" s="16">
        <f t="shared" si="34"/>
        <v>41180.679791666669</v>
      </c>
    </row>
    <row r="470" spans="1:21" ht="60" hidden="1" x14ac:dyDescent="0.2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0">
        <f t="shared" si="31"/>
        <v>0</v>
      </c>
      <c r="P470" s="10">
        <f t="shared" si="32"/>
        <v>0</v>
      </c>
      <c r="Q470" s="12" t="s">
        <v>8308</v>
      </c>
      <c r="R470" t="s">
        <v>8314</v>
      </c>
      <c r="S470" s="17">
        <f t="shared" si="33"/>
        <v>41041.167627314811</v>
      </c>
      <c r="T470" s="17"/>
      <c r="U470" s="16">
        <f t="shared" si="34"/>
        <v>41101.160474537035</v>
      </c>
    </row>
    <row r="471" spans="1:21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0">
        <f t="shared" si="31"/>
        <v>0</v>
      </c>
      <c r="P471" s="10">
        <f t="shared" si="32"/>
        <v>0</v>
      </c>
      <c r="Q471" s="12" t="s">
        <v>8308</v>
      </c>
      <c r="R471" t="s">
        <v>8314</v>
      </c>
      <c r="S471" s="17">
        <f t="shared" si="33"/>
        <v>41827.989861111113</v>
      </c>
      <c r="T471" s="27">
        <f>YEAR(S471)</f>
        <v>2014</v>
      </c>
      <c r="U471" s="16">
        <f t="shared" si="34"/>
        <v>41887.989861111113</v>
      </c>
    </row>
    <row r="472" spans="1:21" ht="60" hidden="1" x14ac:dyDescent="0.2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0">
        <f t="shared" si="31"/>
        <v>1</v>
      </c>
      <c r="P472" s="10">
        <f t="shared" si="32"/>
        <v>25.5</v>
      </c>
      <c r="Q472" s="12" t="s">
        <v>8308</v>
      </c>
      <c r="R472" t="s">
        <v>8314</v>
      </c>
      <c r="S472" s="17">
        <f t="shared" si="33"/>
        <v>41605.167696759258</v>
      </c>
      <c r="T472" s="17"/>
      <c r="U472" s="16">
        <f t="shared" si="34"/>
        <v>41655.166666666664</v>
      </c>
    </row>
    <row r="473" spans="1:21" ht="60" hidden="1" x14ac:dyDescent="0.2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0">
        <f t="shared" si="31"/>
        <v>12</v>
      </c>
      <c r="P473" s="10">
        <f t="shared" si="32"/>
        <v>38.479999999999997</v>
      </c>
      <c r="Q473" s="12" t="s">
        <v>8308</v>
      </c>
      <c r="R473" t="s">
        <v>8314</v>
      </c>
      <c r="S473" s="17">
        <f t="shared" si="33"/>
        <v>41703.721979166665</v>
      </c>
      <c r="T473" s="17"/>
      <c r="U473" s="16">
        <f t="shared" si="34"/>
        <v>41748.680312500001</v>
      </c>
    </row>
    <row r="474" spans="1:21" ht="60" hidden="1" x14ac:dyDescent="0.2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0">
        <f t="shared" si="31"/>
        <v>18</v>
      </c>
      <c r="P474" s="10">
        <f t="shared" si="32"/>
        <v>28.2</v>
      </c>
      <c r="Q474" s="12" t="s">
        <v>8308</v>
      </c>
      <c r="R474" t="s">
        <v>8314</v>
      </c>
      <c r="S474" s="17">
        <f t="shared" si="33"/>
        <v>41844.922662037039</v>
      </c>
      <c r="T474" s="17"/>
      <c r="U474" s="16">
        <f t="shared" si="34"/>
        <v>41874.922662037039</v>
      </c>
    </row>
    <row r="475" spans="1:21" ht="45" hidden="1" x14ac:dyDescent="0.2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0">
        <f t="shared" si="31"/>
        <v>3</v>
      </c>
      <c r="P475" s="10">
        <f t="shared" si="32"/>
        <v>61.5</v>
      </c>
      <c r="Q475" s="12" t="s">
        <v>8308</v>
      </c>
      <c r="R475" t="s">
        <v>8314</v>
      </c>
      <c r="S475" s="17">
        <f t="shared" si="33"/>
        <v>41869.698136574072</v>
      </c>
      <c r="T475" s="17"/>
      <c r="U475" s="16">
        <f t="shared" si="34"/>
        <v>41899.698136574072</v>
      </c>
    </row>
    <row r="476" spans="1:21" ht="45" hidden="1" x14ac:dyDescent="0.2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0">
        <f t="shared" si="31"/>
        <v>0</v>
      </c>
      <c r="P476" s="10">
        <f t="shared" si="32"/>
        <v>1</v>
      </c>
      <c r="Q476" s="12" t="s">
        <v>8308</v>
      </c>
      <c r="R476" t="s">
        <v>8314</v>
      </c>
      <c r="S476" s="17">
        <f t="shared" si="33"/>
        <v>42753.329039351855</v>
      </c>
      <c r="T476" s="17"/>
      <c r="U476" s="16">
        <f t="shared" si="34"/>
        <v>42783.329039351855</v>
      </c>
    </row>
    <row r="477" spans="1:21" ht="60" hidden="1" x14ac:dyDescent="0.2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0">
        <f t="shared" si="31"/>
        <v>0</v>
      </c>
      <c r="P477" s="10">
        <f t="shared" si="32"/>
        <v>0</v>
      </c>
      <c r="Q477" s="12" t="s">
        <v>8308</v>
      </c>
      <c r="R477" t="s">
        <v>8314</v>
      </c>
      <c r="S477" s="17">
        <f t="shared" si="33"/>
        <v>42100.086145833338</v>
      </c>
      <c r="T477" s="17"/>
      <c r="U477" s="16">
        <f t="shared" si="34"/>
        <v>42130.086145833338</v>
      </c>
    </row>
    <row r="478" spans="1:21" ht="30" hidden="1" x14ac:dyDescent="0.2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0">
        <f t="shared" si="31"/>
        <v>2</v>
      </c>
      <c r="P478" s="10">
        <f t="shared" si="32"/>
        <v>39.57</v>
      </c>
      <c r="Q478" s="12" t="s">
        <v>8308</v>
      </c>
      <c r="R478" t="s">
        <v>8314</v>
      </c>
      <c r="S478" s="17">
        <f t="shared" si="33"/>
        <v>41757.975011574075</v>
      </c>
      <c r="T478" s="17"/>
      <c r="U478" s="16">
        <f t="shared" si="34"/>
        <v>41793.165972222225</v>
      </c>
    </row>
    <row r="479" spans="1:21" ht="60" hidden="1" x14ac:dyDescent="0.2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0">
        <f t="shared" si="31"/>
        <v>0</v>
      </c>
      <c r="P479" s="10">
        <f t="shared" si="32"/>
        <v>0</v>
      </c>
      <c r="Q479" s="12" t="s">
        <v>8308</v>
      </c>
      <c r="R479" t="s">
        <v>8314</v>
      </c>
      <c r="S479" s="17">
        <f t="shared" si="33"/>
        <v>40987.83488425926</v>
      </c>
      <c r="T479" s="17"/>
      <c r="U479" s="16">
        <f t="shared" si="34"/>
        <v>41047.83488425926</v>
      </c>
    </row>
    <row r="480" spans="1:21" ht="45" hidden="1" x14ac:dyDescent="0.2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0">
        <f t="shared" si="31"/>
        <v>0</v>
      </c>
      <c r="P480" s="10">
        <f t="shared" si="32"/>
        <v>0</v>
      </c>
      <c r="Q480" s="12" t="s">
        <v>8308</v>
      </c>
      <c r="R480" t="s">
        <v>8314</v>
      </c>
      <c r="S480" s="17">
        <f t="shared" si="33"/>
        <v>42065.910983796297</v>
      </c>
      <c r="T480" s="17"/>
      <c r="U480" s="16">
        <f t="shared" si="34"/>
        <v>42095.869317129633</v>
      </c>
    </row>
    <row r="481" spans="1:21" ht="45" hidden="1" x14ac:dyDescent="0.2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0">
        <f t="shared" si="31"/>
        <v>33</v>
      </c>
      <c r="P481" s="10">
        <f t="shared" si="32"/>
        <v>88.8</v>
      </c>
      <c r="Q481" s="12" t="s">
        <v>8308</v>
      </c>
      <c r="R481" t="s">
        <v>8314</v>
      </c>
      <c r="S481" s="17">
        <f t="shared" si="33"/>
        <v>41904.407812500001</v>
      </c>
      <c r="T481" s="17"/>
      <c r="U481" s="16">
        <f t="shared" si="34"/>
        <v>41964.449479166666</v>
      </c>
    </row>
    <row r="482" spans="1:21" ht="60" hidden="1" x14ac:dyDescent="0.2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0">
        <f t="shared" si="31"/>
        <v>19</v>
      </c>
      <c r="P482" s="10">
        <f t="shared" si="32"/>
        <v>55.46</v>
      </c>
      <c r="Q482" s="12" t="s">
        <v>8308</v>
      </c>
      <c r="R482" t="s">
        <v>8314</v>
      </c>
      <c r="S482" s="17">
        <f t="shared" si="33"/>
        <v>41465.500173611108</v>
      </c>
      <c r="T482" s="17"/>
      <c r="U482" s="16">
        <f t="shared" si="34"/>
        <v>41495.500173611108</v>
      </c>
    </row>
    <row r="483" spans="1:21" ht="60" hidden="1" x14ac:dyDescent="0.2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0">
        <f t="shared" si="31"/>
        <v>6</v>
      </c>
      <c r="P483" s="10">
        <f t="shared" si="32"/>
        <v>87.14</v>
      </c>
      <c r="Q483" s="12" t="s">
        <v>8308</v>
      </c>
      <c r="R483" t="s">
        <v>8314</v>
      </c>
      <c r="S483" s="17">
        <f t="shared" si="33"/>
        <v>41162.672326388885</v>
      </c>
      <c r="T483" s="17"/>
      <c r="U483" s="16">
        <f t="shared" si="34"/>
        <v>41192.672326388885</v>
      </c>
    </row>
    <row r="484" spans="1:21" ht="45" hidden="1" x14ac:dyDescent="0.2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0">
        <f t="shared" si="31"/>
        <v>0</v>
      </c>
      <c r="P484" s="10">
        <f t="shared" si="32"/>
        <v>10</v>
      </c>
      <c r="Q484" s="12" t="s">
        <v>8308</v>
      </c>
      <c r="R484" t="s">
        <v>8314</v>
      </c>
      <c r="S484" s="17">
        <f t="shared" si="33"/>
        <v>42447.896875000006</v>
      </c>
      <c r="T484" s="17"/>
      <c r="U484" s="16">
        <f t="shared" si="34"/>
        <v>42474.606944444444</v>
      </c>
    </row>
    <row r="485" spans="1:21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0">
        <f t="shared" si="31"/>
        <v>50</v>
      </c>
      <c r="P485" s="10">
        <f t="shared" si="32"/>
        <v>51.22</v>
      </c>
      <c r="Q485" s="12" t="s">
        <v>8308</v>
      </c>
      <c r="R485" t="s">
        <v>8314</v>
      </c>
      <c r="S485" s="17">
        <f t="shared" si="33"/>
        <v>41243.197592592594</v>
      </c>
      <c r="T485" s="27">
        <f t="shared" ref="T485:T487" si="35">YEAR(S485)</f>
        <v>2012</v>
      </c>
      <c r="U485" s="16">
        <f t="shared" si="34"/>
        <v>41303.197592592594</v>
      </c>
    </row>
    <row r="486" spans="1:21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0">
        <f t="shared" si="31"/>
        <v>0</v>
      </c>
      <c r="P486" s="10">
        <f t="shared" si="32"/>
        <v>13.55</v>
      </c>
      <c r="Q486" s="12" t="s">
        <v>8308</v>
      </c>
      <c r="R486" t="s">
        <v>8314</v>
      </c>
      <c r="S486" s="17">
        <f t="shared" si="33"/>
        <v>42272.93949074074</v>
      </c>
      <c r="T486" s="27">
        <f t="shared" si="35"/>
        <v>2015</v>
      </c>
      <c r="U486" s="16">
        <f t="shared" si="34"/>
        <v>42313.981157407412</v>
      </c>
    </row>
    <row r="487" spans="1:21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0">
        <f t="shared" si="31"/>
        <v>22</v>
      </c>
      <c r="P487" s="10">
        <f t="shared" si="32"/>
        <v>66.52</v>
      </c>
      <c r="Q487" s="12" t="s">
        <v>8308</v>
      </c>
      <c r="R487" t="s">
        <v>8314</v>
      </c>
      <c r="S487" s="17">
        <f t="shared" si="33"/>
        <v>41381.50577546296</v>
      </c>
      <c r="T487" s="27">
        <f t="shared" si="35"/>
        <v>2013</v>
      </c>
      <c r="U487" s="16">
        <f t="shared" si="34"/>
        <v>41411.50577546296</v>
      </c>
    </row>
    <row r="488" spans="1:21" ht="60" hidden="1" x14ac:dyDescent="0.2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0">
        <f t="shared" si="31"/>
        <v>0</v>
      </c>
      <c r="P488" s="10">
        <f t="shared" si="32"/>
        <v>50</v>
      </c>
      <c r="Q488" s="12" t="s">
        <v>8308</v>
      </c>
      <c r="R488" t="s">
        <v>8314</v>
      </c>
      <c r="S488" s="17">
        <f t="shared" si="33"/>
        <v>41761.94258101852</v>
      </c>
      <c r="T488" s="17"/>
      <c r="U488" s="16">
        <f t="shared" si="34"/>
        <v>41791.94258101852</v>
      </c>
    </row>
    <row r="489" spans="1:21" ht="60" hidden="1" x14ac:dyDescent="0.2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0">
        <f t="shared" si="31"/>
        <v>0</v>
      </c>
      <c r="P489" s="10">
        <f t="shared" si="32"/>
        <v>0</v>
      </c>
      <c r="Q489" s="12" t="s">
        <v>8308</v>
      </c>
      <c r="R489" t="s">
        <v>8314</v>
      </c>
      <c r="S489" s="17">
        <f t="shared" si="33"/>
        <v>42669.594837962963</v>
      </c>
      <c r="T489" s="17"/>
      <c r="U489" s="16">
        <f t="shared" si="34"/>
        <v>42729.636504629627</v>
      </c>
    </row>
    <row r="490" spans="1:21" ht="45" hidden="1" x14ac:dyDescent="0.2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0">
        <f t="shared" si="31"/>
        <v>0</v>
      </c>
      <c r="P490" s="10">
        <f t="shared" si="32"/>
        <v>0</v>
      </c>
      <c r="Q490" s="12" t="s">
        <v>8308</v>
      </c>
      <c r="R490" t="s">
        <v>8314</v>
      </c>
      <c r="S490" s="17">
        <f t="shared" si="33"/>
        <v>42714.054398148146</v>
      </c>
      <c r="T490" s="17"/>
      <c r="U490" s="16">
        <f t="shared" si="34"/>
        <v>42744.054398148146</v>
      </c>
    </row>
    <row r="491" spans="1:21" ht="45" hidden="1" x14ac:dyDescent="0.2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0">
        <f t="shared" si="31"/>
        <v>0</v>
      </c>
      <c r="P491" s="10">
        <f t="shared" si="32"/>
        <v>71.67</v>
      </c>
      <c r="Q491" s="12" t="s">
        <v>8308</v>
      </c>
      <c r="R491" t="s">
        <v>8314</v>
      </c>
      <c r="S491" s="17">
        <f t="shared" si="33"/>
        <v>40882.481666666667</v>
      </c>
      <c r="T491" s="17"/>
      <c r="U491" s="16">
        <f t="shared" si="34"/>
        <v>40913.481249999997</v>
      </c>
    </row>
    <row r="492" spans="1:21" ht="15.75" hidden="1" x14ac:dyDescent="0.2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0">
        <f t="shared" si="31"/>
        <v>0</v>
      </c>
      <c r="P492" s="10">
        <f t="shared" si="32"/>
        <v>0</v>
      </c>
      <c r="Q492" s="12" t="s">
        <v>8308</v>
      </c>
      <c r="R492" t="s">
        <v>8314</v>
      </c>
      <c r="S492" s="17">
        <f t="shared" si="33"/>
        <v>41113.968576388892</v>
      </c>
      <c r="T492" s="17"/>
      <c r="U492" s="16">
        <f t="shared" si="34"/>
        <v>41143.968576388892</v>
      </c>
    </row>
    <row r="493" spans="1:21" ht="45" hidden="1" x14ac:dyDescent="0.2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0">
        <f t="shared" si="31"/>
        <v>0</v>
      </c>
      <c r="P493" s="10">
        <f t="shared" si="32"/>
        <v>0</v>
      </c>
      <c r="Q493" s="12" t="s">
        <v>8308</v>
      </c>
      <c r="R493" t="s">
        <v>8314</v>
      </c>
      <c r="S493" s="17">
        <f t="shared" si="33"/>
        <v>42366.982627314821</v>
      </c>
      <c r="T493" s="17"/>
      <c r="U493" s="16">
        <f t="shared" si="34"/>
        <v>42396.982627314821</v>
      </c>
    </row>
    <row r="494" spans="1:21" ht="60" hidden="1" x14ac:dyDescent="0.2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0">
        <f t="shared" si="31"/>
        <v>0</v>
      </c>
      <c r="P494" s="10">
        <f t="shared" si="32"/>
        <v>0</v>
      </c>
      <c r="Q494" s="12" t="s">
        <v>8308</v>
      </c>
      <c r="R494" t="s">
        <v>8314</v>
      </c>
      <c r="S494" s="17">
        <f t="shared" si="33"/>
        <v>42596.03506944445</v>
      </c>
      <c r="T494" s="17"/>
      <c r="U494" s="16">
        <f t="shared" si="34"/>
        <v>42656.03506944445</v>
      </c>
    </row>
    <row r="495" spans="1:21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0">
        <f t="shared" si="31"/>
        <v>0</v>
      </c>
      <c r="P495" s="10">
        <f t="shared" si="32"/>
        <v>0</v>
      </c>
      <c r="Q495" s="12" t="s">
        <v>8308</v>
      </c>
      <c r="R495" t="s">
        <v>8314</v>
      </c>
      <c r="S495" s="17">
        <f t="shared" si="33"/>
        <v>42114.726134259254</v>
      </c>
      <c r="T495" s="27">
        <f>YEAR(S495)</f>
        <v>2015</v>
      </c>
      <c r="U495" s="16">
        <f t="shared" si="34"/>
        <v>42144.726134259254</v>
      </c>
    </row>
    <row r="496" spans="1:21" ht="60" hidden="1" x14ac:dyDescent="0.2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0">
        <f t="shared" si="31"/>
        <v>0</v>
      </c>
      <c r="P496" s="10">
        <f t="shared" si="32"/>
        <v>10.33</v>
      </c>
      <c r="Q496" s="12" t="s">
        <v>8308</v>
      </c>
      <c r="R496" t="s">
        <v>8314</v>
      </c>
      <c r="S496" s="17">
        <f t="shared" si="33"/>
        <v>41799.830613425926</v>
      </c>
      <c r="T496" s="17"/>
      <c r="U496" s="16">
        <f t="shared" si="34"/>
        <v>41823.125</v>
      </c>
    </row>
    <row r="497" spans="1:21" ht="45" hidden="1" x14ac:dyDescent="0.2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0">
        <f t="shared" si="31"/>
        <v>0</v>
      </c>
      <c r="P497" s="10">
        <f t="shared" si="32"/>
        <v>0</v>
      </c>
      <c r="Q497" s="12" t="s">
        <v>8308</v>
      </c>
      <c r="R497" t="s">
        <v>8314</v>
      </c>
      <c r="S497" s="17">
        <f t="shared" si="33"/>
        <v>42171.827604166669</v>
      </c>
      <c r="T497" s="17"/>
      <c r="U497" s="16">
        <f t="shared" si="34"/>
        <v>42201.827604166669</v>
      </c>
    </row>
    <row r="498" spans="1:21" ht="45" hidden="1" x14ac:dyDescent="0.2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0">
        <f t="shared" si="31"/>
        <v>0</v>
      </c>
      <c r="P498" s="10">
        <f t="shared" si="32"/>
        <v>1</v>
      </c>
      <c r="Q498" s="12" t="s">
        <v>8308</v>
      </c>
      <c r="R498" t="s">
        <v>8314</v>
      </c>
      <c r="S498" s="17">
        <f t="shared" si="33"/>
        <v>41620.93141203704</v>
      </c>
      <c r="T498" s="17"/>
      <c r="U498" s="16">
        <f t="shared" si="34"/>
        <v>41680.93141203704</v>
      </c>
    </row>
    <row r="499" spans="1:21" ht="15.75" hidden="1" x14ac:dyDescent="0.2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0">
        <f t="shared" si="31"/>
        <v>1</v>
      </c>
      <c r="P499" s="10">
        <f t="shared" si="32"/>
        <v>10</v>
      </c>
      <c r="Q499" s="12" t="s">
        <v>8308</v>
      </c>
      <c r="R499" t="s">
        <v>8314</v>
      </c>
      <c r="S499" s="17">
        <f t="shared" si="33"/>
        <v>41945.037789351853</v>
      </c>
      <c r="T499" s="17"/>
      <c r="U499" s="16">
        <f t="shared" si="34"/>
        <v>41998.208333333328</v>
      </c>
    </row>
    <row r="500" spans="1:21" ht="45" hidden="1" x14ac:dyDescent="0.2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0">
        <f t="shared" si="31"/>
        <v>5</v>
      </c>
      <c r="P500" s="10">
        <f t="shared" si="32"/>
        <v>136.09</v>
      </c>
      <c r="Q500" s="12" t="s">
        <v>8308</v>
      </c>
      <c r="R500" t="s">
        <v>8314</v>
      </c>
      <c r="S500" s="17">
        <f t="shared" si="33"/>
        <v>40858.762141203704</v>
      </c>
      <c r="T500" s="17"/>
      <c r="U500" s="16">
        <f t="shared" si="34"/>
        <v>40900.762141203704</v>
      </c>
    </row>
    <row r="501" spans="1:21" ht="60" hidden="1" x14ac:dyDescent="0.2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0">
        <f t="shared" si="31"/>
        <v>10</v>
      </c>
      <c r="P501" s="10">
        <f t="shared" si="32"/>
        <v>73.459999999999994</v>
      </c>
      <c r="Q501" s="12" t="s">
        <v>8308</v>
      </c>
      <c r="R501" t="s">
        <v>8314</v>
      </c>
      <c r="S501" s="17">
        <f t="shared" si="33"/>
        <v>40043.895462962959</v>
      </c>
      <c r="T501" s="17"/>
      <c r="U501" s="16">
        <f t="shared" si="34"/>
        <v>40098.874305555553</v>
      </c>
    </row>
    <row r="502" spans="1:21" ht="60" hidden="1" x14ac:dyDescent="0.2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0">
        <f t="shared" si="31"/>
        <v>3</v>
      </c>
      <c r="P502" s="10">
        <f t="shared" si="32"/>
        <v>53.75</v>
      </c>
      <c r="Q502" s="12" t="s">
        <v>8308</v>
      </c>
      <c r="R502" t="s">
        <v>8314</v>
      </c>
      <c r="S502" s="17">
        <f t="shared" si="33"/>
        <v>40247.886006944449</v>
      </c>
      <c r="T502" s="17"/>
      <c r="U502" s="16">
        <f t="shared" si="34"/>
        <v>40306.927777777775</v>
      </c>
    </row>
    <row r="503" spans="1:21" ht="60" hidden="1" x14ac:dyDescent="0.2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0">
        <f t="shared" si="31"/>
        <v>0</v>
      </c>
      <c r="P503" s="10">
        <f t="shared" si="32"/>
        <v>0</v>
      </c>
      <c r="Q503" s="12" t="s">
        <v>8308</v>
      </c>
      <c r="R503" t="s">
        <v>8314</v>
      </c>
      <c r="S503" s="17">
        <f t="shared" si="33"/>
        <v>40703.234386574077</v>
      </c>
      <c r="T503" s="17"/>
      <c r="U503" s="16">
        <f t="shared" si="34"/>
        <v>40733.234386574077</v>
      </c>
    </row>
    <row r="504" spans="1:21" ht="60" hidden="1" x14ac:dyDescent="0.2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0">
        <f t="shared" si="31"/>
        <v>1</v>
      </c>
      <c r="P504" s="10">
        <f t="shared" si="32"/>
        <v>57.5</v>
      </c>
      <c r="Q504" s="12" t="s">
        <v>8308</v>
      </c>
      <c r="R504" t="s">
        <v>8314</v>
      </c>
      <c r="S504" s="17">
        <f t="shared" si="33"/>
        <v>40956.553530092591</v>
      </c>
      <c r="T504" s="17"/>
      <c r="U504" s="16">
        <f t="shared" si="34"/>
        <v>40986.511863425927</v>
      </c>
    </row>
    <row r="505" spans="1:21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0">
        <f t="shared" si="31"/>
        <v>2</v>
      </c>
      <c r="P505" s="10">
        <f t="shared" si="32"/>
        <v>12.67</v>
      </c>
      <c r="Q505" s="12" t="s">
        <v>8308</v>
      </c>
      <c r="R505" t="s">
        <v>8314</v>
      </c>
      <c r="S505" s="17">
        <f t="shared" si="33"/>
        <v>41991.526655092588</v>
      </c>
      <c r="T505" s="27">
        <f>YEAR(S505)</f>
        <v>2014</v>
      </c>
      <c r="U505" s="16">
        <f t="shared" si="34"/>
        <v>42021.526655092588</v>
      </c>
    </row>
    <row r="506" spans="1:21" ht="60" hidden="1" x14ac:dyDescent="0.2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0">
        <f t="shared" si="31"/>
        <v>1</v>
      </c>
      <c r="P506" s="10">
        <f t="shared" si="32"/>
        <v>67</v>
      </c>
      <c r="Q506" s="12" t="s">
        <v>8308</v>
      </c>
      <c r="R506" t="s">
        <v>8314</v>
      </c>
      <c r="S506" s="17">
        <f t="shared" si="33"/>
        <v>40949.98364583333</v>
      </c>
      <c r="T506" s="17"/>
      <c r="U506" s="16">
        <f t="shared" si="34"/>
        <v>41009.941979166666</v>
      </c>
    </row>
    <row r="507" spans="1:21" ht="45" hidden="1" x14ac:dyDescent="0.2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0">
        <f t="shared" si="31"/>
        <v>0</v>
      </c>
      <c r="P507" s="10">
        <f t="shared" si="32"/>
        <v>3.71</v>
      </c>
      <c r="Q507" s="12" t="s">
        <v>8308</v>
      </c>
      <c r="R507" t="s">
        <v>8314</v>
      </c>
      <c r="S507" s="17">
        <f t="shared" si="33"/>
        <v>42318.098217592589</v>
      </c>
      <c r="T507" s="17"/>
      <c r="U507" s="16">
        <f t="shared" si="34"/>
        <v>42363.098217592589</v>
      </c>
    </row>
    <row r="508" spans="1:21" ht="45" hidden="1" x14ac:dyDescent="0.2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0">
        <f t="shared" si="31"/>
        <v>0</v>
      </c>
      <c r="P508" s="10">
        <f t="shared" si="32"/>
        <v>250</v>
      </c>
      <c r="Q508" s="12" t="s">
        <v>8308</v>
      </c>
      <c r="R508" t="s">
        <v>8314</v>
      </c>
      <c r="S508" s="17">
        <f t="shared" si="33"/>
        <v>41466.552314814813</v>
      </c>
      <c r="T508" s="17"/>
      <c r="U508" s="16">
        <f t="shared" si="34"/>
        <v>41496.552314814813</v>
      </c>
    </row>
    <row r="509" spans="1:21" ht="60" hidden="1" x14ac:dyDescent="0.2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0">
        <f t="shared" si="31"/>
        <v>3</v>
      </c>
      <c r="P509" s="10">
        <f t="shared" si="32"/>
        <v>64</v>
      </c>
      <c r="Q509" s="12" t="s">
        <v>8308</v>
      </c>
      <c r="R509" t="s">
        <v>8314</v>
      </c>
      <c r="S509" s="17">
        <f t="shared" si="33"/>
        <v>41156.958993055552</v>
      </c>
      <c r="T509" s="17"/>
      <c r="U509" s="16">
        <f t="shared" si="34"/>
        <v>41201.958993055552</v>
      </c>
    </row>
    <row r="510" spans="1:21" ht="60" hidden="1" x14ac:dyDescent="0.2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0">
        <f t="shared" si="31"/>
        <v>1</v>
      </c>
      <c r="P510" s="10">
        <f t="shared" si="32"/>
        <v>133.33000000000001</v>
      </c>
      <c r="Q510" s="12" t="s">
        <v>8308</v>
      </c>
      <c r="R510" t="s">
        <v>8314</v>
      </c>
      <c r="S510" s="17">
        <f t="shared" si="33"/>
        <v>40995.024317129632</v>
      </c>
      <c r="T510" s="17"/>
      <c r="U510" s="16">
        <f t="shared" si="34"/>
        <v>41054.593055555553</v>
      </c>
    </row>
    <row r="511" spans="1:21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0">
        <f t="shared" si="31"/>
        <v>0</v>
      </c>
      <c r="P511" s="10">
        <f t="shared" si="32"/>
        <v>10</v>
      </c>
      <c r="Q511" s="12" t="s">
        <v>8308</v>
      </c>
      <c r="R511" t="s">
        <v>8314</v>
      </c>
      <c r="S511" s="17">
        <f t="shared" si="33"/>
        <v>42153.631597222222</v>
      </c>
      <c r="T511" s="27">
        <f>YEAR(S511)</f>
        <v>2015</v>
      </c>
      <c r="U511" s="16">
        <f t="shared" si="34"/>
        <v>42183.631597222222</v>
      </c>
    </row>
    <row r="512" spans="1:21" ht="45" hidden="1" x14ac:dyDescent="0.2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0">
        <f t="shared" si="31"/>
        <v>0</v>
      </c>
      <c r="P512" s="10">
        <f t="shared" si="32"/>
        <v>0</v>
      </c>
      <c r="Q512" s="12" t="s">
        <v>8308</v>
      </c>
      <c r="R512" t="s">
        <v>8314</v>
      </c>
      <c r="S512" s="17">
        <f t="shared" si="33"/>
        <v>42400.176377314812</v>
      </c>
      <c r="T512" s="17"/>
      <c r="U512" s="16">
        <f t="shared" si="34"/>
        <v>42430.176377314812</v>
      </c>
    </row>
    <row r="513" spans="1:21" ht="45" hidden="1" x14ac:dyDescent="0.2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0">
        <f t="shared" si="31"/>
        <v>3</v>
      </c>
      <c r="P513" s="10">
        <f t="shared" si="32"/>
        <v>30</v>
      </c>
      <c r="Q513" s="12" t="s">
        <v>8308</v>
      </c>
      <c r="R513" t="s">
        <v>8314</v>
      </c>
      <c r="S513" s="17">
        <f t="shared" si="33"/>
        <v>41340.303032407406</v>
      </c>
      <c r="T513" s="17"/>
      <c r="U513" s="16">
        <f t="shared" si="34"/>
        <v>41370.261365740742</v>
      </c>
    </row>
    <row r="514" spans="1:21" ht="60" hidden="1" x14ac:dyDescent="0.2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0">
        <f t="shared" ref="O514:O577" si="36">ROUND(E514/D514*100,0)</f>
        <v>0</v>
      </c>
      <c r="P514" s="10">
        <f t="shared" ref="P514:P577" si="37">IFERROR(ROUND(E514/L514,2),0)</f>
        <v>5.5</v>
      </c>
      <c r="Q514" s="12" t="s">
        <v>8308</v>
      </c>
      <c r="R514" t="s">
        <v>8314</v>
      </c>
      <c r="S514" s="17">
        <f t="shared" si="33"/>
        <v>42649.742210648154</v>
      </c>
      <c r="T514" s="17"/>
      <c r="U514" s="16">
        <f t="shared" si="34"/>
        <v>42694.783877314811</v>
      </c>
    </row>
    <row r="515" spans="1:21" ht="45" hidden="1" x14ac:dyDescent="0.2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0">
        <f t="shared" si="36"/>
        <v>14</v>
      </c>
      <c r="P515" s="10">
        <f t="shared" si="37"/>
        <v>102.38</v>
      </c>
      <c r="Q515" s="12" t="s">
        <v>8308</v>
      </c>
      <c r="R515" t="s">
        <v>8314</v>
      </c>
      <c r="S515" s="17">
        <f t="shared" ref="S515:S578" si="38">(((J515/60)/60)/24)+DATE(1970,1,1)</f>
        <v>42552.653993055559</v>
      </c>
      <c r="T515" s="17"/>
      <c r="U515" s="16">
        <f t="shared" ref="U515:U578" si="39">(((I515/60)/60)/24)+DATE(1970,1,1)</f>
        <v>42597.291666666672</v>
      </c>
    </row>
    <row r="516" spans="1:21" ht="45" hidden="1" x14ac:dyDescent="0.2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0">
        <f t="shared" si="36"/>
        <v>3</v>
      </c>
      <c r="P516" s="10">
        <f t="shared" si="37"/>
        <v>16.670000000000002</v>
      </c>
      <c r="Q516" s="12" t="s">
        <v>8308</v>
      </c>
      <c r="R516" t="s">
        <v>8314</v>
      </c>
      <c r="S516" s="17">
        <f t="shared" si="38"/>
        <v>41830.613969907405</v>
      </c>
      <c r="T516" s="17"/>
      <c r="U516" s="16">
        <f t="shared" si="39"/>
        <v>41860.613969907405</v>
      </c>
    </row>
    <row r="517" spans="1:21" ht="45" hidden="1" x14ac:dyDescent="0.2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0">
        <f t="shared" si="36"/>
        <v>25</v>
      </c>
      <c r="P517" s="10">
        <f t="shared" si="37"/>
        <v>725.03</v>
      </c>
      <c r="Q517" s="12" t="s">
        <v>8308</v>
      </c>
      <c r="R517" t="s">
        <v>8314</v>
      </c>
      <c r="S517" s="17">
        <f t="shared" si="38"/>
        <v>42327.490752314814</v>
      </c>
      <c r="T517" s="17"/>
      <c r="U517" s="16">
        <f t="shared" si="39"/>
        <v>42367.490752314814</v>
      </c>
    </row>
    <row r="518" spans="1:21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0">
        <f t="shared" si="36"/>
        <v>0</v>
      </c>
      <c r="P518" s="10">
        <f t="shared" si="37"/>
        <v>0</v>
      </c>
      <c r="Q518" s="12" t="s">
        <v>8308</v>
      </c>
      <c r="R518" t="s">
        <v>8314</v>
      </c>
      <c r="S518" s="17">
        <f t="shared" si="38"/>
        <v>42091.778703703705</v>
      </c>
      <c r="T518" s="27">
        <f>YEAR(S518)</f>
        <v>2015</v>
      </c>
      <c r="U518" s="16">
        <f t="shared" si="39"/>
        <v>42151.778703703705</v>
      </c>
    </row>
    <row r="519" spans="1:21" ht="60" hidden="1" x14ac:dyDescent="0.2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0">
        <f t="shared" si="36"/>
        <v>1</v>
      </c>
      <c r="P519" s="10">
        <f t="shared" si="37"/>
        <v>68.33</v>
      </c>
      <c r="Q519" s="12" t="s">
        <v>8308</v>
      </c>
      <c r="R519" t="s">
        <v>8314</v>
      </c>
      <c r="S519" s="17">
        <f t="shared" si="38"/>
        <v>42738.615289351852</v>
      </c>
      <c r="T519" s="17"/>
      <c r="U519" s="16">
        <f t="shared" si="39"/>
        <v>42768.615289351852</v>
      </c>
    </row>
    <row r="520" spans="1:21" ht="60" hidden="1" x14ac:dyDescent="0.2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0">
        <f t="shared" si="36"/>
        <v>0</v>
      </c>
      <c r="P520" s="10">
        <f t="shared" si="37"/>
        <v>0</v>
      </c>
      <c r="Q520" s="12" t="s">
        <v>8308</v>
      </c>
      <c r="R520" t="s">
        <v>8314</v>
      </c>
      <c r="S520" s="17">
        <f t="shared" si="38"/>
        <v>42223.616018518514</v>
      </c>
      <c r="T520" s="17"/>
      <c r="U520" s="16">
        <f t="shared" si="39"/>
        <v>42253.615277777775</v>
      </c>
    </row>
    <row r="521" spans="1:21" ht="45" hidden="1" x14ac:dyDescent="0.2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0">
        <f t="shared" si="36"/>
        <v>23</v>
      </c>
      <c r="P521" s="10">
        <f t="shared" si="37"/>
        <v>39.229999999999997</v>
      </c>
      <c r="Q521" s="12" t="s">
        <v>8308</v>
      </c>
      <c r="R521" t="s">
        <v>8314</v>
      </c>
      <c r="S521" s="17">
        <f t="shared" si="38"/>
        <v>41218.391446759262</v>
      </c>
      <c r="T521" s="17"/>
      <c r="U521" s="16">
        <f t="shared" si="39"/>
        <v>41248.391446759262</v>
      </c>
    </row>
    <row r="522" spans="1:21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0">
        <f t="shared" si="36"/>
        <v>102</v>
      </c>
      <c r="P522" s="10">
        <f t="shared" si="37"/>
        <v>150.15</v>
      </c>
      <c r="Q522" s="12" t="s">
        <v>8315</v>
      </c>
      <c r="R522" t="s">
        <v>8316</v>
      </c>
      <c r="S522" s="17">
        <f t="shared" si="38"/>
        <v>42318.702094907407</v>
      </c>
      <c r="T522" s="27">
        <f>YEAR(S522)</f>
        <v>2015</v>
      </c>
      <c r="U522" s="16">
        <f t="shared" si="39"/>
        <v>42348.702094907407</v>
      </c>
    </row>
    <row r="523" spans="1:21" ht="60" hidden="1" x14ac:dyDescent="0.2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0">
        <f t="shared" si="36"/>
        <v>105</v>
      </c>
      <c r="P523" s="10">
        <f t="shared" si="37"/>
        <v>93.43</v>
      </c>
      <c r="Q523" s="12" t="s">
        <v>8315</v>
      </c>
      <c r="R523" t="s">
        <v>8316</v>
      </c>
      <c r="S523" s="17">
        <f t="shared" si="38"/>
        <v>42646.092812499999</v>
      </c>
      <c r="T523" s="17"/>
      <c r="U523" s="16">
        <f t="shared" si="39"/>
        <v>42675.207638888889</v>
      </c>
    </row>
    <row r="524" spans="1:21" ht="45" hidden="1" x14ac:dyDescent="0.2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0">
        <f t="shared" si="36"/>
        <v>115</v>
      </c>
      <c r="P524" s="10">
        <f t="shared" si="37"/>
        <v>110.97</v>
      </c>
      <c r="Q524" s="12" t="s">
        <v>8315</v>
      </c>
      <c r="R524" t="s">
        <v>8316</v>
      </c>
      <c r="S524" s="17">
        <f t="shared" si="38"/>
        <v>42430.040798611109</v>
      </c>
      <c r="T524" s="17"/>
      <c r="U524" s="16">
        <f t="shared" si="39"/>
        <v>42449.999131944445</v>
      </c>
    </row>
    <row r="525" spans="1:21" ht="60" hidden="1" x14ac:dyDescent="0.2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0">
        <f t="shared" si="36"/>
        <v>121</v>
      </c>
      <c r="P525" s="10">
        <f t="shared" si="37"/>
        <v>71.790000000000006</v>
      </c>
      <c r="Q525" s="12" t="s">
        <v>8315</v>
      </c>
      <c r="R525" t="s">
        <v>8316</v>
      </c>
      <c r="S525" s="17">
        <f t="shared" si="38"/>
        <v>42238.13282407407</v>
      </c>
      <c r="T525" s="17"/>
      <c r="U525" s="16">
        <f t="shared" si="39"/>
        <v>42268.13282407407</v>
      </c>
    </row>
    <row r="526" spans="1:21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0">
        <f t="shared" si="36"/>
        <v>109</v>
      </c>
      <c r="P526" s="10">
        <f t="shared" si="37"/>
        <v>29.26</v>
      </c>
      <c r="Q526" s="12" t="s">
        <v>8315</v>
      </c>
      <c r="R526" t="s">
        <v>8316</v>
      </c>
      <c r="S526" s="17">
        <f t="shared" si="38"/>
        <v>42492.717233796298</v>
      </c>
      <c r="T526" s="27">
        <f>YEAR(S526)</f>
        <v>2016</v>
      </c>
      <c r="U526" s="16">
        <f t="shared" si="39"/>
        <v>42522.717233796298</v>
      </c>
    </row>
    <row r="527" spans="1:21" ht="60" hidden="1" x14ac:dyDescent="0.2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0">
        <f t="shared" si="36"/>
        <v>100</v>
      </c>
      <c r="P527" s="10">
        <f t="shared" si="37"/>
        <v>1000</v>
      </c>
      <c r="Q527" s="12" t="s">
        <v>8315</v>
      </c>
      <c r="R527" t="s">
        <v>8316</v>
      </c>
      <c r="S527" s="17">
        <f t="shared" si="38"/>
        <v>41850.400937500002</v>
      </c>
      <c r="T527" s="17"/>
      <c r="U527" s="16">
        <f t="shared" si="39"/>
        <v>41895.400937500002</v>
      </c>
    </row>
    <row r="528" spans="1:21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0">
        <f t="shared" si="36"/>
        <v>114</v>
      </c>
      <c r="P528" s="10">
        <f t="shared" si="37"/>
        <v>74.349999999999994</v>
      </c>
      <c r="Q528" s="12" t="s">
        <v>8315</v>
      </c>
      <c r="R528" t="s">
        <v>8316</v>
      </c>
      <c r="S528" s="17">
        <f t="shared" si="38"/>
        <v>42192.591944444444</v>
      </c>
      <c r="T528" s="27">
        <f>YEAR(S528)</f>
        <v>2015</v>
      </c>
      <c r="U528" s="16">
        <f t="shared" si="39"/>
        <v>42223.708333333328</v>
      </c>
    </row>
    <row r="529" spans="1:21" ht="60" hidden="1" x14ac:dyDescent="0.2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0">
        <f t="shared" si="36"/>
        <v>101</v>
      </c>
      <c r="P529" s="10">
        <f t="shared" si="37"/>
        <v>63.83</v>
      </c>
      <c r="Q529" s="12" t="s">
        <v>8315</v>
      </c>
      <c r="R529" t="s">
        <v>8316</v>
      </c>
      <c r="S529" s="17">
        <f t="shared" si="38"/>
        <v>42753.205625000002</v>
      </c>
      <c r="T529" s="17"/>
      <c r="U529" s="16">
        <f t="shared" si="39"/>
        <v>42783.670138888891</v>
      </c>
    </row>
    <row r="530" spans="1:21" ht="30" hidden="1" x14ac:dyDescent="0.2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0">
        <f t="shared" si="36"/>
        <v>116</v>
      </c>
      <c r="P530" s="10">
        <f t="shared" si="37"/>
        <v>44.33</v>
      </c>
      <c r="Q530" s="12" t="s">
        <v>8315</v>
      </c>
      <c r="R530" t="s">
        <v>8316</v>
      </c>
      <c r="S530" s="17">
        <f t="shared" si="38"/>
        <v>42155.920219907406</v>
      </c>
      <c r="T530" s="17"/>
      <c r="U530" s="16">
        <f t="shared" si="39"/>
        <v>42176.888888888891</v>
      </c>
    </row>
    <row r="531" spans="1:21" ht="60" hidden="1" x14ac:dyDescent="0.2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0">
        <f t="shared" si="36"/>
        <v>130</v>
      </c>
      <c r="P531" s="10">
        <f t="shared" si="37"/>
        <v>86.94</v>
      </c>
      <c r="Q531" s="12" t="s">
        <v>8315</v>
      </c>
      <c r="R531" t="s">
        <v>8316</v>
      </c>
      <c r="S531" s="17">
        <f t="shared" si="38"/>
        <v>42725.031180555554</v>
      </c>
      <c r="T531" s="17"/>
      <c r="U531" s="16">
        <f t="shared" si="39"/>
        <v>42746.208333333328</v>
      </c>
    </row>
    <row r="532" spans="1:21" ht="60" hidden="1" x14ac:dyDescent="0.2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0">
        <f t="shared" si="36"/>
        <v>108</v>
      </c>
      <c r="P532" s="10">
        <f t="shared" si="37"/>
        <v>126.55</v>
      </c>
      <c r="Q532" s="12" t="s">
        <v>8315</v>
      </c>
      <c r="R532" t="s">
        <v>8316</v>
      </c>
      <c r="S532" s="17">
        <f t="shared" si="38"/>
        <v>42157.591064814813</v>
      </c>
      <c r="T532" s="17"/>
      <c r="U532" s="16">
        <f t="shared" si="39"/>
        <v>42179.083333333328</v>
      </c>
    </row>
    <row r="533" spans="1:21" ht="60" hidden="1" x14ac:dyDescent="0.2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0">
        <f t="shared" si="36"/>
        <v>100</v>
      </c>
      <c r="P533" s="10">
        <f t="shared" si="37"/>
        <v>129.03</v>
      </c>
      <c r="Q533" s="12" t="s">
        <v>8315</v>
      </c>
      <c r="R533" t="s">
        <v>8316</v>
      </c>
      <c r="S533" s="17">
        <f t="shared" si="38"/>
        <v>42676.065150462964</v>
      </c>
      <c r="T533" s="17"/>
      <c r="U533" s="16">
        <f t="shared" si="39"/>
        <v>42721.290972222225</v>
      </c>
    </row>
    <row r="534" spans="1:21" ht="60" hidden="1" x14ac:dyDescent="0.2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0">
        <f t="shared" si="36"/>
        <v>123</v>
      </c>
      <c r="P534" s="10">
        <f t="shared" si="37"/>
        <v>71.239999999999995</v>
      </c>
      <c r="Q534" s="12" t="s">
        <v>8315</v>
      </c>
      <c r="R534" t="s">
        <v>8316</v>
      </c>
      <c r="S534" s="17">
        <f t="shared" si="38"/>
        <v>42473.007037037038</v>
      </c>
      <c r="T534" s="17"/>
      <c r="U534" s="16">
        <f t="shared" si="39"/>
        <v>42503.007037037038</v>
      </c>
    </row>
    <row r="535" spans="1:21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0">
        <f t="shared" si="36"/>
        <v>100</v>
      </c>
      <c r="P535" s="10">
        <f t="shared" si="37"/>
        <v>117.88</v>
      </c>
      <c r="Q535" s="12" t="s">
        <v>8315</v>
      </c>
      <c r="R535" t="s">
        <v>8316</v>
      </c>
      <c r="S535" s="17">
        <f t="shared" si="38"/>
        <v>42482.43478009259</v>
      </c>
      <c r="T535" s="27">
        <f>YEAR(S535)</f>
        <v>2016</v>
      </c>
      <c r="U535" s="16">
        <f t="shared" si="39"/>
        <v>42506.43478009259</v>
      </c>
    </row>
    <row r="536" spans="1:21" ht="60" hidden="1" x14ac:dyDescent="0.2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0">
        <f t="shared" si="36"/>
        <v>105</v>
      </c>
      <c r="P536" s="10">
        <f t="shared" si="37"/>
        <v>327.08</v>
      </c>
      <c r="Q536" s="12" t="s">
        <v>8315</v>
      </c>
      <c r="R536" t="s">
        <v>8316</v>
      </c>
      <c r="S536" s="17">
        <f t="shared" si="38"/>
        <v>42270.810995370368</v>
      </c>
      <c r="T536" s="17"/>
      <c r="U536" s="16">
        <f t="shared" si="39"/>
        <v>42309.958333333328</v>
      </c>
    </row>
    <row r="537" spans="1:21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0">
        <f t="shared" si="36"/>
        <v>103</v>
      </c>
      <c r="P537" s="10">
        <f t="shared" si="37"/>
        <v>34.75</v>
      </c>
      <c r="Q537" s="12" t="s">
        <v>8315</v>
      </c>
      <c r="R537" t="s">
        <v>8316</v>
      </c>
      <c r="S537" s="17">
        <f t="shared" si="38"/>
        <v>42711.545196759253</v>
      </c>
      <c r="T537" s="27">
        <f t="shared" ref="T537:T538" si="40">YEAR(S537)</f>
        <v>2016</v>
      </c>
      <c r="U537" s="16">
        <f t="shared" si="39"/>
        <v>42741.545196759253</v>
      </c>
    </row>
    <row r="538" spans="1:21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0">
        <f t="shared" si="36"/>
        <v>118</v>
      </c>
      <c r="P538" s="10">
        <f t="shared" si="37"/>
        <v>100.06</v>
      </c>
      <c r="Q538" s="12" t="s">
        <v>8315</v>
      </c>
      <c r="R538" t="s">
        <v>8316</v>
      </c>
      <c r="S538" s="17">
        <f t="shared" si="38"/>
        <v>42179.344988425932</v>
      </c>
      <c r="T538" s="27">
        <f t="shared" si="40"/>
        <v>2015</v>
      </c>
      <c r="U538" s="16">
        <f t="shared" si="39"/>
        <v>42219.75</v>
      </c>
    </row>
    <row r="539" spans="1:21" ht="60" hidden="1" x14ac:dyDescent="0.2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0">
        <f t="shared" si="36"/>
        <v>121</v>
      </c>
      <c r="P539" s="10">
        <f t="shared" si="37"/>
        <v>40.85</v>
      </c>
      <c r="Q539" s="12" t="s">
        <v>8315</v>
      </c>
      <c r="R539" t="s">
        <v>8316</v>
      </c>
      <c r="S539" s="17">
        <f t="shared" si="38"/>
        <v>42282.768414351856</v>
      </c>
      <c r="T539" s="17"/>
      <c r="U539" s="16">
        <f t="shared" si="39"/>
        <v>42312.810081018513</v>
      </c>
    </row>
    <row r="540" spans="1:21" ht="60" hidden="1" x14ac:dyDescent="0.2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0">
        <f t="shared" si="36"/>
        <v>302</v>
      </c>
      <c r="P540" s="10">
        <f t="shared" si="37"/>
        <v>252.02</v>
      </c>
      <c r="Q540" s="12" t="s">
        <v>8315</v>
      </c>
      <c r="R540" t="s">
        <v>8316</v>
      </c>
      <c r="S540" s="17">
        <f t="shared" si="38"/>
        <v>42473.794710648144</v>
      </c>
      <c r="T540" s="17"/>
      <c r="U540" s="16">
        <f t="shared" si="39"/>
        <v>42503.794710648144</v>
      </c>
    </row>
    <row r="541" spans="1:21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0">
        <f t="shared" si="36"/>
        <v>101</v>
      </c>
      <c r="P541" s="10">
        <f t="shared" si="37"/>
        <v>25.16</v>
      </c>
      <c r="Q541" s="12" t="s">
        <v>8315</v>
      </c>
      <c r="R541" t="s">
        <v>8316</v>
      </c>
      <c r="S541" s="17">
        <f t="shared" si="38"/>
        <v>42535.049849537041</v>
      </c>
      <c r="T541" s="27">
        <f>YEAR(S541)</f>
        <v>2016</v>
      </c>
      <c r="U541" s="16">
        <f t="shared" si="39"/>
        <v>42556.049849537041</v>
      </c>
    </row>
    <row r="542" spans="1:21" ht="60" hidden="1" x14ac:dyDescent="0.2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0">
        <f t="shared" si="36"/>
        <v>0</v>
      </c>
      <c r="P542" s="10">
        <f t="shared" si="37"/>
        <v>1</v>
      </c>
      <c r="Q542" s="12" t="s">
        <v>8317</v>
      </c>
      <c r="R542" t="s">
        <v>8318</v>
      </c>
      <c r="S542" s="17">
        <f t="shared" si="38"/>
        <v>42009.817199074074</v>
      </c>
      <c r="T542" s="17"/>
      <c r="U542" s="16">
        <f t="shared" si="39"/>
        <v>42039.817199074074</v>
      </c>
    </row>
    <row r="543" spans="1:21" ht="45" hidden="1" x14ac:dyDescent="0.2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0">
        <f t="shared" si="36"/>
        <v>1</v>
      </c>
      <c r="P543" s="10">
        <f t="shared" si="37"/>
        <v>25</v>
      </c>
      <c r="Q543" s="12" t="s">
        <v>8317</v>
      </c>
      <c r="R543" t="s">
        <v>8318</v>
      </c>
      <c r="S543" s="17">
        <f t="shared" si="38"/>
        <v>42276.046689814815</v>
      </c>
      <c r="T543" s="17"/>
      <c r="U543" s="16">
        <f t="shared" si="39"/>
        <v>42306.046689814815</v>
      </c>
    </row>
    <row r="544" spans="1:21" ht="45" hidden="1" x14ac:dyDescent="0.2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0">
        <f t="shared" si="36"/>
        <v>0</v>
      </c>
      <c r="P544" s="10">
        <f t="shared" si="37"/>
        <v>1</v>
      </c>
      <c r="Q544" s="12" t="s">
        <v>8317</v>
      </c>
      <c r="R544" t="s">
        <v>8318</v>
      </c>
      <c r="S544" s="17">
        <f t="shared" si="38"/>
        <v>42433.737453703703</v>
      </c>
      <c r="T544" s="17"/>
      <c r="U544" s="16">
        <f t="shared" si="39"/>
        <v>42493.695787037039</v>
      </c>
    </row>
    <row r="545" spans="1:21" ht="60" hidden="1" x14ac:dyDescent="0.2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0">
        <f t="shared" si="36"/>
        <v>0</v>
      </c>
      <c r="P545" s="10">
        <f t="shared" si="37"/>
        <v>35</v>
      </c>
      <c r="Q545" s="12" t="s">
        <v>8317</v>
      </c>
      <c r="R545" t="s">
        <v>8318</v>
      </c>
      <c r="S545" s="17">
        <f t="shared" si="38"/>
        <v>41914.092152777775</v>
      </c>
      <c r="T545" s="17"/>
      <c r="U545" s="16">
        <f t="shared" si="39"/>
        <v>41944.092152777775</v>
      </c>
    </row>
    <row r="546" spans="1:21" ht="60" hidden="1" x14ac:dyDescent="0.2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0">
        <f t="shared" si="36"/>
        <v>1</v>
      </c>
      <c r="P546" s="10">
        <f t="shared" si="37"/>
        <v>3</v>
      </c>
      <c r="Q546" s="12" t="s">
        <v>8317</v>
      </c>
      <c r="R546" t="s">
        <v>8318</v>
      </c>
      <c r="S546" s="17">
        <f t="shared" si="38"/>
        <v>42525.656944444447</v>
      </c>
      <c r="T546" s="17"/>
      <c r="U546" s="16">
        <f t="shared" si="39"/>
        <v>42555.656944444447</v>
      </c>
    </row>
    <row r="547" spans="1:21" ht="60" hidden="1" x14ac:dyDescent="0.2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0">
        <f t="shared" si="36"/>
        <v>27</v>
      </c>
      <c r="P547" s="10">
        <f t="shared" si="37"/>
        <v>402.71</v>
      </c>
      <c r="Q547" s="12" t="s">
        <v>8317</v>
      </c>
      <c r="R547" t="s">
        <v>8318</v>
      </c>
      <c r="S547" s="17">
        <f t="shared" si="38"/>
        <v>42283.592465277776</v>
      </c>
      <c r="T547" s="17"/>
      <c r="U547" s="16">
        <f t="shared" si="39"/>
        <v>42323.634131944447</v>
      </c>
    </row>
    <row r="548" spans="1:21" ht="60" hidden="1" x14ac:dyDescent="0.2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0">
        <f t="shared" si="36"/>
        <v>0</v>
      </c>
      <c r="P548" s="10">
        <f t="shared" si="37"/>
        <v>26</v>
      </c>
      <c r="Q548" s="12" t="s">
        <v>8317</v>
      </c>
      <c r="R548" t="s">
        <v>8318</v>
      </c>
      <c r="S548" s="17">
        <f t="shared" si="38"/>
        <v>42249.667997685188</v>
      </c>
      <c r="T548" s="17"/>
      <c r="U548" s="16">
        <f t="shared" si="39"/>
        <v>42294.667997685188</v>
      </c>
    </row>
    <row r="549" spans="1:21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0">
        <f t="shared" si="36"/>
        <v>0</v>
      </c>
      <c r="P549" s="10">
        <f t="shared" si="37"/>
        <v>0</v>
      </c>
      <c r="Q549" s="12" t="s">
        <v>8317</v>
      </c>
      <c r="R549" t="s">
        <v>8318</v>
      </c>
      <c r="S549" s="17">
        <f t="shared" si="38"/>
        <v>42380.696342592593</v>
      </c>
      <c r="T549" s="27">
        <f t="shared" ref="T549:T551" si="41">YEAR(S549)</f>
        <v>2016</v>
      </c>
      <c r="U549" s="16">
        <f t="shared" si="39"/>
        <v>42410.696342592593</v>
      </c>
    </row>
    <row r="550" spans="1:21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0">
        <f t="shared" si="36"/>
        <v>0</v>
      </c>
      <c r="P550" s="10">
        <f t="shared" si="37"/>
        <v>9</v>
      </c>
      <c r="Q550" s="12" t="s">
        <v>8317</v>
      </c>
      <c r="R550" t="s">
        <v>8318</v>
      </c>
      <c r="S550" s="17">
        <f t="shared" si="38"/>
        <v>42276.903333333335</v>
      </c>
      <c r="T550" s="27">
        <f t="shared" si="41"/>
        <v>2015</v>
      </c>
      <c r="U550" s="16">
        <f t="shared" si="39"/>
        <v>42306.903333333335</v>
      </c>
    </row>
    <row r="551" spans="1:21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0">
        <f t="shared" si="36"/>
        <v>3</v>
      </c>
      <c r="P551" s="10">
        <f t="shared" si="37"/>
        <v>8.5</v>
      </c>
      <c r="Q551" s="12" t="s">
        <v>8317</v>
      </c>
      <c r="R551" t="s">
        <v>8318</v>
      </c>
      <c r="S551" s="17">
        <f t="shared" si="38"/>
        <v>42163.636828703704</v>
      </c>
      <c r="T551" s="27">
        <f t="shared" si="41"/>
        <v>2015</v>
      </c>
      <c r="U551" s="16">
        <f t="shared" si="39"/>
        <v>42193.636828703704</v>
      </c>
    </row>
    <row r="552" spans="1:21" ht="60" hidden="1" x14ac:dyDescent="0.2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0">
        <f t="shared" si="36"/>
        <v>1</v>
      </c>
      <c r="P552" s="10">
        <f t="shared" si="37"/>
        <v>8.75</v>
      </c>
      <c r="Q552" s="12" t="s">
        <v>8317</v>
      </c>
      <c r="R552" t="s">
        <v>8318</v>
      </c>
      <c r="S552" s="17">
        <f t="shared" si="38"/>
        <v>42753.678761574076</v>
      </c>
      <c r="T552" s="17"/>
      <c r="U552" s="16">
        <f t="shared" si="39"/>
        <v>42766.208333333328</v>
      </c>
    </row>
    <row r="553" spans="1:21" ht="60" hidden="1" x14ac:dyDescent="0.2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0">
        <f t="shared" si="36"/>
        <v>5</v>
      </c>
      <c r="P553" s="10">
        <f t="shared" si="37"/>
        <v>135.04</v>
      </c>
      <c r="Q553" s="12" t="s">
        <v>8317</v>
      </c>
      <c r="R553" t="s">
        <v>8318</v>
      </c>
      <c r="S553" s="17">
        <f t="shared" si="38"/>
        <v>42173.275740740741</v>
      </c>
      <c r="T553" s="17"/>
      <c r="U553" s="16">
        <f t="shared" si="39"/>
        <v>42217.745138888888</v>
      </c>
    </row>
    <row r="554" spans="1:21" ht="45" hidden="1" x14ac:dyDescent="0.2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0">
        <f t="shared" si="36"/>
        <v>0</v>
      </c>
      <c r="P554" s="10">
        <f t="shared" si="37"/>
        <v>0</v>
      </c>
      <c r="Q554" s="12" t="s">
        <v>8317</v>
      </c>
      <c r="R554" t="s">
        <v>8318</v>
      </c>
      <c r="S554" s="17">
        <f t="shared" si="38"/>
        <v>42318.616851851853</v>
      </c>
      <c r="T554" s="17"/>
      <c r="U554" s="16">
        <f t="shared" si="39"/>
        <v>42378.616851851853</v>
      </c>
    </row>
    <row r="555" spans="1:21" ht="45" hidden="1" x14ac:dyDescent="0.2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0">
        <f t="shared" si="36"/>
        <v>0</v>
      </c>
      <c r="P555" s="10">
        <f t="shared" si="37"/>
        <v>20.5</v>
      </c>
      <c r="Q555" s="12" t="s">
        <v>8317</v>
      </c>
      <c r="R555" t="s">
        <v>8318</v>
      </c>
      <c r="S555" s="17">
        <f t="shared" si="38"/>
        <v>41927.71980324074</v>
      </c>
      <c r="T555" s="17"/>
      <c r="U555" s="16">
        <f t="shared" si="39"/>
        <v>41957.761469907404</v>
      </c>
    </row>
    <row r="556" spans="1:21" ht="60" hidden="1" x14ac:dyDescent="0.2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0">
        <f t="shared" si="36"/>
        <v>37</v>
      </c>
      <c r="P556" s="10">
        <f t="shared" si="37"/>
        <v>64.36</v>
      </c>
      <c r="Q556" s="12" t="s">
        <v>8317</v>
      </c>
      <c r="R556" t="s">
        <v>8318</v>
      </c>
      <c r="S556" s="17">
        <f t="shared" si="38"/>
        <v>41901.684861111113</v>
      </c>
      <c r="T556" s="17"/>
      <c r="U556" s="16">
        <f t="shared" si="39"/>
        <v>41931.684861111113</v>
      </c>
    </row>
    <row r="557" spans="1:21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0">
        <f t="shared" si="36"/>
        <v>0</v>
      </c>
      <c r="P557" s="10">
        <f t="shared" si="37"/>
        <v>0</v>
      </c>
      <c r="Q557" s="12" t="s">
        <v>8317</v>
      </c>
      <c r="R557" t="s">
        <v>8318</v>
      </c>
      <c r="S557" s="17">
        <f t="shared" si="38"/>
        <v>42503.353506944448</v>
      </c>
      <c r="T557" s="27">
        <f>YEAR(S557)</f>
        <v>2016</v>
      </c>
      <c r="U557" s="16">
        <f t="shared" si="39"/>
        <v>42533.353506944448</v>
      </c>
    </row>
    <row r="558" spans="1:21" ht="30" hidden="1" x14ac:dyDescent="0.2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0">
        <f t="shared" si="36"/>
        <v>3</v>
      </c>
      <c r="P558" s="10">
        <f t="shared" si="37"/>
        <v>200</v>
      </c>
      <c r="Q558" s="12" t="s">
        <v>8317</v>
      </c>
      <c r="R558" t="s">
        <v>8318</v>
      </c>
      <c r="S558" s="17">
        <f t="shared" si="38"/>
        <v>42345.860150462962</v>
      </c>
      <c r="T558" s="17"/>
      <c r="U558" s="16">
        <f t="shared" si="39"/>
        <v>42375.860150462962</v>
      </c>
    </row>
    <row r="559" spans="1:21" ht="60" hidden="1" x14ac:dyDescent="0.2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0">
        <f t="shared" si="36"/>
        <v>1</v>
      </c>
      <c r="P559" s="10">
        <f t="shared" si="37"/>
        <v>68.3</v>
      </c>
      <c r="Q559" s="12" t="s">
        <v>8317</v>
      </c>
      <c r="R559" t="s">
        <v>8318</v>
      </c>
      <c r="S559" s="17">
        <f t="shared" si="38"/>
        <v>42676.942164351851</v>
      </c>
      <c r="T559" s="17"/>
      <c r="U559" s="16">
        <f t="shared" si="39"/>
        <v>42706.983831018515</v>
      </c>
    </row>
    <row r="560" spans="1:21" ht="60" hidden="1" x14ac:dyDescent="0.2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0">
        <f t="shared" si="36"/>
        <v>0</v>
      </c>
      <c r="P560" s="10">
        <f t="shared" si="37"/>
        <v>0</v>
      </c>
      <c r="Q560" s="12" t="s">
        <v>8317</v>
      </c>
      <c r="R560" t="s">
        <v>8318</v>
      </c>
      <c r="S560" s="17">
        <f t="shared" si="38"/>
        <v>42057.883159722223</v>
      </c>
      <c r="T560" s="17"/>
      <c r="U560" s="16">
        <f t="shared" si="39"/>
        <v>42087.841493055559</v>
      </c>
    </row>
    <row r="561" spans="1:21" ht="60" hidden="1" x14ac:dyDescent="0.2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0">
        <f t="shared" si="36"/>
        <v>0</v>
      </c>
      <c r="P561" s="10">
        <f t="shared" si="37"/>
        <v>50</v>
      </c>
      <c r="Q561" s="12" t="s">
        <v>8317</v>
      </c>
      <c r="R561" t="s">
        <v>8318</v>
      </c>
      <c r="S561" s="17">
        <f t="shared" si="38"/>
        <v>42321.283101851848</v>
      </c>
      <c r="T561" s="17"/>
      <c r="U561" s="16">
        <f t="shared" si="39"/>
        <v>42351.283101851848</v>
      </c>
    </row>
    <row r="562" spans="1:21" ht="45" hidden="1" x14ac:dyDescent="0.2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0">
        <f t="shared" si="36"/>
        <v>0</v>
      </c>
      <c r="P562" s="10">
        <f t="shared" si="37"/>
        <v>4</v>
      </c>
      <c r="Q562" s="12" t="s">
        <v>8317</v>
      </c>
      <c r="R562" t="s">
        <v>8318</v>
      </c>
      <c r="S562" s="17">
        <f t="shared" si="38"/>
        <v>41960.771354166667</v>
      </c>
      <c r="T562" s="17"/>
      <c r="U562" s="16">
        <f t="shared" si="39"/>
        <v>41990.771354166667</v>
      </c>
    </row>
    <row r="563" spans="1:21" ht="60" hidden="1" x14ac:dyDescent="0.2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0">
        <f t="shared" si="36"/>
        <v>0</v>
      </c>
      <c r="P563" s="10">
        <f t="shared" si="37"/>
        <v>27.5</v>
      </c>
      <c r="Q563" s="12" t="s">
        <v>8317</v>
      </c>
      <c r="R563" t="s">
        <v>8318</v>
      </c>
      <c r="S563" s="17">
        <f t="shared" si="38"/>
        <v>42268.658715277779</v>
      </c>
      <c r="T563" s="17"/>
      <c r="U563" s="16">
        <f t="shared" si="39"/>
        <v>42303.658715277779</v>
      </c>
    </row>
    <row r="564" spans="1:21" ht="60" hidden="1" x14ac:dyDescent="0.2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0">
        <f t="shared" si="36"/>
        <v>0</v>
      </c>
      <c r="P564" s="10">
        <f t="shared" si="37"/>
        <v>0</v>
      </c>
      <c r="Q564" s="12" t="s">
        <v>8317</v>
      </c>
      <c r="R564" t="s">
        <v>8318</v>
      </c>
      <c r="S564" s="17">
        <f t="shared" si="38"/>
        <v>42692.389062500006</v>
      </c>
      <c r="T564" s="17"/>
      <c r="U564" s="16">
        <f t="shared" si="39"/>
        <v>42722.389062500006</v>
      </c>
    </row>
    <row r="565" spans="1:21" ht="60" hidden="1" x14ac:dyDescent="0.2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0">
        <f t="shared" si="36"/>
        <v>0</v>
      </c>
      <c r="P565" s="10">
        <f t="shared" si="37"/>
        <v>34</v>
      </c>
      <c r="Q565" s="12" t="s">
        <v>8317</v>
      </c>
      <c r="R565" t="s">
        <v>8318</v>
      </c>
      <c r="S565" s="17">
        <f t="shared" si="38"/>
        <v>42022.069988425923</v>
      </c>
      <c r="T565" s="17"/>
      <c r="U565" s="16">
        <f t="shared" si="39"/>
        <v>42052.069988425923</v>
      </c>
    </row>
    <row r="566" spans="1:21" ht="60" hidden="1" x14ac:dyDescent="0.2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0">
        <f t="shared" si="36"/>
        <v>0</v>
      </c>
      <c r="P566" s="10">
        <f t="shared" si="37"/>
        <v>1</v>
      </c>
      <c r="Q566" s="12" t="s">
        <v>8317</v>
      </c>
      <c r="R566" t="s">
        <v>8318</v>
      </c>
      <c r="S566" s="17">
        <f t="shared" si="38"/>
        <v>42411.942997685182</v>
      </c>
      <c r="T566" s="17"/>
      <c r="U566" s="16">
        <f t="shared" si="39"/>
        <v>42441.942997685182</v>
      </c>
    </row>
    <row r="567" spans="1:21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0">
        <f t="shared" si="36"/>
        <v>0</v>
      </c>
      <c r="P567" s="10">
        <f t="shared" si="37"/>
        <v>0</v>
      </c>
      <c r="Q567" s="12" t="s">
        <v>8317</v>
      </c>
      <c r="R567" t="s">
        <v>8318</v>
      </c>
      <c r="S567" s="17">
        <f t="shared" si="38"/>
        <v>42165.785289351858</v>
      </c>
      <c r="T567" s="27">
        <f>YEAR(S567)</f>
        <v>2015</v>
      </c>
      <c r="U567" s="16">
        <f t="shared" si="39"/>
        <v>42195.785289351858</v>
      </c>
    </row>
    <row r="568" spans="1:21" ht="60" hidden="1" x14ac:dyDescent="0.2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0">
        <f t="shared" si="36"/>
        <v>0</v>
      </c>
      <c r="P568" s="10">
        <f t="shared" si="37"/>
        <v>1</v>
      </c>
      <c r="Q568" s="12" t="s">
        <v>8317</v>
      </c>
      <c r="R568" t="s">
        <v>8318</v>
      </c>
      <c r="S568" s="17">
        <f t="shared" si="38"/>
        <v>42535.68440972222</v>
      </c>
      <c r="T568" s="17"/>
      <c r="U568" s="16">
        <f t="shared" si="39"/>
        <v>42565.68440972222</v>
      </c>
    </row>
    <row r="569" spans="1:21" ht="60" hidden="1" x14ac:dyDescent="0.2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0">
        <f t="shared" si="36"/>
        <v>0</v>
      </c>
      <c r="P569" s="10">
        <f t="shared" si="37"/>
        <v>0</v>
      </c>
      <c r="Q569" s="12" t="s">
        <v>8317</v>
      </c>
      <c r="R569" t="s">
        <v>8318</v>
      </c>
      <c r="S569" s="17">
        <f t="shared" si="38"/>
        <v>41975.842523148152</v>
      </c>
      <c r="T569" s="17"/>
      <c r="U569" s="16">
        <f t="shared" si="39"/>
        <v>42005.842523148152</v>
      </c>
    </row>
    <row r="570" spans="1:21" ht="75" hidden="1" x14ac:dyDescent="0.2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0">
        <f t="shared" si="36"/>
        <v>1</v>
      </c>
      <c r="P570" s="10">
        <f t="shared" si="37"/>
        <v>49</v>
      </c>
      <c r="Q570" s="12" t="s">
        <v>8317</v>
      </c>
      <c r="R570" t="s">
        <v>8318</v>
      </c>
      <c r="S570" s="17">
        <f t="shared" si="38"/>
        <v>42348.9215625</v>
      </c>
      <c r="T570" s="17"/>
      <c r="U570" s="16">
        <f t="shared" si="39"/>
        <v>42385.458333333328</v>
      </c>
    </row>
    <row r="571" spans="1:21" ht="45" hidden="1" x14ac:dyDescent="0.2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0">
        <f t="shared" si="36"/>
        <v>1</v>
      </c>
      <c r="P571" s="10">
        <f t="shared" si="37"/>
        <v>20</v>
      </c>
      <c r="Q571" s="12" t="s">
        <v>8317</v>
      </c>
      <c r="R571" t="s">
        <v>8318</v>
      </c>
      <c r="S571" s="17">
        <f t="shared" si="38"/>
        <v>42340.847361111111</v>
      </c>
      <c r="T571" s="17"/>
      <c r="U571" s="16">
        <f t="shared" si="39"/>
        <v>42370.847361111111</v>
      </c>
    </row>
    <row r="572" spans="1:21" ht="30" hidden="1" x14ac:dyDescent="0.2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0">
        <f t="shared" si="36"/>
        <v>0</v>
      </c>
      <c r="P572" s="10">
        <f t="shared" si="37"/>
        <v>142</v>
      </c>
      <c r="Q572" s="12" t="s">
        <v>8317</v>
      </c>
      <c r="R572" t="s">
        <v>8318</v>
      </c>
      <c r="S572" s="17">
        <f t="shared" si="38"/>
        <v>42388.798252314817</v>
      </c>
      <c r="T572" s="17"/>
      <c r="U572" s="16">
        <f t="shared" si="39"/>
        <v>42418.798252314817</v>
      </c>
    </row>
    <row r="573" spans="1:21" ht="60" hidden="1" x14ac:dyDescent="0.2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0">
        <f t="shared" si="36"/>
        <v>0</v>
      </c>
      <c r="P573" s="10">
        <f t="shared" si="37"/>
        <v>53</v>
      </c>
      <c r="Q573" s="12" t="s">
        <v>8317</v>
      </c>
      <c r="R573" t="s">
        <v>8318</v>
      </c>
      <c r="S573" s="17">
        <f t="shared" si="38"/>
        <v>42192.816238425927</v>
      </c>
      <c r="T573" s="17"/>
      <c r="U573" s="16">
        <f t="shared" si="39"/>
        <v>42212.165972222225</v>
      </c>
    </row>
    <row r="574" spans="1:21" ht="60" hidden="1" x14ac:dyDescent="0.2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0">
        <f t="shared" si="36"/>
        <v>0</v>
      </c>
      <c r="P574" s="10">
        <f t="shared" si="37"/>
        <v>0</v>
      </c>
      <c r="Q574" s="12" t="s">
        <v>8317</v>
      </c>
      <c r="R574" t="s">
        <v>8318</v>
      </c>
      <c r="S574" s="17">
        <f t="shared" si="38"/>
        <v>42282.71629629629</v>
      </c>
      <c r="T574" s="17"/>
      <c r="U574" s="16">
        <f t="shared" si="39"/>
        <v>42312.757962962962</v>
      </c>
    </row>
    <row r="575" spans="1:21" ht="60" hidden="1" x14ac:dyDescent="0.2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0">
        <f t="shared" si="36"/>
        <v>0</v>
      </c>
      <c r="P575" s="10">
        <f t="shared" si="37"/>
        <v>38.44</v>
      </c>
      <c r="Q575" s="12" t="s">
        <v>8317</v>
      </c>
      <c r="R575" t="s">
        <v>8318</v>
      </c>
      <c r="S575" s="17">
        <f t="shared" si="38"/>
        <v>41963.050127314811</v>
      </c>
      <c r="T575" s="17"/>
      <c r="U575" s="16">
        <f t="shared" si="39"/>
        <v>42022.05</v>
      </c>
    </row>
    <row r="576" spans="1:21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0">
        <f t="shared" si="36"/>
        <v>1</v>
      </c>
      <c r="P576" s="10">
        <f t="shared" si="37"/>
        <v>20</v>
      </c>
      <c r="Q576" s="12" t="s">
        <v>8317</v>
      </c>
      <c r="R576" t="s">
        <v>8318</v>
      </c>
      <c r="S576" s="17">
        <f t="shared" si="38"/>
        <v>42632.443368055552</v>
      </c>
      <c r="T576" s="27">
        <f>YEAR(S576)</f>
        <v>2016</v>
      </c>
      <c r="U576" s="16">
        <f t="shared" si="39"/>
        <v>42662.443368055552</v>
      </c>
    </row>
    <row r="577" spans="1:21" ht="60" hidden="1" x14ac:dyDescent="0.2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0">
        <f t="shared" si="36"/>
        <v>0</v>
      </c>
      <c r="P577" s="10">
        <f t="shared" si="37"/>
        <v>64.75</v>
      </c>
      <c r="Q577" s="12" t="s">
        <v>8317</v>
      </c>
      <c r="R577" t="s">
        <v>8318</v>
      </c>
      <c r="S577" s="17">
        <f t="shared" si="38"/>
        <v>42138.692627314813</v>
      </c>
      <c r="T577" s="17"/>
      <c r="U577" s="16">
        <f t="shared" si="39"/>
        <v>42168.692627314813</v>
      </c>
    </row>
    <row r="578" spans="1:21" ht="45" hidden="1" x14ac:dyDescent="0.2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0">
        <f t="shared" ref="O578:O641" si="42">ROUND(E578/D578*100,0)</f>
        <v>0</v>
      </c>
      <c r="P578" s="10">
        <f t="shared" ref="P578:P641" si="43">IFERROR(ROUND(E578/L578,2),0)</f>
        <v>1</v>
      </c>
      <c r="Q578" s="12" t="s">
        <v>8317</v>
      </c>
      <c r="R578" t="s">
        <v>8318</v>
      </c>
      <c r="S578" s="17">
        <f t="shared" si="38"/>
        <v>42031.471666666665</v>
      </c>
      <c r="T578" s="17"/>
      <c r="U578" s="16">
        <f t="shared" si="39"/>
        <v>42091.43</v>
      </c>
    </row>
    <row r="579" spans="1:21" ht="60" hidden="1" x14ac:dyDescent="0.2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0">
        <f t="shared" si="42"/>
        <v>0</v>
      </c>
      <c r="P579" s="10">
        <f t="shared" si="43"/>
        <v>10</v>
      </c>
      <c r="Q579" s="12" t="s">
        <v>8317</v>
      </c>
      <c r="R579" t="s">
        <v>8318</v>
      </c>
      <c r="S579" s="17">
        <f t="shared" ref="S579:S642" si="44">(((J579/60)/60)/24)+DATE(1970,1,1)</f>
        <v>42450.589143518519</v>
      </c>
      <c r="T579" s="17"/>
      <c r="U579" s="16">
        <f t="shared" ref="U579:U642" si="45">(((I579/60)/60)/24)+DATE(1970,1,1)</f>
        <v>42510.589143518519</v>
      </c>
    </row>
    <row r="580" spans="1:21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0">
        <f t="shared" si="42"/>
        <v>0</v>
      </c>
      <c r="P580" s="10">
        <f t="shared" si="43"/>
        <v>2</v>
      </c>
      <c r="Q580" s="12" t="s">
        <v>8317</v>
      </c>
      <c r="R580" t="s">
        <v>8318</v>
      </c>
      <c r="S580" s="17">
        <f t="shared" si="44"/>
        <v>42230.578622685185</v>
      </c>
      <c r="T580" s="27">
        <f>YEAR(S580)</f>
        <v>2015</v>
      </c>
      <c r="U580" s="16">
        <f t="shared" si="45"/>
        <v>42254.578622685185</v>
      </c>
    </row>
    <row r="581" spans="1:21" ht="45" hidden="1" x14ac:dyDescent="0.2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0">
        <f t="shared" si="42"/>
        <v>1</v>
      </c>
      <c r="P581" s="10">
        <f t="shared" si="43"/>
        <v>35</v>
      </c>
      <c r="Q581" s="12" t="s">
        <v>8317</v>
      </c>
      <c r="R581" t="s">
        <v>8318</v>
      </c>
      <c r="S581" s="17">
        <f t="shared" si="44"/>
        <v>41968.852118055554</v>
      </c>
      <c r="T581" s="17"/>
      <c r="U581" s="16">
        <f t="shared" si="45"/>
        <v>41998.852118055554</v>
      </c>
    </row>
    <row r="582" spans="1:21" ht="60" hidden="1" x14ac:dyDescent="0.2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0">
        <f t="shared" si="42"/>
        <v>0</v>
      </c>
      <c r="P582" s="10">
        <f t="shared" si="43"/>
        <v>1</v>
      </c>
      <c r="Q582" s="12" t="s">
        <v>8317</v>
      </c>
      <c r="R582" t="s">
        <v>8318</v>
      </c>
      <c r="S582" s="17">
        <f t="shared" si="44"/>
        <v>42605.908182870371</v>
      </c>
      <c r="T582" s="17"/>
      <c r="U582" s="16">
        <f t="shared" si="45"/>
        <v>42635.908182870371</v>
      </c>
    </row>
    <row r="583" spans="1:21" ht="60" hidden="1" x14ac:dyDescent="0.2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0">
        <f t="shared" si="42"/>
        <v>0</v>
      </c>
      <c r="P583" s="10">
        <f t="shared" si="43"/>
        <v>0</v>
      </c>
      <c r="Q583" s="12" t="s">
        <v>8317</v>
      </c>
      <c r="R583" t="s">
        <v>8318</v>
      </c>
      <c r="S583" s="17">
        <f t="shared" si="44"/>
        <v>42188.012777777782</v>
      </c>
      <c r="T583" s="17"/>
      <c r="U583" s="16">
        <f t="shared" si="45"/>
        <v>42218.012777777782</v>
      </c>
    </row>
    <row r="584" spans="1:21" ht="60" hidden="1" x14ac:dyDescent="0.2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0">
        <f t="shared" si="42"/>
        <v>0</v>
      </c>
      <c r="P584" s="10">
        <f t="shared" si="43"/>
        <v>0</v>
      </c>
      <c r="Q584" s="12" t="s">
        <v>8317</v>
      </c>
      <c r="R584" t="s">
        <v>8318</v>
      </c>
      <c r="S584" s="17">
        <f t="shared" si="44"/>
        <v>42055.739803240736</v>
      </c>
      <c r="T584" s="17"/>
      <c r="U584" s="16">
        <f t="shared" si="45"/>
        <v>42078.75</v>
      </c>
    </row>
    <row r="585" spans="1:21" ht="45" hidden="1" x14ac:dyDescent="0.2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0">
        <f t="shared" si="42"/>
        <v>0</v>
      </c>
      <c r="P585" s="10">
        <f t="shared" si="43"/>
        <v>1</v>
      </c>
      <c r="Q585" s="12" t="s">
        <v>8317</v>
      </c>
      <c r="R585" t="s">
        <v>8318</v>
      </c>
      <c r="S585" s="17">
        <f t="shared" si="44"/>
        <v>42052.93850694444</v>
      </c>
      <c r="T585" s="17"/>
      <c r="U585" s="16">
        <f t="shared" si="45"/>
        <v>42082.896840277783</v>
      </c>
    </row>
    <row r="586" spans="1:21" ht="45" hidden="1" x14ac:dyDescent="0.2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0">
        <f t="shared" si="42"/>
        <v>1</v>
      </c>
      <c r="P586" s="10">
        <f t="shared" si="43"/>
        <v>5</v>
      </c>
      <c r="Q586" s="12" t="s">
        <v>8317</v>
      </c>
      <c r="R586" t="s">
        <v>8318</v>
      </c>
      <c r="S586" s="17">
        <f t="shared" si="44"/>
        <v>42049.716620370367</v>
      </c>
      <c r="T586" s="17"/>
      <c r="U586" s="16">
        <f t="shared" si="45"/>
        <v>42079.674953703703</v>
      </c>
    </row>
    <row r="587" spans="1:21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0">
        <f t="shared" si="42"/>
        <v>0</v>
      </c>
      <c r="P587" s="10">
        <f t="shared" si="43"/>
        <v>0</v>
      </c>
      <c r="Q587" s="12" t="s">
        <v>8317</v>
      </c>
      <c r="R587" t="s">
        <v>8318</v>
      </c>
      <c r="S587" s="17">
        <f t="shared" si="44"/>
        <v>42283.3909375</v>
      </c>
      <c r="T587" s="27">
        <f>YEAR(S587)</f>
        <v>2015</v>
      </c>
      <c r="U587" s="16">
        <f t="shared" si="45"/>
        <v>42339</v>
      </c>
    </row>
    <row r="588" spans="1:21" ht="45" hidden="1" x14ac:dyDescent="0.2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0">
        <f t="shared" si="42"/>
        <v>1</v>
      </c>
      <c r="P588" s="10">
        <f t="shared" si="43"/>
        <v>14</v>
      </c>
      <c r="Q588" s="12" t="s">
        <v>8317</v>
      </c>
      <c r="R588" t="s">
        <v>8318</v>
      </c>
      <c r="S588" s="17">
        <f t="shared" si="44"/>
        <v>42020.854247685187</v>
      </c>
      <c r="T588" s="17"/>
      <c r="U588" s="16">
        <f t="shared" si="45"/>
        <v>42050.854247685187</v>
      </c>
    </row>
    <row r="589" spans="1:21" ht="75" hidden="1" x14ac:dyDescent="0.2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0">
        <f t="shared" si="42"/>
        <v>9</v>
      </c>
      <c r="P589" s="10">
        <f t="shared" si="43"/>
        <v>389.29</v>
      </c>
      <c r="Q589" s="12" t="s">
        <v>8317</v>
      </c>
      <c r="R589" t="s">
        <v>8318</v>
      </c>
      <c r="S589" s="17">
        <f t="shared" si="44"/>
        <v>42080.757326388892</v>
      </c>
      <c r="T589" s="17"/>
      <c r="U589" s="16">
        <f t="shared" si="45"/>
        <v>42110.757326388892</v>
      </c>
    </row>
    <row r="590" spans="1:21" ht="60" hidden="1" x14ac:dyDescent="0.2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0">
        <f t="shared" si="42"/>
        <v>3</v>
      </c>
      <c r="P590" s="10">
        <f t="shared" si="43"/>
        <v>150.5</v>
      </c>
      <c r="Q590" s="12" t="s">
        <v>8317</v>
      </c>
      <c r="R590" t="s">
        <v>8318</v>
      </c>
      <c r="S590" s="17">
        <f t="shared" si="44"/>
        <v>42631.769513888896</v>
      </c>
      <c r="T590" s="17"/>
      <c r="U590" s="16">
        <f t="shared" si="45"/>
        <v>42691.811180555553</v>
      </c>
    </row>
    <row r="591" spans="1:21" ht="15.75" hidden="1" x14ac:dyDescent="0.2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0">
        <f t="shared" si="42"/>
        <v>0</v>
      </c>
      <c r="P591" s="10">
        <f t="shared" si="43"/>
        <v>1</v>
      </c>
      <c r="Q591" s="12" t="s">
        <v>8317</v>
      </c>
      <c r="R591" t="s">
        <v>8318</v>
      </c>
      <c r="S591" s="17">
        <f t="shared" si="44"/>
        <v>42178.614571759259</v>
      </c>
      <c r="T591" s="17"/>
      <c r="U591" s="16">
        <f t="shared" si="45"/>
        <v>42193.614571759259</v>
      </c>
    </row>
    <row r="592" spans="1:21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0">
        <f t="shared" si="42"/>
        <v>4</v>
      </c>
      <c r="P592" s="10">
        <f t="shared" si="43"/>
        <v>24.78</v>
      </c>
      <c r="Q592" s="12" t="s">
        <v>8317</v>
      </c>
      <c r="R592" t="s">
        <v>8318</v>
      </c>
      <c r="S592" s="17">
        <f t="shared" si="44"/>
        <v>42377.554756944446</v>
      </c>
      <c r="T592" s="27">
        <f>YEAR(S592)</f>
        <v>2016</v>
      </c>
      <c r="U592" s="16">
        <f t="shared" si="45"/>
        <v>42408.542361111111</v>
      </c>
    </row>
    <row r="593" spans="1:21" ht="45" hidden="1" x14ac:dyDescent="0.2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0">
        <f t="shared" si="42"/>
        <v>0</v>
      </c>
      <c r="P593" s="10">
        <f t="shared" si="43"/>
        <v>30.5</v>
      </c>
      <c r="Q593" s="12" t="s">
        <v>8317</v>
      </c>
      <c r="R593" t="s">
        <v>8318</v>
      </c>
      <c r="S593" s="17">
        <f t="shared" si="44"/>
        <v>42177.543171296296</v>
      </c>
      <c r="T593" s="17"/>
      <c r="U593" s="16">
        <f t="shared" si="45"/>
        <v>42207.543171296296</v>
      </c>
    </row>
    <row r="594" spans="1:21" ht="60" hidden="1" x14ac:dyDescent="0.2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0">
        <f t="shared" si="42"/>
        <v>3</v>
      </c>
      <c r="P594" s="10">
        <f t="shared" si="43"/>
        <v>250</v>
      </c>
      <c r="Q594" s="12" t="s">
        <v>8317</v>
      </c>
      <c r="R594" t="s">
        <v>8318</v>
      </c>
      <c r="S594" s="17">
        <f t="shared" si="44"/>
        <v>41946.232175925928</v>
      </c>
      <c r="T594" s="17"/>
      <c r="U594" s="16">
        <f t="shared" si="45"/>
        <v>41976.232175925921</v>
      </c>
    </row>
    <row r="595" spans="1:21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0">
        <f t="shared" si="42"/>
        <v>23</v>
      </c>
      <c r="P595" s="10">
        <f t="shared" si="43"/>
        <v>16.43</v>
      </c>
      <c r="Q595" s="12" t="s">
        <v>8317</v>
      </c>
      <c r="R595" t="s">
        <v>8318</v>
      </c>
      <c r="S595" s="17">
        <f t="shared" si="44"/>
        <v>42070.677604166667</v>
      </c>
      <c r="T595" s="27">
        <f>YEAR(S595)</f>
        <v>2015</v>
      </c>
      <c r="U595" s="16">
        <f t="shared" si="45"/>
        <v>42100.635937500003</v>
      </c>
    </row>
    <row r="596" spans="1:21" ht="30" hidden="1" x14ac:dyDescent="0.2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0">
        <f t="shared" si="42"/>
        <v>0</v>
      </c>
      <c r="P596" s="10">
        <f t="shared" si="43"/>
        <v>13</v>
      </c>
      <c r="Q596" s="12" t="s">
        <v>8317</v>
      </c>
      <c r="R596" t="s">
        <v>8318</v>
      </c>
      <c r="S596" s="17">
        <f t="shared" si="44"/>
        <v>42446.780162037037</v>
      </c>
      <c r="T596" s="17"/>
      <c r="U596" s="16">
        <f t="shared" si="45"/>
        <v>42476.780162037037</v>
      </c>
    </row>
    <row r="597" spans="1:21" ht="60" hidden="1" x14ac:dyDescent="0.2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0">
        <f t="shared" si="42"/>
        <v>0</v>
      </c>
      <c r="P597" s="10">
        <f t="shared" si="43"/>
        <v>53.25</v>
      </c>
      <c r="Q597" s="12" t="s">
        <v>8317</v>
      </c>
      <c r="R597" t="s">
        <v>8318</v>
      </c>
      <c r="S597" s="17">
        <f t="shared" si="44"/>
        <v>42083.069884259254</v>
      </c>
      <c r="T597" s="17"/>
      <c r="U597" s="16">
        <f t="shared" si="45"/>
        <v>42128.069884259254</v>
      </c>
    </row>
    <row r="598" spans="1:21" ht="45" hidden="1" x14ac:dyDescent="0.2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0">
        <f t="shared" si="42"/>
        <v>0</v>
      </c>
      <c r="P598" s="10">
        <f t="shared" si="43"/>
        <v>3</v>
      </c>
      <c r="Q598" s="12" t="s">
        <v>8317</v>
      </c>
      <c r="R598" t="s">
        <v>8318</v>
      </c>
      <c r="S598" s="17">
        <f t="shared" si="44"/>
        <v>42646.896898148145</v>
      </c>
      <c r="T598" s="17"/>
      <c r="U598" s="16">
        <f t="shared" si="45"/>
        <v>42676.896898148145</v>
      </c>
    </row>
    <row r="599" spans="1:21" ht="45" hidden="1" x14ac:dyDescent="0.2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0">
        <f t="shared" si="42"/>
        <v>0</v>
      </c>
      <c r="P599" s="10">
        <f t="shared" si="43"/>
        <v>10</v>
      </c>
      <c r="Q599" s="12" t="s">
        <v>8317</v>
      </c>
      <c r="R599" t="s">
        <v>8318</v>
      </c>
      <c r="S599" s="17">
        <f t="shared" si="44"/>
        <v>42545.705266203702</v>
      </c>
      <c r="T599" s="17"/>
      <c r="U599" s="16">
        <f t="shared" si="45"/>
        <v>42582.666666666672</v>
      </c>
    </row>
    <row r="600" spans="1:21" ht="30" hidden="1" x14ac:dyDescent="0.2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0">
        <f t="shared" si="42"/>
        <v>34</v>
      </c>
      <c r="P600" s="10">
        <f t="shared" si="43"/>
        <v>121.43</v>
      </c>
      <c r="Q600" s="12" t="s">
        <v>8317</v>
      </c>
      <c r="R600" t="s">
        <v>8318</v>
      </c>
      <c r="S600" s="17">
        <f t="shared" si="44"/>
        <v>41948.00209490741</v>
      </c>
      <c r="T600" s="17"/>
      <c r="U600" s="16">
        <f t="shared" si="45"/>
        <v>41978.00209490741</v>
      </c>
    </row>
    <row r="601" spans="1:21" ht="60" hidden="1" x14ac:dyDescent="0.2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0">
        <f t="shared" si="42"/>
        <v>0</v>
      </c>
      <c r="P601" s="10">
        <f t="shared" si="43"/>
        <v>15.5</v>
      </c>
      <c r="Q601" s="12" t="s">
        <v>8317</v>
      </c>
      <c r="R601" t="s">
        <v>8318</v>
      </c>
      <c r="S601" s="17">
        <f t="shared" si="44"/>
        <v>42047.812523148154</v>
      </c>
      <c r="T601" s="17"/>
      <c r="U601" s="16">
        <f t="shared" si="45"/>
        <v>42071.636111111111</v>
      </c>
    </row>
    <row r="602" spans="1:21" ht="30" hidden="1" x14ac:dyDescent="0.2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0">
        <f t="shared" si="42"/>
        <v>2</v>
      </c>
      <c r="P602" s="10">
        <f t="shared" si="43"/>
        <v>100</v>
      </c>
      <c r="Q602" s="12" t="s">
        <v>8317</v>
      </c>
      <c r="R602" t="s">
        <v>8318</v>
      </c>
      <c r="S602" s="17">
        <f t="shared" si="44"/>
        <v>42073.798171296294</v>
      </c>
      <c r="T602" s="17"/>
      <c r="U602" s="16">
        <f t="shared" si="45"/>
        <v>42133.798171296294</v>
      </c>
    </row>
    <row r="603" spans="1:21" ht="60" hidden="1" x14ac:dyDescent="0.2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0">
        <f t="shared" si="42"/>
        <v>1</v>
      </c>
      <c r="P603" s="10">
        <f t="shared" si="43"/>
        <v>23.33</v>
      </c>
      <c r="Q603" s="12" t="s">
        <v>8317</v>
      </c>
      <c r="R603" t="s">
        <v>8318</v>
      </c>
      <c r="S603" s="17">
        <f t="shared" si="44"/>
        <v>41969.858090277776</v>
      </c>
      <c r="T603" s="17"/>
      <c r="U603" s="16">
        <f t="shared" si="45"/>
        <v>41999.858090277776</v>
      </c>
    </row>
    <row r="604" spans="1:21" ht="45" hidden="1" x14ac:dyDescent="0.2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0">
        <f t="shared" si="42"/>
        <v>0</v>
      </c>
      <c r="P604" s="10">
        <f t="shared" si="43"/>
        <v>0</v>
      </c>
      <c r="Q604" s="12" t="s">
        <v>8317</v>
      </c>
      <c r="R604" t="s">
        <v>8318</v>
      </c>
      <c r="S604" s="17">
        <f t="shared" si="44"/>
        <v>42143.79415509259</v>
      </c>
      <c r="T604" s="17"/>
      <c r="U604" s="16">
        <f t="shared" si="45"/>
        <v>42173.79415509259</v>
      </c>
    </row>
    <row r="605" spans="1:21" ht="45" hidden="1" x14ac:dyDescent="0.2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0">
        <f t="shared" si="42"/>
        <v>4</v>
      </c>
      <c r="P605" s="10">
        <f t="shared" si="43"/>
        <v>45.39</v>
      </c>
      <c r="Q605" s="12" t="s">
        <v>8317</v>
      </c>
      <c r="R605" t="s">
        <v>8318</v>
      </c>
      <c r="S605" s="17">
        <f t="shared" si="44"/>
        <v>41835.639155092591</v>
      </c>
      <c r="T605" s="17"/>
      <c r="U605" s="16">
        <f t="shared" si="45"/>
        <v>41865.639155092591</v>
      </c>
    </row>
    <row r="606" spans="1:21" ht="60" hidden="1" x14ac:dyDescent="0.2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0">
        <f t="shared" si="42"/>
        <v>0</v>
      </c>
      <c r="P606" s="10">
        <f t="shared" si="43"/>
        <v>0</v>
      </c>
      <c r="Q606" s="12" t="s">
        <v>8317</v>
      </c>
      <c r="R606" t="s">
        <v>8318</v>
      </c>
      <c r="S606" s="17">
        <f t="shared" si="44"/>
        <v>41849.035370370373</v>
      </c>
      <c r="T606" s="17"/>
      <c r="U606" s="16">
        <f t="shared" si="45"/>
        <v>41879.035370370373</v>
      </c>
    </row>
    <row r="607" spans="1:21" ht="30" hidden="1" x14ac:dyDescent="0.2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0">
        <f t="shared" si="42"/>
        <v>3</v>
      </c>
      <c r="P607" s="10">
        <f t="shared" si="43"/>
        <v>16.38</v>
      </c>
      <c r="Q607" s="12" t="s">
        <v>8317</v>
      </c>
      <c r="R607" t="s">
        <v>8318</v>
      </c>
      <c r="S607" s="17">
        <f t="shared" si="44"/>
        <v>42194.357731481476</v>
      </c>
      <c r="T607" s="17"/>
      <c r="U607" s="16">
        <f t="shared" si="45"/>
        <v>42239.357731481476</v>
      </c>
    </row>
    <row r="608" spans="1:21" ht="60" hidden="1" x14ac:dyDescent="0.2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0">
        <f t="shared" si="42"/>
        <v>0</v>
      </c>
      <c r="P608" s="10">
        <f t="shared" si="43"/>
        <v>10</v>
      </c>
      <c r="Q608" s="12" t="s">
        <v>8317</v>
      </c>
      <c r="R608" t="s">
        <v>8318</v>
      </c>
      <c r="S608" s="17">
        <f t="shared" si="44"/>
        <v>42102.650567129633</v>
      </c>
      <c r="T608" s="17"/>
      <c r="U608" s="16">
        <f t="shared" si="45"/>
        <v>42148.625</v>
      </c>
    </row>
    <row r="609" spans="1:21" ht="60" hidden="1" x14ac:dyDescent="0.2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0">
        <f t="shared" si="42"/>
        <v>0</v>
      </c>
      <c r="P609" s="10">
        <f t="shared" si="43"/>
        <v>0</v>
      </c>
      <c r="Q609" s="12" t="s">
        <v>8317</v>
      </c>
      <c r="R609" t="s">
        <v>8318</v>
      </c>
      <c r="S609" s="17">
        <f t="shared" si="44"/>
        <v>42300.825648148151</v>
      </c>
      <c r="T609" s="17"/>
      <c r="U609" s="16">
        <f t="shared" si="45"/>
        <v>42330.867314814815</v>
      </c>
    </row>
    <row r="610" spans="1:21" ht="60" hidden="1" x14ac:dyDescent="0.2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0">
        <f t="shared" si="42"/>
        <v>1</v>
      </c>
      <c r="P610" s="10">
        <f t="shared" si="43"/>
        <v>292.2</v>
      </c>
      <c r="Q610" s="12" t="s">
        <v>8317</v>
      </c>
      <c r="R610" t="s">
        <v>8318</v>
      </c>
      <c r="S610" s="17">
        <f t="shared" si="44"/>
        <v>42140.921064814815</v>
      </c>
      <c r="T610" s="17"/>
      <c r="U610" s="16">
        <f t="shared" si="45"/>
        <v>42170.921064814815</v>
      </c>
    </row>
    <row r="611" spans="1:21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0">
        <f t="shared" si="42"/>
        <v>1</v>
      </c>
      <c r="P611" s="10">
        <f t="shared" si="43"/>
        <v>5</v>
      </c>
      <c r="Q611" s="12" t="s">
        <v>8317</v>
      </c>
      <c r="R611" t="s">
        <v>8318</v>
      </c>
      <c r="S611" s="17">
        <f t="shared" si="44"/>
        <v>42307.034074074079</v>
      </c>
      <c r="T611" s="27">
        <f>YEAR(S611)</f>
        <v>2015</v>
      </c>
      <c r="U611" s="16">
        <f t="shared" si="45"/>
        <v>42337.075740740736</v>
      </c>
    </row>
    <row r="612" spans="1:21" ht="45" hidden="1" x14ac:dyDescent="0.2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0">
        <f t="shared" si="42"/>
        <v>0</v>
      </c>
      <c r="P612" s="10">
        <f t="shared" si="43"/>
        <v>0</v>
      </c>
      <c r="Q612" s="12" t="s">
        <v>8317</v>
      </c>
      <c r="R612" t="s">
        <v>8318</v>
      </c>
      <c r="S612" s="17">
        <f t="shared" si="44"/>
        <v>42086.83085648148</v>
      </c>
      <c r="T612" s="17"/>
      <c r="U612" s="16">
        <f t="shared" si="45"/>
        <v>42116.83085648148</v>
      </c>
    </row>
    <row r="613" spans="1:21" ht="60" hidden="1" x14ac:dyDescent="0.2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0">
        <f t="shared" si="42"/>
        <v>0</v>
      </c>
      <c r="P613" s="10">
        <f t="shared" si="43"/>
        <v>0</v>
      </c>
      <c r="Q613" s="12" t="s">
        <v>8317</v>
      </c>
      <c r="R613" t="s">
        <v>8318</v>
      </c>
      <c r="S613" s="17">
        <f t="shared" si="44"/>
        <v>42328.560613425929</v>
      </c>
      <c r="T613" s="17"/>
      <c r="U613" s="16">
        <f t="shared" si="45"/>
        <v>42388.560613425929</v>
      </c>
    </row>
    <row r="614" spans="1:21" ht="30" hidden="1" x14ac:dyDescent="0.2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0">
        <f t="shared" si="42"/>
        <v>0</v>
      </c>
      <c r="P614" s="10">
        <f t="shared" si="43"/>
        <v>0</v>
      </c>
      <c r="Q614" s="12" t="s">
        <v>8317</v>
      </c>
      <c r="R614" t="s">
        <v>8318</v>
      </c>
      <c r="S614" s="17">
        <f t="shared" si="44"/>
        <v>42585.031782407401</v>
      </c>
      <c r="T614" s="17"/>
      <c r="U614" s="16">
        <f t="shared" si="45"/>
        <v>42615.031782407401</v>
      </c>
    </row>
    <row r="615" spans="1:21" ht="60" hidden="1" x14ac:dyDescent="0.2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0">
        <f t="shared" si="42"/>
        <v>21</v>
      </c>
      <c r="P615" s="10">
        <f t="shared" si="43"/>
        <v>105.93</v>
      </c>
      <c r="Q615" s="12" t="s">
        <v>8317</v>
      </c>
      <c r="R615" t="s">
        <v>8318</v>
      </c>
      <c r="S615" s="17">
        <f t="shared" si="44"/>
        <v>42247.496759259258</v>
      </c>
      <c r="T615" s="17"/>
      <c r="U615" s="16">
        <f t="shared" si="45"/>
        <v>42278.207638888889</v>
      </c>
    </row>
    <row r="616" spans="1:21" ht="45" hidden="1" x14ac:dyDescent="0.2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0">
        <f t="shared" si="42"/>
        <v>0</v>
      </c>
      <c r="P616" s="10">
        <f t="shared" si="43"/>
        <v>0</v>
      </c>
      <c r="Q616" s="12" t="s">
        <v>8317</v>
      </c>
      <c r="R616" t="s">
        <v>8318</v>
      </c>
      <c r="S616" s="17">
        <f t="shared" si="44"/>
        <v>42515.061805555553</v>
      </c>
      <c r="T616" s="17"/>
      <c r="U616" s="16">
        <f t="shared" si="45"/>
        <v>42545.061805555553</v>
      </c>
    </row>
    <row r="617" spans="1:21" ht="45" hidden="1" x14ac:dyDescent="0.2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0">
        <f t="shared" si="42"/>
        <v>0</v>
      </c>
      <c r="P617" s="10">
        <f t="shared" si="43"/>
        <v>0</v>
      </c>
      <c r="Q617" s="12" t="s">
        <v>8317</v>
      </c>
      <c r="R617" t="s">
        <v>8318</v>
      </c>
      <c r="S617" s="17">
        <f t="shared" si="44"/>
        <v>42242.122210648144</v>
      </c>
      <c r="T617" s="17"/>
      <c r="U617" s="16">
        <f t="shared" si="45"/>
        <v>42272.122210648144</v>
      </c>
    </row>
    <row r="618" spans="1:21" ht="60" hidden="1" x14ac:dyDescent="0.2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0">
        <f t="shared" si="42"/>
        <v>0</v>
      </c>
      <c r="P618" s="10">
        <f t="shared" si="43"/>
        <v>0</v>
      </c>
      <c r="Q618" s="12" t="s">
        <v>8317</v>
      </c>
      <c r="R618" t="s">
        <v>8318</v>
      </c>
      <c r="S618" s="17">
        <f t="shared" si="44"/>
        <v>42761.376238425932</v>
      </c>
      <c r="T618" s="17"/>
      <c r="U618" s="16">
        <f t="shared" si="45"/>
        <v>42791.376238425932</v>
      </c>
    </row>
    <row r="619" spans="1:21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0">
        <f t="shared" si="42"/>
        <v>3</v>
      </c>
      <c r="P619" s="10">
        <f t="shared" si="43"/>
        <v>20</v>
      </c>
      <c r="Q619" s="12" t="s">
        <v>8317</v>
      </c>
      <c r="R619" t="s">
        <v>8318</v>
      </c>
      <c r="S619" s="17">
        <f t="shared" si="44"/>
        <v>42087.343090277776</v>
      </c>
      <c r="T619" s="27">
        <f>YEAR(S619)</f>
        <v>2015</v>
      </c>
      <c r="U619" s="16">
        <f t="shared" si="45"/>
        <v>42132.343090277776</v>
      </c>
    </row>
    <row r="620" spans="1:21" ht="60" hidden="1" x14ac:dyDescent="0.2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0">
        <f t="shared" si="42"/>
        <v>0</v>
      </c>
      <c r="P620" s="10">
        <f t="shared" si="43"/>
        <v>0</v>
      </c>
      <c r="Q620" s="12" t="s">
        <v>8317</v>
      </c>
      <c r="R620" t="s">
        <v>8318</v>
      </c>
      <c r="S620" s="17">
        <f t="shared" si="44"/>
        <v>42317.810219907406</v>
      </c>
      <c r="T620" s="17"/>
      <c r="U620" s="16">
        <f t="shared" si="45"/>
        <v>42347.810219907406</v>
      </c>
    </row>
    <row r="621" spans="1:21" ht="30" hidden="1" x14ac:dyDescent="0.2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0">
        <f t="shared" si="42"/>
        <v>0</v>
      </c>
      <c r="P621" s="10">
        <f t="shared" si="43"/>
        <v>1</v>
      </c>
      <c r="Q621" s="12" t="s">
        <v>8317</v>
      </c>
      <c r="R621" t="s">
        <v>8318</v>
      </c>
      <c r="S621" s="17">
        <f t="shared" si="44"/>
        <v>41908.650347222225</v>
      </c>
      <c r="T621" s="17"/>
      <c r="U621" s="16">
        <f t="shared" si="45"/>
        <v>41968.692013888889</v>
      </c>
    </row>
    <row r="622" spans="1:21" ht="45" hidden="1" x14ac:dyDescent="0.2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0">
        <f t="shared" si="42"/>
        <v>1</v>
      </c>
      <c r="P622" s="10">
        <f t="shared" si="43"/>
        <v>300</v>
      </c>
      <c r="Q622" s="12" t="s">
        <v>8317</v>
      </c>
      <c r="R622" t="s">
        <v>8318</v>
      </c>
      <c r="S622" s="17">
        <f t="shared" si="44"/>
        <v>41831.716874999998</v>
      </c>
      <c r="T622" s="17"/>
      <c r="U622" s="16">
        <f t="shared" si="45"/>
        <v>41876.716874999998</v>
      </c>
    </row>
    <row r="623" spans="1:21" ht="60" hidden="1" x14ac:dyDescent="0.2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0">
        <f t="shared" si="42"/>
        <v>1</v>
      </c>
      <c r="P623" s="10">
        <f t="shared" si="43"/>
        <v>87</v>
      </c>
      <c r="Q623" s="12" t="s">
        <v>8317</v>
      </c>
      <c r="R623" t="s">
        <v>8318</v>
      </c>
      <c r="S623" s="17">
        <f t="shared" si="44"/>
        <v>42528.987696759257</v>
      </c>
      <c r="T623" s="17"/>
      <c r="U623" s="16">
        <f t="shared" si="45"/>
        <v>42558.987696759257</v>
      </c>
    </row>
    <row r="624" spans="1:21" ht="60" hidden="1" x14ac:dyDescent="0.2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0">
        <f t="shared" si="42"/>
        <v>6</v>
      </c>
      <c r="P624" s="10">
        <f t="shared" si="43"/>
        <v>37.89</v>
      </c>
      <c r="Q624" s="12" t="s">
        <v>8317</v>
      </c>
      <c r="R624" t="s">
        <v>8318</v>
      </c>
      <c r="S624" s="17">
        <f t="shared" si="44"/>
        <v>42532.774745370371</v>
      </c>
      <c r="T624" s="17"/>
      <c r="U624" s="16">
        <f t="shared" si="45"/>
        <v>42552.774745370371</v>
      </c>
    </row>
    <row r="625" spans="1:21" ht="60" hidden="1" x14ac:dyDescent="0.2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0">
        <f t="shared" si="42"/>
        <v>0</v>
      </c>
      <c r="P625" s="10">
        <f t="shared" si="43"/>
        <v>0</v>
      </c>
      <c r="Q625" s="12" t="s">
        <v>8317</v>
      </c>
      <c r="R625" t="s">
        <v>8318</v>
      </c>
      <c r="S625" s="17">
        <f t="shared" si="44"/>
        <v>42122.009224537032</v>
      </c>
      <c r="T625" s="17"/>
      <c r="U625" s="16">
        <f t="shared" si="45"/>
        <v>42152.009224537032</v>
      </c>
    </row>
    <row r="626" spans="1:21" ht="45" hidden="1" x14ac:dyDescent="0.2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0">
        <f t="shared" si="42"/>
        <v>0</v>
      </c>
      <c r="P626" s="10">
        <f t="shared" si="43"/>
        <v>0</v>
      </c>
      <c r="Q626" s="12" t="s">
        <v>8317</v>
      </c>
      <c r="R626" t="s">
        <v>8318</v>
      </c>
      <c r="S626" s="17">
        <f t="shared" si="44"/>
        <v>42108.988900462966</v>
      </c>
      <c r="T626" s="17"/>
      <c r="U626" s="16">
        <f t="shared" si="45"/>
        <v>42138.988900462966</v>
      </c>
    </row>
    <row r="627" spans="1:21" ht="60" hidden="1" x14ac:dyDescent="0.2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0">
        <f t="shared" si="42"/>
        <v>0</v>
      </c>
      <c r="P627" s="10">
        <f t="shared" si="43"/>
        <v>0</v>
      </c>
      <c r="Q627" s="12" t="s">
        <v>8317</v>
      </c>
      <c r="R627" t="s">
        <v>8318</v>
      </c>
      <c r="S627" s="17">
        <f t="shared" si="44"/>
        <v>42790.895567129628</v>
      </c>
      <c r="T627" s="17"/>
      <c r="U627" s="16">
        <f t="shared" si="45"/>
        <v>42820.853900462964</v>
      </c>
    </row>
    <row r="628" spans="1:21" ht="60" hidden="1" x14ac:dyDescent="0.2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0">
        <f t="shared" si="42"/>
        <v>17</v>
      </c>
      <c r="P628" s="10">
        <f t="shared" si="43"/>
        <v>111.41</v>
      </c>
      <c r="Q628" s="12" t="s">
        <v>8317</v>
      </c>
      <c r="R628" t="s">
        <v>8318</v>
      </c>
      <c r="S628" s="17">
        <f t="shared" si="44"/>
        <v>42198.559479166666</v>
      </c>
      <c r="T628" s="17"/>
      <c r="U628" s="16">
        <f t="shared" si="45"/>
        <v>42231.556944444441</v>
      </c>
    </row>
    <row r="629" spans="1:21" ht="60" hidden="1" x14ac:dyDescent="0.2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0">
        <f t="shared" si="42"/>
        <v>0</v>
      </c>
      <c r="P629" s="10">
        <f t="shared" si="43"/>
        <v>90</v>
      </c>
      <c r="Q629" s="12" t="s">
        <v>8317</v>
      </c>
      <c r="R629" t="s">
        <v>8318</v>
      </c>
      <c r="S629" s="17">
        <f t="shared" si="44"/>
        <v>42384.306840277779</v>
      </c>
      <c r="T629" s="17"/>
      <c r="U629" s="16">
        <f t="shared" si="45"/>
        <v>42443.958333333328</v>
      </c>
    </row>
    <row r="630" spans="1:21" ht="45" hidden="1" x14ac:dyDescent="0.2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0">
        <f t="shared" si="42"/>
        <v>0</v>
      </c>
      <c r="P630" s="10">
        <f t="shared" si="43"/>
        <v>0</v>
      </c>
      <c r="Q630" s="12" t="s">
        <v>8317</v>
      </c>
      <c r="R630" t="s">
        <v>8318</v>
      </c>
      <c r="S630" s="17">
        <f t="shared" si="44"/>
        <v>41803.692789351851</v>
      </c>
      <c r="T630" s="17"/>
      <c r="U630" s="16">
        <f t="shared" si="45"/>
        <v>41833.692789351851</v>
      </c>
    </row>
    <row r="631" spans="1:21" ht="60" hidden="1" x14ac:dyDescent="0.2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0">
        <f t="shared" si="42"/>
        <v>0</v>
      </c>
      <c r="P631" s="10">
        <f t="shared" si="43"/>
        <v>116.67</v>
      </c>
      <c r="Q631" s="12" t="s">
        <v>8317</v>
      </c>
      <c r="R631" t="s">
        <v>8318</v>
      </c>
      <c r="S631" s="17">
        <f t="shared" si="44"/>
        <v>42474.637824074074</v>
      </c>
      <c r="T631" s="17"/>
      <c r="U631" s="16">
        <f t="shared" si="45"/>
        <v>42504.637824074074</v>
      </c>
    </row>
    <row r="632" spans="1:21" ht="60" hidden="1" x14ac:dyDescent="0.2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0">
        <f t="shared" si="42"/>
        <v>0</v>
      </c>
      <c r="P632" s="10">
        <f t="shared" si="43"/>
        <v>10</v>
      </c>
      <c r="Q632" s="12" t="s">
        <v>8317</v>
      </c>
      <c r="R632" t="s">
        <v>8318</v>
      </c>
      <c r="S632" s="17">
        <f t="shared" si="44"/>
        <v>42223.619456018518</v>
      </c>
      <c r="T632" s="17"/>
      <c r="U632" s="16">
        <f t="shared" si="45"/>
        <v>42253.215277777781</v>
      </c>
    </row>
    <row r="633" spans="1:21" ht="45" hidden="1" x14ac:dyDescent="0.2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0">
        <f t="shared" si="42"/>
        <v>1</v>
      </c>
      <c r="P633" s="10">
        <f t="shared" si="43"/>
        <v>76.67</v>
      </c>
      <c r="Q633" s="12" t="s">
        <v>8317</v>
      </c>
      <c r="R633" t="s">
        <v>8318</v>
      </c>
      <c r="S633" s="17">
        <f t="shared" si="44"/>
        <v>42489.772326388891</v>
      </c>
      <c r="T633" s="17"/>
      <c r="U633" s="16">
        <f t="shared" si="45"/>
        <v>42518.772326388891</v>
      </c>
    </row>
    <row r="634" spans="1:21" ht="45" hidden="1" x14ac:dyDescent="0.2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0">
        <f t="shared" si="42"/>
        <v>0</v>
      </c>
      <c r="P634" s="10">
        <f t="shared" si="43"/>
        <v>0</v>
      </c>
      <c r="Q634" s="12" t="s">
        <v>8317</v>
      </c>
      <c r="R634" t="s">
        <v>8318</v>
      </c>
      <c r="S634" s="17">
        <f t="shared" si="44"/>
        <v>42303.659317129626</v>
      </c>
      <c r="T634" s="17"/>
      <c r="U634" s="16">
        <f t="shared" si="45"/>
        <v>42333.700983796298</v>
      </c>
    </row>
    <row r="635" spans="1:21" ht="45" hidden="1" x14ac:dyDescent="0.2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0">
        <f t="shared" si="42"/>
        <v>12</v>
      </c>
      <c r="P635" s="10">
        <f t="shared" si="43"/>
        <v>49.8</v>
      </c>
      <c r="Q635" s="12" t="s">
        <v>8317</v>
      </c>
      <c r="R635" t="s">
        <v>8318</v>
      </c>
      <c r="S635" s="17">
        <f t="shared" si="44"/>
        <v>42507.29932870371</v>
      </c>
      <c r="T635" s="17"/>
      <c r="U635" s="16">
        <f t="shared" si="45"/>
        <v>42538.958333333328</v>
      </c>
    </row>
    <row r="636" spans="1:21" ht="45" hidden="1" x14ac:dyDescent="0.2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0">
        <f t="shared" si="42"/>
        <v>0</v>
      </c>
      <c r="P636" s="10">
        <f t="shared" si="43"/>
        <v>1</v>
      </c>
      <c r="Q636" s="12" t="s">
        <v>8317</v>
      </c>
      <c r="R636" t="s">
        <v>8318</v>
      </c>
      <c r="S636" s="17">
        <f t="shared" si="44"/>
        <v>42031.928576388891</v>
      </c>
      <c r="T636" s="17"/>
      <c r="U636" s="16">
        <f t="shared" si="45"/>
        <v>42061.928576388891</v>
      </c>
    </row>
    <row r="637" spans="1:21" ht="30" hidden="1" x14ac:dyDescent="0.2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0">
        <f t="shared" si="42"/>
        <v>0</v>
      </c>
      <c r="P637" s="10">
        <f t="shared" si="43"/>
        <v>2</v>
      </c>
      <c r="Q637" s="12" t="s">
        <v>8317</v>
      </c>
      <c r="R637" t="s">
        <v>8318</v>
      </c>
      <c r="S637" s="17">
        <f t="shared" si="44"/>
        <v>42076.092152777783</v>
      </c>
      <c r="T637" s="17"/>
      <c r="U637" s="16">
        <f t="shared" si="45"/>
        <v>42106.092152777783</v>
      </c>
    </row>
    <row r="638" spans="1:21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0">
        <f t="shared" si="42"/>
        <v>0</v>
      </c>
      <c r="P638" s="10">
        <f t="shared" si="43"/>
        <v>4</v>
      </c>
      <c r="Q638" s="12" t="s">
        <v>8317</v>
      </c>
      <c r="R638" t="s">
        <v>8318</v>
      </c>
      <c r="S638" s="17">
        <f t="shared" si="44"/>
        <v>42131.455439814818</v>
      </c>
      <c r="T638" s="27">
        <f t="shared" ref="T638:T639" si="46">YEAR(S638)</f>
        <v>2015</v>
      </c>
      <c r="U638" s="16">
        <f t="shared" si="45"/>
        <v>42161.44930555555</v>
      </c>
    </row>
    <row r="639" spans="1:21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0">
        <f t="shared" si="42"/>
        <v>0</v>
      </c>
      <c r="P639" s="10">
        <f t="shared" si="43"/>
        <v>0</v>
      </c>
      <c r="Q639" s="12" t="s">
        <v>8317</v>
      </c>
      <c r="R639" t="s">
        <v>8318</v>
      </c>
      <c r="S639" s="17">
        <f t="shared" si="44"/>
        <v>42762.962013888886</v>
      </c>
      <c r="T639" s="27">
        <f t="shared" si="46"/>
        <v>2017</v>
      </c>
      <c r="U639" s="16">
        <f t="shared" si="45"/>
        <v>42791.961111111115</v>
      </c>
    </row>
    <row r="640" spans="1:21" ht="15.75" hidden="1" x14ac:dyDescent="0.2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0">
        <f t="shared" si="42"/>
        <v>0</v>
      </c>
      <c r="P640" s="10">
        <f t="shared" si="43"/>
        <v>3</v>
      </c>
      <c r="Q640" s="12" t="s">
        <v>8317</v>
      </c>
      <c r="R640" t="s">
        <v>8318</v>
      </c>
      <c r="S640" s="17">
        <f t="shared" si="44"/>
        <v>42759.593310185184</v>
      </c>
      <c r="T640" s="17"/>
      <c r="U640" s="16">
        <f t="shared" si="45"/>
        <v>42819.55164351852</v>
      </c>
    </row>
    <row r="641" spans="1:21" ht="30" hidden="1" x14ac:dyDescent="0.2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0">
        <f t="shared" si="42"/>
        <v>0</v>
      </c>
      <c r="P641" s="10">
        <f t="shared" si="43"/>
        <v>1</v>
      </c>
      <c r="Q641" s="12" t="s">
        <v>8317</v>
      </c>
      <c r="R641" t="s">
        <v>8318</v>
      </c>
      <c r="S641" s="17">
        <f t="shared" si="44"/>
        <v>41865.583275462966</v>
      </c>
      <c r="T641" s="17"/>
      <c r="U641" s="16">
        <f t="shared" si="45"/>
        <v>41925.583275462966</v>
      </c>
    </row>
    <row r="642" spans="1:21" ht="60" hidden="1" x14ac:dyDescent="0.2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0">
        <f t="shared" ref="O642:O705" si="47">ROUND(E642/D642*100,0)</f>
        <v>144</v>
      </c>
      <c r="P642" s="10">
        <f t="shared" ref="P642:P705" si="48">IFERROR(ROUND(E642/L642,2),0)</f>
        <v>50.5</v>
      </c>
      <c r="Q642" s="12" t="s">
        <v>8317</v>
      </c>
      <c r="R642" t="s">
        <v>8319</v>
      </c>
      <c r="S642" s="17">
        <f t="shared" si="44"/>
        <v>42683.420312500006</v>
      </c>
      <c r="T642" s="17"/>
      <c r="U642" s="16">
        <f t="shared" si="45"/>
        <v>42698.958333333328</v>
      </c>
    </row>
    <row r="643" spans="1:21" ht="60" hidden="1" x14ac:dyDescent="0.2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0">
        <f t="shared" si="47"/>
        <v>119</v>
      </c>
      <c r="P643" s="10">
        <f t="shared" si="48"/>
        <v>151.32</v>
      </c>
      <c r="Q643" s="12" t="s">
        <v>8317</v>
      </c>
      <c r="R643" t="s">
        <v>8319</v>
      </c>
      <c r="S643" s="17">
        <f t="shared" ref="S643:S706" si="49">(((J643/60)/60)/24)+DATE(1970,1,1)</f>
        <v>42199.57</v>
      </c>
      <c r="T643" s="17"/>
      <c r="U643" s="16">
        <f t="shared" ref="U643:U706" si="50">(((I643/60)/60)/24)+DATE(1970,1,1)</f>
        <v>42229.57</v>
      </c>
    </row>
    <row r="644" spans="1:21" ht="60" hidden="1" x14ac:dyDescent="0.2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0">
        <f t="shared" si="47"/>
        <v>1460</v>
      </c>
      <c r="P644" s="10">
        <f t="shared" si="48"/>
        <v>134.36000000000001</v>
      </c>
      <c r="Q644" s="12" t="s">
        <v>8317</v>
      </c>
      <c r="R644" t="s">
        <v>8319</v>
      </c>
      <c r="S644" s="17">
        <f t="shared" si="49"/>
        <v>42199.651319444441</v>
      </c>
      <c r="T644" s="17"/>
      <c r="U644" s="16">
        <f t="shared" si="50"/>
        <v>42235.651319444441</v>
      </c>
    </row>
    <row r="645" spans="1:21" ht="45" hidden="1" x14ac:dyDescent="0.2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0">
        <f t="shared" si="47"/>
        <v>106</v>
      </c>
      <c r="P645" s="10">
        <f t="shared" si="48"/>
        <v>174.03</v>
      </c>
      <c r="Q645" s="12" t="s">
        <v>8317</v>
      </c>
      <c r="R645" t="s">
        <v>8319</v>
      </c>
      <c r="S645" s="17">
        <f t="shared" si="49"/>
        <v>42100.642071759255</v>
      </c>
      <c r="T645" s="17"/>
      <c r="U645" s="16">
        <f t="shared" si="50"/>
        <v>42155.642071759255</v>
      </c>
    </row>
    <row r="646" spans="1:21" ht="60" hidden="1" x14ac:dyDescent="0.2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0">
        <f t="shared" si="47"/>
        <v>300</v>
      </c>
      <c r="P646" s="10">
        <f t="shared" si="48"/>
        <v>73.489999999999995</v>
      </c>
      <c r="Q646" s="12" t="s">
        <v>8317</v>
      </c>
      <c r="R646" t="s">
        <v>8319</v>
      </c>
      <c r="S646" s="17">
        <f t="shared" si="49"/>
        <v>41898.665960648148</v>
      </c>
      <c r="T646" s="17"/>
      <c r="U646" s="16">
        <f t="shared" si="50"/>
        <v>41941.041666666664</v>
      </c>
    </row>
    <row r="647" spans="1:21" ht="30" hidden="1" x14ac:dyDescent="0.2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0">
        <f t="shared" si="47"/>
        <v>279</v>
      </c>
      <c r="P647" s="10">
        <f t="shared" si="48"/>
        <v>23.52</v>
      </c>
      <c r="Q647" s="12" t="s">
        <v>8317</v>
      </c>
      <c r="R647" t="s">
        <v>8319</v>
      </c>
      <c r="S647" s="17">
        <f t="shared" si="49"/>
        <v>42564.026319444441</v>
      </c>
      <c r="T647" s="17"/>
      <c r="U647" s="16">
        <f t="shared" si="50"/>
        <v>42594.026319444441</v>
      </c>
    </row>
    <row r="648" spans="1:21" ht="60" hidden="1" x14ac:dyDescent="0.2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0">
        <f t="shared" si="47"/>
        <v>132</v>
      </c>
      <c r="P648" s="10">
        <f t="shared" si="48"/>
        <v>39.07</v>
      </c>
      <c r="Q648" s="12" t="s">
        <v>8317</v>
      </c>
      <c r="R648" t="s">
        <v>8319</v>
      </c>
      <c r="S648" s="17">
        <f t="shared" si="49"/>
        <v>41832.852627314816</v>
      </c>
      <c r="T648" s="17"/>
      <c r="U648" s="16">
        <f t="shared" si="50"/>
        <v>41862.852627314816</v>
      </c>
    </row>
    <row r="649" spans="1:21" ht="60" hidden="1" x14ac:dyDescent="0.2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0">
        <f t="shared" si="47"/>
        <v>107</v>
      </c>
      <c r="P649" s="10">
        <f t="shared" si="48"/>
        <v>125.94</v>
      </c>
      <c r="Q649" s="12" t="s">
        <v>8317</v>
      </c>
      <c r="R649" t="s">
        <v>8319</v>
      </c>
      <c r="S649" s="17">
        <f t="shared" si="49"/>
        <v>42416.767928240741</v>
      </c>
      <c r="T649" s="17"/>
      <c r="U649" s="16">
        <f t="shared" si="50"/>
        <v>42446.726261574076</v>
      </c>
    </row>
    <row r="650" spans="1:21" ht="30" hidden="1" x14ac:dyDescent="0.2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0">
        <f t="shared" si="47"/>
        <v>127</v>
      </c>
      <c r="P650" s="10">
        <f t="shared" si="48"/>
        <v>1644</v>
      </c>
      <c r="Q650" s="12" t="s">
        <v>8317</v>
      </c>
      <c r="R650" t="s">
        <v>8319</v>
      </c>
      <c r="S650" s="17">
        <f t="shared" si="49"/>
        <v>41891.693379629629</v>
      </c>
      <c r="T650" s="17"/>
      <c r="U650" s="16">
        <f t="shared" si="50"/>
        <v>41926.693379629629</v>
      </c>
    </row>
    <row r="651" spans="1:21" ht="60" hidden="1" x14ac:dyDescent="0.2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0">
        <f t="shared" si="47"/>
        <v>140</v>
      </c>
      <c r="P651" s="10">
        <f t="shared" si="48"/>
        <v>42.67</v>
      </c>
      <c r="Q651" s="12" t="s">
        <v>8317</v>
      </c>
      <c r="R651" t="s">
        <v>8319</v>
      </c>
      <c r="S651" s="17">
        <f t="shared" si="49"/>
        <v>41877.912187499998</v>
      </c>
      <c r="T651" s="17"/>
      <c r="U651" s="16">
        <f t="shared" si="50"/>
        <v>41898.912187499998</v>
      </c>
    </row>
    <row r="652" spans="1:21" ht="60" hidden="1" x14ac:dyDescent="0.2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0">
        <f t="shared" si="47"/>
        <v>112</v>
      </c>
      <c r="P652" s="10">
        <f t="shared" si="48"/>
        <v>35.130000000000003</v>
      </c>
      <c r="Q652" s="12" t="s">
        <v>8317</v>
      </c>
      <c r="R652" t="s">
        <v>8319</v>
      </c>
      <c r="S652" s="17">
        <f t="shared" si="49"/>
        <v>41932.036851851852</v>
      </c>
      <c r="T652" s="17"/>
      <c r="U652" s="16">
        <f t="shared" si="50"/>
        <v>41992.078518518523</v>
      </c>
    </row>
    <row r="653" spans="1:21" ht="60" hidden="1" x14ac:dyDescent="0.2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0">
        <f t="shared" si="47"/>
        <v>101</v>
      </c>
      <c r="P653" s="10">
        <f t="shared" si="48"/>
        <v>239.35</v>
      </c>
      <c r="Q653" s="12" t="s">
        <v>8317</v>
      </c>
      <c r="R653" t="s">
        <v>8319</v>
      </c>
      <c r="S653" s="17">
        <f t="shared" si="49"/>
        <v>41956.017488425925</v>
      </c>
      <c r="T653" s="17"/>
      <c r="U653" s="16">
        <f t="shared" si="50"/>
        <v>41986.017488425925</v>
      </c>
    </row>
    <row r="654" spans="1:21" ht="60" hidden="1" x14ac:dyDescent="0.2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0">
        <f t="shared" si="47"/>
        <v>100</v>
      </c>
      <c r="P654" s="10">
        <f t="shared" si="48"/>
        <v>107.64</v>
      </c>
      <c r="Q654" s="12" t="s">
        <v>8317</v>
      </c>
      <c r="R654" t="s">
        <v>8319</v>
      </c>
      <c r="S654" s="17">
        <f t="shared" si="49"/>
        <v>42675.690393518518</v>
      </c>
      <c r="T654" s="17"/>
      <c r="U654" s="16">
        <f t="shared" si="50"/>
        <v>42705.732060185182</v>
      </c>
    </row>
    <row r="655" spans="1:21" ht="60" hidden="1" x14ac:dyDescent="0.2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0">
        <f t="shared" si="47"/>
        <v>141</v>
      </c>
      <c r="P655" s="10">
        <f t="shared" si="48"/>
        <v>95.83</v>
      </c>
      <c r="Q655" s="12" t="s">
        <v>8317</v>
      </c>
      <c r="R655" t="s">
        <v>8319</v>
      </c>
      <c r="S655" s="17">
        <f t="shared" si="49"/>
        <v>42199.618518518517</v>
      </c>
      <c r="T655" s="17"/>
      <c r="U655" s="16">
        <f t="shared" si="50"/>
        <v>42236.618518518517</v>
      </c>
    </row>
    <row r="656" spans="1:21" ht="60" hidden="1" x14ac:dyDescent="0.2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0">
        <f t="shared" si="47"/>
        <v>267</v>
      </c>
      <c r="P656" s="10">
        <f t="shared" si="48"/>
        <v>31.66</v>
      </c>
      <c r="Q656" s="12" t="s">
        <v>8317</v>
      </c>
      <c r="R656" t="s">
        <v>8319</v>
      </c>
      <c r="S656" s="17">
        <f t="shared" si="49"/>
        <v>42163.957326388889</v>
      </c>
      <c r="T656" s="17"/>
      <c r="U656" s="16">
        <f t="shared" si="50"/>
        <v>42193.957326388889</v>
      </c>
    </row>
    <row r="657" spans="1:21" ht="45" hidden="1" x14ac:dyDescent="0.2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0">
        <f t="shared" si="47"/>
        <v>147</v>
      </c>
      <c r="P657" s="10">
        <f t="shared" si="48"/>
        <v>42.89</v>
      </c>
      <c r="Q657" s="12" t="s">
        <v>8317</v>
      </c>
      <c r="R657" t="s">
        <v>8319</v>
      </c>
      <c r="S657" s="17">
        <f t="shared" si="49"/>
        <v>42045.957314814819</v>
      </c>
      <c r="T657" s="17"/>
      <c r="U657" s="16">
        <f t="shared" si="50"/>
        <v>42075.915648148148</v>
      </c>
    </row>
    <row r="658" spans="1:21" ht="60" hidden="1" x14ac:dyDescent="0.2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0">
        <f t="shared" si="47"/>
        <v>214</v>
      </c>
      <c r="P658" s="10">
        <f t="shared" si="48"/>
        <v>122.74</v>
      </c>
      <c r="Q658" s="12" t="s">
        <v>8317</v>
      </c>
      <c r="R658" t="s">
        <v>8319</v>
      </c>
      <c r="S658" s="17">
        <f t="shared" si="49"/>
        <v>42417.804618055554</v>
      </c>
      <c r="T658" s="17"/>
      <c r="U658" s="16">
        <f t="shared" si="50"/>
        <v>42477.762951388882</v>
      </c>
    </row>
    <row r="659" spans="1:21" ht="60" hidden="1" x14ac:dyDescent="0.2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0">
        <f t="shared" si="47"/>
        <v>126</v>
      </c>
      <c r="P659" s="10">
        <f t="shared" si="48"/>
        <v>190.45</v>
      </c>
      <c r="Q659" s="12" t="s">
        <v>8317</v>
      </c>
      <c r="R659" t="s">
        <v>8319</v>
      </c>
      <c r="S659" s="17">
        <f t="shared" si="49"/>
        <v>42331.84574074074</v>
      </c>
      <c r="T659" s="17"/>
      <c r="U659" s="16">
        <f t="shared" si="50"/>
        <v>42361.84574074074</v>
      </c>
    </row>
    <row r="660" spans="1:21" ht="60" hidden="1" x14ac:dyDescent="0.2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0">
        <f t="shared" si="47"/>
        <v>104</v>
      </c>
      <c r="P660" s="10">
        <f t="shared" si="48"/>
        <v>109.34</v>
      </c>
      <c r="Q660" s="12" t="s">
        <v>8317</v>
      </c>
      <c r="R660" t="s">
        <v>8319</v>
      </c>
      <c r="S660" s="17">
        <f t="shared" si="49"/>
        <v>42179.160752314812</v>
      </c>
      <c r="T660" s="17"/>
      <c r="U660" s="16">
        <f t="shared" si="50"/>
        <v>42211.75</v>
      </c>
    </row>
    <row r="661" spans="1:21" ht="15.75" hidden="1" x14ac:dyDescent="0.2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0">
        <f t="shared" si="47"/>
        <v>101</v>
      </c>
      <c r="P661" s="10">
        <f t="shared" si="48"/>
        <v>143.66999999999999</v>
      </c>
      <c r="Q661" s="12" t="s">
        <v>8317</v>
      </c>
      <c r="R661" t="s">
        <v>8319</v>
      </c>
      <c r="S661" s="17">
        <f t="shared" si="49"/>
        <v>42209.593692129631</v>
      </c>
      <c r="T661" s="17"/>
      <c r="U661" s="16">
        <f t="shared" si="50"/>
        <v>42239.593692129631</v>
      </c>
    </row>
    <row r="662" spans="1:21" ht="60" hidden="1" x14ac:dyDescent="0.2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0">
        <f t="shared" si="47"/>
        <v>3</v>
      </c>
      <c r="P662" s="10">
        <f t="shared" si="48"/>
        <v>84.94</v>
      </c>
      <c r="Q662" s="12" t="s">
        <v>8317</v>
      </c>
      <c r="R662" t="s">
        <v>8319</v>
      </c>
      <c r="S662" s="17">
        <f t="shared" si="49"/>
        <v>41922.741655092592</v>
      </c>
      <c r="T662" s="17"/>
      <c r="U662" s="16">
        <f t="shared" si="50"/>
        <v>41952.783321759263</v>
      </c>
    </row>
    <row r="663" spans="1:21" ht="45" hidden="1" x14ac:dyDescent="0.2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0">
        <f t="shared" si="47"/>
        <v>1</v>
      </c>
      <c r="P663" s="10">
        <f t="shared" si="48"/>
        <v>10.56</v>
      </c>
      <c r="Q663" s="12" t="s">
        <v>8317</v>
      </c>
      <c r="R663" t="s">
        <v>8319</v>
      </c>
      <c r="S663" s="17">
        <f t="shared" si="49"/>
        <v>42636.645358796297</v>
      </c>
      <c r="T663" s="17"/>
      <c r="U663" s="16">
        <f t="shared" si="50"/>
        <v>42666.645358796297</v>
      </c>
    </row>
    <row r="664" spans="1:21" ht="45" hidden="1" x14ac:dyDescent="0.2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0">
        <f t="shared" si="47"/>
        <v>0</v>
      </c>
      <c r="P664" s="10">
        <f t="shared" si="48"/>
        <v>39</v>
      </c>
      <c r="Q664" s="12" t="s">
        <v>8317</v>
      </c>
      <c r="R664" t="s">
        <v>8319</v>
      </c>
      <c r="S664" s="17">
        <f t="shared" si="49"/>
        <v>41990.438043981485</v>
      </c>
      <c r="T664" s="17"/>
      <c r="U664" s="16">
        <f t="shared" si="50"/>
        <v>42020.438043981485</v>
      </c>
    </row>
    <row r="665" spans="1:21" ht="60" hidden="1" x14ac:dyDescent="0.2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0">
        <f t="shared" si="47"/>
        <v>0</v>
      </c>
      <c r="P665" s="10">
        <f t="shared" si="48"/>
        <v>100</v>
      </c>
      <c r="Q665" s="12" t="s">
        <v>8317</v>
      </c>
      <c r="R665" t="s">
        <v>8319</v>
      </c>
      <c r="S665" s="17">
        <f t="shared" si="49"/>
        <v>42173.843240740738</v>
      </c>
      <c r="T665" s="17"/>
      <c r="U665" s="16">
        <f t="shared" si="50"/>
        <v>42203.843240740738</v>
      </c>
    </row>
    <row r="666" spans="1:21" ht="60" hidden="1" x14ac:dyDescent="0.2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0">
        <f t="shared" si="47"/>
        <v>8</v>
      </c>
      <c r="P666" s="10">
        <f t="shared" si="48"/>
        <v>31.17</v>
      </c>
      <c r="Q666" s="12" t="s">
        <v>8317</v>
      </c>
      <c r="R666" t="s">
        <v>8319</v>
      </c>
      <c r="S666" s="17">
        <f t="shared" si="49"/>
        <v>42077.666377314818</v>
      </c>
      <c r="T666" s="17"/>
      <c r="U666" s="16">
        <f t="shared" si="50"/>
        <v>42107.666377314818</v>
      </c>
    </row>
    <row r="667" spans="1:21" ht="60" hidden="1" x14ac:dyDescent="0.2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0">
        <f t="shared" si="47"/>
        <v>19</v>
      </c>
      <c r="P667" s="10">
        <f t="shared" si="48"/>
        <v>155.33000000000001</v>
      </c>
      <c r="Q667" s="12" t="s">
        <v>8317</v>
      </c>
      <c r="R667" t="s">
        <v>8319</v>
      </c>
      <c r="S667" s="17">
        <f t="shared" si="49"/>
        <v>42688.711354166662</v>
      </c>
      <c r="T667" s="17"/>
      <c r="U667" s="16">
        <f t="shared" si="50"/>
        <v>42748.711354166662</v>
      </c>
    </row>
    <row r="668" spans="1:21" ht="60" hidden="1" x14ac:dyDescent="0.2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0">
        <f t="shared" si="47"/>
        <v>0</v>
      </c>
      <c r="P668" s="10">
        <f t="shared" si="48"/>
        <v>2</v>
      </c>
      <c r="Q668" s="12" t="s">
        <v>8317</v>
      </c>
      <c r="R668" t="s">
        <v>8319</v>
      </c>
      <c r="S668" s="17">
        <f t="shared" si="49"/>
        <v>41838.832152777781</v>
      </c>
      <c r="T668" s="17"/>
      <c r="U668" s="16">
        <f t="shared" si="50"/>
        <v>41868.832152777781</v>
      </c>
    </row>
    <row r="669" spans="1:21" ht="60" hidden="1" x14ac:dyDescent="0.2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0">
        <f t="shared" si="47"/>
        <v>10</v>
      </c>
      <c r="P669" s="10">
        <f t="shared" si="48"/>
        <v>178.93</v>
      </c>
      <c r="Q669" s="12" t="s">
        <v>8317</v>
      </c>
      <c r="R669" t="s">
        <v>8319</v>
      </c>
      <c r="S669" s="17">
        <f t="shared" si="49"/>
        <v>42632.373414351852</v>
      </c>
      <c r="T669" s="17"/>
      <c r="U669" s="16">
        <f t="shared" si="50"/>
        <v>42672.373414351852</v>
      </c>
    </row>
    <row r="670" spans="1:21" ht="45" hidden="1" x14ac:dyDescent="0.2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0">
        <f t="shared" si="47"/>
        <v>5</v>
      </c>
      <c r="P670" s="10">
        <f t="shared" si="48"/>
        <v>27.36</v>
      </c>
      <c r="Q670" s="12" t="s">
        <v>8317</v>
      </c>
      <c r="R670" t="s">
        <v>8319</v>
      </c>
      <c r="S670" s="17">
        <f t="shared" si="49"/>
        <v>42090.831273148149</v>
      </c>
      <c r="T670" s="17"/>
      <c r="U670" s="16">
        <f t="shared" si="50"/>
        <v>42135.831273148149</v>
      </c>
    </row>
    <row r="671" spans="1:21" ht="60" hidden="1" x14ac:dyDescent="0.2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0">
        <f t="shared" si="47"/>
        <v>22</v>
      </c>
      <c r="P671" s="10">
        <f t="shared" si="48"/>
        <v>1536.25</v>
      </c>
      <c r="Q671" s="12" t="s">
        <v>8317</v>
      </c>
      <c r="R671" t="s">
        <v>8319</v>
      </c>
      <c r="S671" s="17">
        <f t="shared" si="49"/>
        <v>42527.625671296293</v>
      </c>
      <c r="T671" s="17"/>
      <c r="U671" s="16">
        <f t="shared" si="50"/>
        <v>42557.625671296293</v>
      </c>
    </row>
    <row r="672" spans="1:21" ht="60" hidden="1" x14ac:dyDescent="0.2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0">
        <f t="shared" si="47"/>
        <v>29</v>
      </c>
      <c r="P672" s="10">
        <f t="shared" si="48"/>
        <v>85</v>
      </c>
      <c r="Q672" s="12" t="s">
        <v>8317</v>
      </c>
      <c r="R672" t="s">
        <v>8319</v>
      </c>
      <c r="S672" s="17">
        <f t="shared" si="49"/>
        <v>42506.709722222222</v>
      </c>
      <c r="T672" s="17"/>
      <c r="U672" s="16">
        <f t="shared" si="50"/>
        <v>42540.340277777781</v>
      </c>
    </row>
    <row r="673" spans="1:21" ht="60" hidden="1" x14ac:dyDescent="0.2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0">
        <f t="shared" si="47"/>
        <v>39</v>
      </c>
      <c r="P673" s="10">
        <f t="shared" si="48"/>
        <v>788.53</v>
      </c>
      <c r="Q673" s="12" t="s">
        <v>8317</v>
      </c>
      <c r="R673" t="s">
        <v>8319</v>
      </c>
      <c r="S673" s="17">
        <f t="shared" si="49"/>
        <v>41984.692731481482</v>
      </c>
      <c r="T673" s="17"/>
      <c r="U673" s="16">
        <f t="shared" si="50"/>
        <v>42018.166666666672</v>
      </c>
    </row>
    <row r="674" spans="1:21" ht="60" hidden="1" x14ac:dyDescent="0.2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0">
        <f t="shared" si="47"/>
        <v>22</v>
      </c>
      <c r="P674" s="10">
        <f t="shared" si="48"/>
        <v>50.3</v>
      </c>
      <c r="Q674" s="12" t="s">
        <v>8317</v>
      </c>
      <c r="R674" t="s">
        <v>8319</v>
      </c>
      <c r="S674" s="17">
        <f t="shared" si="49"/>
        <v>41974.219490740739</v>
      </c>
      <c r="T674" s="17"/>
      <c r="U674" s="16">
        <f t="shared" si="50"/>
        <v>42005.207638888889</v>
      </c>
    </row>
    <row r="675" spans="1:21" ht="60" hidden="1" x14ac:dyDescent="0.2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0">
        <f t="shared" si="47"/>
        <v>0</v>
      </c>
      <c r="P675" s="10">
        <f t="shared" si="48"/>
        <v>68.33</v>
      </c>
      <c r="Q675" s="12" t="s">
        <v>8317</v>
      </c>
      <c r="R675" t="s">
        <v>8319</v>
      </c>
      <c r="S675" s="17">
        <f t="shared" si="49"/>
        <v>41838.840474537035</v>
      </c>
      <c r="T675" s="17"/>
      <c r="U675" s="16">
        <f t="shared" si="50"/>
        <v>41883.840474537035</v>
      </c>
    </row>
    <row r="676" spans="1:21" ht="30" hidden="1" x14ac:dyDescent="0.2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0">
        <f t="shared" si="47"/>
        <v>0</v>
      </c>
      <c r="P676" s="10">
        <f t="shared" si="48"/>
        <v>7.5</v>
      </c>
      <c r="Q676" s="12" t="s">
        <v>8317</v>
      </c>
      <c r="R676" t="s">
        <v>8319</v>
      </c>
      <c r="S676" s="17">
        <f t="shared" si="49"/>
        <v>41803.116053240738</v>
      </c>
      <c r="T676" s="17"/>
      <c r="U676" s="16">
        <f t="shared" si="50"/>
        <v>41863.116053240738</v>
      </c>
    </row>
    <row r="677" spans="1:21" ht="60" hidden="1" x14ac:dyDescent="0.2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0">
        <f t="shared" si="47"/>
        <v>15</v>
      </c>
      <c r="P677" s="10">
        <f t="shared" si="48"/>
        <v>34.270000000000003</v>
      </c>
      <c r="Q677" s="12" t="s">
        <v>8317</v>
      </c>
      <c r="R677" t="s">
        <v>8319</v>
      </c>
      <c r="S677" s="17">
        <f t="shared" si="49"/>
        <v>41975.930601851855</v>
      </c>
      <c r="T677" s="17"/>
      <c r="U677" s="16">
        <f t="shared" si="50"/>
        <v>42005.290972222225</v>
      </c>
    </row>
    <row r="678" spans="1:21" ht="60" hidden="1" x14ac:dyDescent="0.2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0">
        <f t="shared" si="47"/>
        <v>1</v>
      </c>
      <c r="P678" s="10">
        <f t="shared" si="48"/>
        <v>61.29</v>
      </c>
      <c r="Q678" s="12" t="s">
        <v>8317</v>
      </c>
      <c r="R678" t="s">
        <v>8319</v>
      </c>
      <c r="S678" s="17">
        <f t="shared" si="49"/>
        <v>42012.768298611118</v>
      </c>
      <c r="T678" s="17"/>
      <c r="U678" s="16">
        <f t="shared" si="50"/>
        <v>42042.768298611118</v>
      </c>
    </row>
    <row r="679" spans="1:21" ht="75" hidden="1" x14ac:dyDescent="0.2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0">
        <f t="shared" si="47"/>
        <v>26</v>
      </c>
      <c r="P679" s="10">
        <f t="shared" si="48"/>
        <v>133.25</v>
      </c>
      <c r="Q679" s="12" t="s">
        <v>8317</v>
      </c>
      <c r="R679" t="s">
        <v>8319</v>
      </c>
      <c r="S679" s="17">
        <f t="shared" si="49"/>
        <v>42504.403877314813</v>
      </c>
      <c r="T679" s="17"/>
      <c r="U679" s="16">
        <f t="shared" si="50"/>
        <v>42549.403877314813</v>
      </c>
    </row>
    <row r="680" spans="1:21" ht="60" hidden="1" x14ac:dyDescent="0.2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0">
        <f t="shared" si="47"/>
        <v>4</v>
      </c>
      <c r="P680" s="10">
        <f t="shared" si="48"/>
        <v>65.180000000000007</v>
      </c>
      <c r="Q680" s="12" t="s">
        <v>8317</v>
      </c>
      <c r="R680" t="s">
        <v>8319</v>
      </c>
      <c r="S680" s="17">
        <f t="shared" si="49"/>
        <v>42481.376597222217</v>
      </c>
      <c r="T680" s="17"/>
      <c r="U680" s="16">
        <f t="shared" si="50"/>
        <v>42511.376597222217</v>
      </c>
    </row>
    <row r="681" spans="1:21" ht="60" hidden="1" x14ac:dyDescent="0.2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0">
        <f t="shared" si="47"/>
        <v>15</v>
      </c>
      <c r="P681" s="10">
        <f t="shared" si="48"/>
        <v>93.9</v>
      </c>
      <c r="Q681" s="12" t="s">
        <v>8317</v>
      </c>
      <c r="R681" t="s">
        <v>8319</v>
      </c>
      <c r="S681" s="17">
        <f t="shared" si="49"/>
        <v>42556.695706018523</v>
      </c>
      <c r="T681" s="17"/>
      <c r="U681" s="16">
        <f t="shared" si="50"/>
        <v>42616.695706018523</v>
      </c>
    </row>
    <row r="682" spans="1:21" ht="60" hidden="1" x14ac:dyDescent="0.2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0">
        <f t="shared" si="47"/>
        <v>26</v>
      </c>
      <c r="P682" s="10">
        <f t="shared" si="48"/>
        <v>150.65</v>
      </c>
      <c r="Q682" s="12" t="s">
        <v>8317</v>
      </c>
      <c r="R682" t="s">
        <v>8319</v>
      </c>
      <c r="S682" s="17">
        <f t="shared" si="49"/>
        <v>41864.501516203702</v>
      </c>
      <c r="T682" s="17"/>
      <c r="U682" s="16">
        <f t="shared" si="50"/>
        <v>41899.501516203702</v>
      </c>
    </row>
    <row r="683" spans="1:21" ht="60" hidden="1" x14ac:dyDescent="0.2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0">
        <f t="shared" si="47"/>
        <v>0</v>
      </c>
      <c r="P683" s="10">
        <f t="shared" si="48"/>
        <v>1</v>
      </c>
      <c r="Q683" s="12" t="s">
        <v>8317</v>
      </c>
      <c r="R683" t="s">
        <v>8319</v>
      </c>
      <c r="S683" s="17">
        <f t="shared" si="49"/>
        <v>42639.805601851855</v>
      </c>
      <c r="T683" s="17"/>
      <c r="U683" s="16">
        <f t="shared" si="50"/>
        <v>42669.805601851855</v>
      </c>
    </row>
    <row r="684" spans="1:21" ht="45" hidden="1" x14ac:dyDescent="0.2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0">
        <f t="shared" si="47"/>
        <v>0</v>
      </c>
      <c r="P684" s="10">
        <f t="shared" si="48"/>
        <v>13.25</v>
      </c>
      <c r="Q684" s="12" t="s">
        <v>8317</v>
      </c>
      <c r="R684" t="s">
        <v>8319</v>
      </c>
      <c r="S684" s="17">
        <f t="shared" si="49"/>
        <v>42778.765300925923</v>
      </c>
      <c r="T684" s="17"/>
      <c r="U684" s="16">
        <f t="shared" si="50"/>
        <v>42808.723634259266</v>
      </c>
    </row>
    <row r="685" spans="1:21" ht="60" hidden="1" x14ac:dyDescent="0.2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0">
        <f t="shared" si="47"/>
        <v>1</v>
      </c>
      <c r="P685" s="10">
        <f t="shared" si="48"/>
        <v>99.33</v>
      </c>
      <c r="Q685" s="12" t="s">
        <v>8317</v>
      </c>
      <c r="R685" t="s">
        <v>8319</v>
      </c>
      <c r="S685" s="17">
        <f t="shared" si="49"/>
        <v>42634.900046296301</v>
      </c>
      <c r="T685" s="17"/>
      <c r="U685" s="16">
        <f t="shared" si="50"/>
        <v>42674.900046296301</v>
      </c>
    </row>
    <row r="686" spans="1:21" ht="30" hidden="1" x14ac:dyDescent="0.2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0">
        <f t="shared" si="47"/>
        <v>7</v>
      </c>
      <c r="P686" s="10">
        <f t="shared" si="48"/>
        <v>177.39</v>
      </c>
      <c r="Q686" s="12" t="s">
        <v>8317</v>
      </c>
      <c r="R686" t="s">
        <v>8319</v>
      </c>
      <c r="S686" s="17">
        <f t="shared" si="49"/>
        <v>41809.473275462966</v>
      </c>
      <c r="T686" s="17"/>
      <c r="U686" s="16">
        <f t="shared" si="50"/>
        <v>41845.125</v>
      </c>
    </row>
    <row r="687" spans="1:21" ht="60" hidden="1" x14ac:dyDescent="0.2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0">
        <f t="shared" si="47"/>
        <v>28</v>
      </c>
      <c r="P687" s="10">
        <f t="shared" si="48"/>
        <v>55.3</v>
      </c>
      <c r="Q687" s="12" t="s">
        <v>8317</v>
      </c>
      <c r="R687" t="s">
        <v>8319</v>
      </c>
      <c r="S687" s="17">
        <f t="shared" si="49"/>
        <v>41971.866574074069</v>
      </c>
      <c r="T687" s="17"/>
      <c r="U687" s="16">
        <f t="shared" si="50"/>
        <v>42016.866574074069</v>
      </c>
    </row>
    <row r="688" spans="1:21" ht="60" hidden="1" x14ac:dyDescent="0.2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0">
        <f t="shared" si="47"/>
        <v>0</v>
      </c>
      <c r="P688" s="10">
        <f t="shared" si="48"/>
        <v>0</v>
      </c>
      <c r="Q688" s="12" t="s">
        <v>8317</v>
      </c>
      <c r="R688" t="s">
        <v>8319</v>
      </c>
      <c r="S688" s="17">
        <f t="shared" si="49"/>
        <v>42189.673263888893</v>
      </c>
      <c r="T688" s="17"/>
      <c r="U688" s="16">
        <f t="shared" si="50"/>
        <v>42219.673263888893</v>
      </c>
    </row>
    <row r="689" spans="1:21" ht="60" hidden="1" x14ac:dyDescent="0.2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0">
        <f t="shared" si="47"/>
        <v>4</v>
      </c>
      <c r="P689" s="10">
        <f t="shared" si="48"/>
        <v>591.66999999999996</v>
      </c>
      <c r="Q689" s="12" t="s">
        <v>8317</v>
      </c>
      <c r="R689" t="s">
        <v>8319</v>
      </c>
      <c r="S689" s="17">
        <f t="shared" si="49"/>
        <v>42711.750613425931</v>
      </c>
      <c r="T689" s="17"/>
      <c r="U689" s="16">
        <f t="shared" si="50"/>
        <v>42771.750613425931</v>
      </c>
    </row>
    <row r="690" spans="1:21" ht="60" hidden="1" x14ac:dyDescent="0.2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0">
        <f t="shared" si="47"/>
        <v>73</v>
      </c>
      <c r="P690" s="10">
        <f t="shared" si="48"/>
        <v>405.5</v>
      </c>
      <c r="Q690" s="12" t="s">
        <v>8317</v>
      </c>
      <c r="R690" t="s">
        <v>8319</v>
      </c>
      <c r="S690" s="17">
        <f t="shared" si="49"/>
        <v>42262.104780092588</v>
      </c>
      <c r="T690" s="17"/>
      <c r="U690" s="16">
        <f t="shared" si="50"/>
        <v>42292.104780092588</v>
      </c>
    </row>
    <row r="691" spans="1:21" ht="60" hidden="1" x14ac:dyDescent="0.2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0">
        <f t="shared" si="47"/>
        <v>58</v>
      </c>
      <c r="P691" s="10">
        <f t="shared" si="48"/>
        <v>343.15</v>
      </c>
      <c r="Q691" s="12" t="s">
        <v>8317</v>
      </c>
      <c r="R691" t="s">
        <v>8319</v>
      </c>
      <c r="S691" s="17">
        <f t="shared" si="49"/>
        <v>42675.66778935185</v>
      </c>
      <c r="T691" s="17"/>
      <c r="U691" s="16">
        <f t="shared" si="50"/>
        <v>42712.207638888889</v>
      </c>
    </row>
    <row r="692" spans="1:21" ht="30" hidden="1" x14ac:dyDescent="0.2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0">
        <f t="shared" si="47"/>
        <v>12</v>
      </c>
      <c r="P692" s="10">
        <f t="shared" si="48"/>
        <v>72.59</v>
      </c>
      <c r="Q692" s="12" t="s">
        <v>8317</v>
      </c>
      <c r="R692" t="s">
        <v>8319</v>
      </c>
      <c r="S692" s="17">
        <f t="shared" si="49"/>
        <v>42579.634733796294</v>
      </c>
      <c r="T692" s="17"/>
      <c r="U692" s="16">
        <f t="shared" si="50"/>
        <v>42622.25</v>
      </c>
    </row>
    <row r="693" spans="1:21" ht="45" hidden="1" x14ac:dyDescent="0.2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0">
        <f t="shared" si="47"/>
        <v>1</v>
      </c>
      <c r="P693" s="10">
        <f t="shared" si="48"/>
        <v>26</v>
      </c>
      <c r="Q693" s="12" t="s">
        <v>8317</v>
      </c>
      <c r="R693" t="s">
        <v>8319</v>
      </c>
      <c r="S693" s="17">
        <f t="shared" si="49"/>
        <v>42158.028310185182</v>
      </c>
      <c r="T693" s="17"/>
      <c r="U693" s="16">
        <f t="shared" si="50"/>
        <v>42186.028310185182</v>
      </c>
    </row>
    <row r="694" spans="1:21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0">
        <f t="shared" si="47"/>
        <v>7</v>
      </c>
      <c r="P694" s="10">
        <f t="shared" si="48"/>
        <v>6.5</v>
      </c>
      <c r="Q694" s="12" t="s">
        <v>8317</v>
      </c>
      <c r="R694" t="s">
        <v>8319</v>
      </c>
      <c r="S694" s="17">
        <f t="shared" si="49"/>
        <v>42696.37572916667</v>
      </c>
      <c r="T694" s="27">
        <f>YEAR(S694)</f>
        <v>2016</v>
      </c>
      <c r="U694" s="16">
        <f t="shared" si="50"/>
        <v>42726.37572916667</v>
      </c>
    </row>
    <row r="695" spans="1:21" ht="45" hidden="1" x14ac:dyDescent="0.2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0">
        <f t="shared" si="47"/>
        <v>35</v>
      </c>
      <c r="P695" s="10">
        <f t="shared" si="48"/>
        <v>119.39</v>
      </c>
      <c r="Q695" s="12" t="s">
        <v>8317</v>
      </c>
      <c r="R695" t="s">
        <v>8319</v>
      </c>
      <c r="S695" s="17">
        <f t="shared" si="49"/>
        <v>42094.808182870373</v>
      </c>
      <c r="T695" s="17"/>
      <c r="U695" s="16">
        <f t="shared" si="50"/>
        <v>42124.808182870373</v>
      </c>
    </row>
    <row r="696" spans="1:21" ht="60" hidden="1" x14ac:dyDescent="0.2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0">
        <f t="shared" si="47"/>
        <v>0</v>
      </c>
      <c r="P696" s="10">
        <f t="shared" si="48"/>
        <v>84.29</v>
      </c>
      <c r="Q696" s="12" t="s">
        <v>8317</v>
      </c>
      <c r="R696" t="s">
        <v>8319</v>
      </c>
      <c r="S696" s="17">
        <f t="shared" si="49"/>
        <v>42737.663877314815</v>
      </c>
      <c r="T696" s="17"/>
      <c r="U696" s="16">
        <f t="shared" si="50"/>
        <v>42767.663877314815</v>
      </c>
    </row>
    <row r="697" spans="1:21" ht="60" hidden="1" x14ac:dyDescent="0.2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0">
        <f t="shared" si="47"/>
        <v>1</v>
      </c>
      <c r="P697" s="10">
        <f t="shared" si="48"/>
        <v>90.86</v>
      </c>
      <c r="Q697" s="12" t="s">
        <v>8317</v>
      </c>
      <c r="R697" t="s">
        <v>8319</v>
      </c>
      <c r="S697" s="17">
        <f t="shared" si="49"/>
        <v>41913.521064814813</v>
      </c>
      <c r="T697" s="17"/>
      <c r="U697" s="16">
        <f t="shared" si="50"/>
        <v>41943.521064814813</v>
      </c>
    </row>
    <row r="698" spans="1:21" ht="30" hidden="1" x14ac:dyDescent="0.2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0">
        <f t="shared" si="47"/>
        <v>0</v>
      </c>
      <c r="P698" s="10">
        <f t="shared" si="48"/>
        <v>1</v>
      </c>
      <c r="Q698" s="12" t="s">
        <v>8317</v>
      </c>
      <c r="R698" t="s">
        <v>8319</v>
      </c>
      <c r="S698" s="17">
        <f t="shared" si="49"/>
        <v>41815.927106481482</v>
      </c>
      <c r="T698" s="17"/>
      <c r="U698" s="16">
        <f t="shared" si="50"/>
        <v>41845.927106481482</v>
      </c>
    </row>
    <row r="699" spans="1:21" ht="60" hidden="1" x14ac:dyDescent="0.2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0">
        <f t="shared" si="47"/>
        <v>46</v>
      </c>
      <c r="P699" s="10">
        <f t="shared" si="48"/>
        <v>20.34</v>
      </c>
      <c r="Q699" s="12" t="s">
        <v>8317</v>
      </c>
      <c r="R699" t="s">
        <v>8319</v>
      </c>
      <c r="S699" s="17">
        <f t="shared" si="49"/>
        <v>42388.523020833338</v>
      </c>
      <c r="T699" s="17"/>
      <c r="U699" s="16">
        <f t="shared" si="50"/>
        <v>42403.523020833338</v>
      </c>
    </row>
    <row r="700" spans="1:21" ht="60" hidden="1" x14ac:dyDescent="0.2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0">
        <f t="shared" si="47"/>
        <v>15</v>
      </c>
      <c r="P700" s="10">
        <f t="shared" si="48"/>
        <v>530.69000000000005</v>
      </c>
      <c r="Q700" s="12" t="s">
        <v>8317</v>
      </c>
      <c r="R700" t="s">
        <v>8319</v>
      </c>
      <c r="S700" s="17">
        <f t="shared" si="49"/>
        <v>41866.931076388886</v>
      </c>
      <c r="T700" s="17"/>
      <c r="U700" s="16">
        <f t="shared" si="50"/>
        <v>41900.083333333336</v>
      </c>
    </row>
    <row r="701" spans="1:21" ht="60" hidden="1" x14ac:dyDescent="0.2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0">
        <f t="shared" si="47"/>
        <v>82</v>
      </c>
      <c r="P701" s="10">
        <f t="shared" si="48"/>
        <v>120.39</v>
      </c>
      <c r="Q701" s="12" t="s">
        <v>8317</v>
      </c>
      <c r="R701" t="s">
        <v>8319</v>
      </c>
      <c r="S701" s="17">
        <f t="shared" si="49"/>
        <v>41563.485509259262</v>
      </c>
      <c r="T701" s="17"/>
      <c r="U701" s="16">
        <f t="shared" si="50"/>
        <v>41600.666666666664</v>
      </c>
    </row>
    <row r="702" spans="1:21" ht="60" hidden="1" x14ac:dyDescent="0.2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0">
        <f t="shared" si="47"/>
        <v>3</v>
      </c>
      <c r="P702" s="10">
        <f t="shared" si="48"/>
        <v>13</v>
      </c>
      <c r="Q702" s="12" t="s">
        <v>8317</v>
      </c>
      <c r="R702" t="s">
        <v>8319</v>
      </c>
      <c r="S702" s="17">
        <f t="shared" si="49"/>
        <v>42715.688437500001</v>
      </c>
      <c r="T702" s="17"/>
      <c r="U702" s="16">
        <f t="shared" si="50"/>
        <v>42745.688437500001</v>
      </c>
    </row>
    <row r="703" spans="1:21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0">
        <f t="shared" si="47"/>
        <v>27</v>
      </c>
      <c r="P703" s="10">
        <f t="shared" si="48"/>
        <v>291.33</v>
      </c>
      <c r="Q703" s="12" t="s">
        <v>8317</v>
      </c>
      <c r="R703" t="s">
        <v>8319</v>
      </c>
      <c r="S703" s="17">
        <f t="shared" si="49"/>
        <v>41813.662962962961</v>
      </c>
      <c r="T703" s="27">
        <f>YEAR(S703)</f>
        <v>2014</v>
      </c>
      <c r="U703" s="16">
        <f t="shared" si="50"/>
        <v>41843.662962962961</v>
      </c>
    </row>
    <row r="704" spans="1:21" ht="60" hidden="1" x14ac:dyDescent="0.2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0">
        <f t="shared" si="47"/>
        <v>31</v>
      </c>
      <c r="P704" s="10">
        <f t="shared" si="48"/>
        <v>124.92</v>
      </c>
      <c r="Q704" s="12" t="s">
        <v>8317</v>
      </c>
      <c r="R704" t="s">
        <v>8319</v>
      </c>
      <c r="S704" s="17">
        <f t="shared" si="49"/>
        <v>42668.726701388892</v>
      </c>
      <c r="T704" s="17"/>
      <c r="U704" s="16">
        <f t="shared" si="50"/>
        <v>42698.768368055549</v>
      </c>
    </row>
    <row r="705" spans="1:21" ht="45" hidden="1" x14ac:dyDescent="0.2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0">
        <f t="shared" si="47"/>
        <v>6</v>
      </c>
      <c r="P705" s="10">
        <f t="shared" si="48"/>
        <v>119.57</v>
      </c>
      <c r="Q705" s="12" t="s">
        <v>8317</v>
      </c>
      <c r="R705" t="s">
        <v>8319</v>
      </c>
      <c r="S705" s="17">
        <f t="shared" si="49"/>
        <v>42711.950798611113</v>
      </c>
      <c r="T705" s="17"/>
      <c r="U705" s="16">
        <f t="shared" si="50"/>
        <v>42766.98055555555</v>
      </c>
    </row>
    <row r="706" spans="1:21" ht="45" hidden="1" x14ac:dyDescent="0.2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0">
        <f t="shared" ref="O706:O769" si="51">ROUND(E706/D706*100,0)</f>
        <v>1</v>
      </c>
      <c r="P706" s="10">
        <f t="shared" ref="P706:P769" si="52">IFERROR(ROUND(E706/L706,2),0)</f>
        <v>120.25</v>
      </c>
      <c r="Q706" s="12" t="s">
        <v>8317</v>
      </c>
      <c r="R706" t="s">
        <v>8319</v>
      </c>
      <c r="S706" s="17">
        <f t="shared" si="49"/>
        <v>42726.192916666667</v>
      </c>
      <c r="T706" s="17"/>
      <c r="U706" s="16">
        <f t="shared" si="50"/>
        <v>42786.192916666667</v>
      </c>
    </row>
    <row r="707" spans="1:21" ht="30" hidden="1" x14ac:dyDescent="0.2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0">
        <f t="shared" si="51"/>
        <v>1</v>
      </c>
      <c r="P707" s="10">
        <f t="shared" si="52"/>
        <v>195.4</v>
      </c>
      <c r="Q707" s="12" t="s">
        <v>8317</v>
      </c>
      <c r="R707" t="s">
        <v>8319</v>
      </c>
      <c r="S707" s="17">
        <f t="shared" ref="S707:S770" si="53">(((J707/60)/60)/24)+DATE(1970,1,1)</f>
        <v>42726.491643518515</v>
      </c>
      <c r="T707" s="17"/>
      <c r="U707" s="16">
        <f t="shared" ref="U707:U770" si="54">(((I707/60)/60)/24)+DATE(1970,1,1)</f>
        <v>42756.491643518515</v>
      </c>
    </row>
    <row r="708" spans="1:21" ht="60" hidden="1" x14ac:dyDescent="0.2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0">
        <f t="shared" si="51"/>
        <v>0</v>
      </c>
      <c r="P708" s="10">
        <f t="shared" si="52"/>
        <v>0</v>
      </c>
      <c r="Q708" s="12" t="s">
        <v>8317</v>
      </c>
      <c r="R708" t="s">
        <v>8319</v>
      </c>
      <c r="S708" s="17">
        <f t="shared" si="53"/>
        <v>42676.995173611111</v>
      </c>
      <c r="T708" s="17"/>
      <c r="U708" s="16">
        <f t="shared" si="54"/>
        <v>42718.777083333334</v>
      </c>
    </row>
    <row r="709" spans="1:21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0">
        <f t="shared" si="51"/>
        <v>79</v>
      </c>
      <c r="P709" s="10">
        <f t="shared" si="52"/>
        <v>117.7</v>
      </c>
      <c r="Q709" s="12" t="s">
        <v>8317</v>
      </c>
      <c r="R709" t="s">
        <v>8319</v>
      </c>
      <c r="S709" s="17">
        <f t="shared" si="53"/>
        <v>42696.663506944446</v>
      </c>
      <c r="T709" s="27">
        <f t="shared" ref="T709:T710" si="55">YEAR(S709)</f>
        <v>2016</v>
      </c>
      <c r="U709" s="16">
        <f t="shared" si="54"/>
        <v>42736.663506944446</v>
      </c>
    </row>
    <row r="710" spans="1:21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0">
        <f t="shared" si="51"/>
        <v>22</v>
      </c>
      <c r="P710" s="10">
        <f t="shared" si="52"/>
        <v>23.95</v>
      </c>
      <c r="Q710" s="12" t="s">
        <v>8317</v>
      </c>
      <c r="R710" t="s">
        <v>8319</v>
      </c>
      <c r="S710" s="17">
        <f t="shared" si="53"/>
        <v>41835.581018518518</v>
      </c>
      <c r="T710" s="27">
        <f t="shared" si="55"/>
        <v>2014</v>
      </c>
      <c r="U710" s="16">
        <f t="shared" si="54"/>
        <v>41895.581018518518</v>
      </c>
    </row>
    <row r="711" spans="1:21" ht="30" hidden="1" x14ac:dyDescent="0.2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0">
        <f t="shared" si="51"/>
        <v>0</v>
      </c>
      <c r="P711" s="10">
        <f t="shared" si="52"/>
        <v>30.5</v>
      </c>
      <c r="Q711" s="12" t="s">
        <v>8317</v>
      </c>
      <c r="R711" t="s">
        <v>8319</v>
      </c>
      <c r="S711" s="17">
        <f t="shared" si="53"/>
        <v>41948.041192129633</v>
      </c>
      <c r="T711" s="17"/>
      <c r="U711" s="16">
        <f t="shared" si="54"/>
        <v>41978.041192129633</v>
      </c>
    </row>
    <row r="712" spans="1:21" ht="45" hidden="1" x14ac:dyDescent="0.2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0">
        <f t="shared" si="51"/>
        <v>0</v>
      </c>
      <c r="P712" s="10">
        <f t="shared" si="52"/>
        <v>0</v>
      </c>
      <c r="Q712" s="12" t="s">
        <v>8317</v>
      </c>
      <c r="R712" t="s">
        <v>8319</v>
      </c>
      <c r="S712" s="17">
        <f t="shared" si="53"/>
        <v>41837.984976851854</v>
      </c>
      <c r="T712" s="17"/>
      <c r="U712" s="16">
        <f t="shared" si="54"/>
        <v>41871.030555555553</v>
      </c>
    </row>
    <row r="713" spans="1:21" ht="60" hidden="1" x14ac:dyDescent="0.2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0">
        <f t="shared" si="51"/>
        <v>34</v>
      </c>
      <c r="P713" s="10">
        <f t="shared" si="52"/>
        <v>99.97</v>
      </c>
      <c r="Q713" s="12" t="s">
        <v>8317</v>
      </c>
      <c r="R713" t="s">
        <v>8319</v>
      </c>
      <c r="S713" s="17">
        <f t="shared" si="53"/>
        <v>42678.459120370375</v>
      </c>
      <c r="T713" s="17"/>
      <c r="U713" s="16">
        <f t="shared" si="54"/>
        <v>42718.500787037032</v>
      </c>
    </row>
    <row r="714" spans="1:21" ht="60" hidden="1" x14ac:dyDescent="0.2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0">
        <f t="shared" si="51"/>
        <v>0</v>
      </c>
      <c r="P714" s="10">
        <f t="shared" si="52"/>
        <v>26.25</v>
      </c>
      <c r="Q714" s="12" t="s">
        <v>8317</v>
      </c>
      <c r="R714" t="s">
        <v>8319</v>
      </c>
      <c r="S714" s="17">
        <f t="shared" si="53"/>
        <v>42384.680925925932</v>
      </c>
      <c r="T714" s="17"/>
      <c r="U714" s="16">
        <f t="shared" si="54"/>
        <v>42414.680925925932</v>
      </c>
    </row>
    <row r="715" spans="1:21" ht="60" hidden="1" x14ac:dyDescent="0.2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0">
        <f t="shared" si="51"/>
        <v>1</v>
      </c>
      <c r="P715" s="10">
        <f t="shared" si="52"/>
        <v>199</v>
      </c>
      <c r="Q715" s="12" t="s">
        <v>8317</v>
      </c>
      <c r="R715" t="s">
        <v>8319</v>
      </c>
      <c r="S715" s="17">
        <f t="shared" si="53"/>
        <v>42496.529305555552</v>
      </c>
      <c r="T715" s="17"/>
      <c r="U715" s="16">
        <f t="shared" si="54"/>
        <v>42526.529305555552</v>
      </c>
    </row>
    <row r="716" spans="1:21" ht="45" hidden="1" x14ac:dyDescent="0.2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0">
        <f t="shared" si="51"/>
        <v>15</v>
      </c>
      <c r="P716" s="10">
        <f t="shared" si="52"/>
        <v>80.319999999999993</v>
      </c>
      <c r="Q716" s="12" t="s">
        <v>8317</v>
      </c>
      <c r="R716" t="s">
        <v>8319</v>
      </c>
      <c r="S716" s="17">
        <f t="shared" si="53"/>
        <v>42734.787986111114</v>
      </c>
      <c r="T716" s="17"/>
      <c r="U716" s="16">
        <f t="shared" si="54"/>
        <v>42794.787986111114</v>
      </c>
    </row>
    <row r="717" spans="1:21" ht="60" hidden="1" x14ac:dyDescent="0.2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0">
        <f t="shared" si="51"/>
        <v>5</v>
      </c>
      <c r="P717" s="10">
        <f t="shared" si="52"/>
        <v>115.75</v>
      </c>
      <c r="Q717" s="12" t="s">
        <v>8317</v>
      </c>
      <c r="R717" t="s">
        <v>8319</v>
      </c>
      <c r="S717" s="17">
        <f t="shared" si="53"/>
        <v>42273.090740740736</v>
      </c>
      <c r="T717" s="17"/>
      <c r="U717" s="16">
        <f t="shared" si="54"/>
        <v>42313.132407407407</v>
      </c>
    </row>
    <row r="718" spans="1:21" ht="45" hidden="1" x14ac:dyDescent="0.2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0">
        <f t="shared" si="51"/>
        <v>10</v>
      </c>
      <c r="P718" s="10">
        <f t="shared" si="52"/>
        <v>44.69</v>
      </c>
      <c r="Q718" s="12" t="s">
        <v>8317</v>
      </c>
      <c r="R718" t="s">
        <v>8319</v>
      </c>
      <c r="S718" s="17">
        <f t="shared" si="53"/>
        <v>41940.658645833333</v>
      </c>
      <c r="T718" s="17"/>
      <c r="U718" s="16">
        <f t="shared" si="54"/>
        <v>41974</v>
      </c>
    </row>
    <row r="719" spans="1:21" ht="30" hidden="1" x14ac:dyDescent="0.2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0">
        <f t="shared" si="51"/>
        <v>0</v>
      </c>
      <c r="P719" s="10">
        <f t="shared" si="52"/>
        <v>76.25</v>
      </c>
      <c r="Q719" s="12" t="s">
        <v>8317</v>
      </c>
      <c r="R719" t="s">
        <v>8319</v>
      </c>
      <c r="S719" s="17">
        <f t="shared" si="53"/>
        <v>41857.854189814818</v>
      </c>
      <c r="T719" s="17"/>
      <c r="U719" s="16">
        <f t="shared" si="54"/>
        <v>41887.854189814818</v>
      </c>
    </row>
    <row r="720" spans="1:21" ht="60" hidden="1" x14ac:dyDescent="0.2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0">
        <f t="shared" si="51"/>
        <v>1</v>
      </c>
      <c r="P720" s="10">
        <f t="shared" si="52"/>
        <v>22.5</v>
      </c>
      <c r="Q720" s="12" t="s">
        <v>8317</v>
      </c>
      <c r="R720" t="s">
        <v>8319</v>
      </c>
      <c r="S720" s="17">
        <f t="shared" si="53"/>
        <v>42752.845451388886</v>
      </c>
      <c r="T720" s="17"/>
      <c r="U720" s="16">
        <f t="shared" si="54"/>
        <v>42784.249305555553</v>
      </c>
    </row>
    <row r="721" spans="1:21" ht="60" hidden="1" x14ac:dyDescent="0.2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0">
        <f t="shared" si="51"/>
        <v>1</v>
      </c>
      <c r="P721" s="10">
        <f t="shared" si="52"/>
        <v>19.399999999999999</v>
      </c>
      <c r="Q721" s="12" t="s">
        <v>8317</v>
      </c>
      <c r="R721" t="s">
        <v>8319</v>
      </c>
      <c r="S721" s="17">
        <f t="shared" si="53"/>
        <v>42409.040231481486</v>
      </c>
      <c r="T721" s="17"/>
      <c r="U721" s="16">
        <f t="shared" si="54"/>
        <v>42423.040231481486</v>
      </c>
    </row>
    <row r="722" spans="1:21" ht="45" hidden="1" x14ac:dyDescent="0.2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0">
        <f t="shared" si="51"/>
        <v>144</v>
      </c>
      <c r="P722" s="10">
        <f t="shared" si="52"/>
        <v>66.709999999999994</v>
      </c>
      <c r="Q722" s="12" t="s">
        <v>8320</v>
      </c>
      <c r="R722" t="s">
        <v>8321</v>
      </c>
      <c r="S722" s="17">
        <f t="shared" si="53"/>
        <v>40909.649201388893</v>
      </c>
      <c r="T722" s="17"/>
      <c r="U722" s="16">
        <f t="shared" si="54"/>
        <v>40937.649201388893</v>
      </c>
    </row>
    <row r="723" spans="1:21" ht="60" hidden="1" x14ac:dyDescent="0.2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0">
        <f t="shared" si="51"/>
        <v>122</v>
      </c>
      <c r="P723" s="10">
        <f t="shared" si="52"/>
        <v>84.14</v>
      </c>
      <c r="Q723" s="12" t="s">
        <v>8320</v>
      </c>
      <c r="R723" t="s">
        <v>8321</v>
      </c>
      <c r="S723" s="17">
        <f t="shared" si="53"/>
        <v>41807.571840277778</v>
      </c>
      <c r="T723" s="17"/>
      <c r="U723" s="16">
        <f t="shared" si="54"/>
        <v>41852.571840277778</v>
      </c>
    </row>
    <row r="724" spans="1:21" ht="60" hidden="1" x14ac:dyDescent="0.2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0">
        <f t="shared" si="51"/>
        <v>132</v>
      </c>
      <c r="P724" s="10">
        <f t="shared" si="52"/>
        <v>215.73</v>
      </c>
      <c r="Q724" s="12" t="s">
        <v>8320</v>
      </c>
      <c r="R724" t="s">
        <v>8321</v>
      </c>
      <c r="S724" s="17">
        <f t="shared" si="53"/>
        <v>40977.805300925924</v>
      </c>
      <c r="T724" s="17"/>
      <c r="U724" s="16">
        <f t="shared" si="54"/>
        <v>41007.76363425926</v>
      </c>
    </row>
    <row r="725" spans="1:21" ht="45" hidden="1" x14ac:dyDescent="0.2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0">
        <f t="shared" si="51"/>
        <v>109</v>
      </c>
      <c r="P725" s="10">
        <f t="shared" si="52"/>
        <v>54.69</v>
      </c>
      <c r="Q725" s="12" t="s">
        <v>8320</v>
      </c>
      <c r="R725" t="s">
        <v>8321</v>
      </c>
      <c r="S725" s="17">
        <f t="shared" si="53"/>
        <v>42184.816539351858</v>
      </c>
      <c r="T725" s="17"/>
      <c r="U725" s="16">
        <f t="shared" si="54"/>
        <v>42215.165972222225</v>
      </c>
    </row>
    <row r="726" spans="1:21" ht="60" hidden="1" x14ac:dyDescent="0.2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0">
        <f t="shared" si="51"/>
        <v>105</v>
      </c>
      <c r="P726" s="10">
        <f t="shared" si="52"/>
        <v>51.63</v>
      </c>
      <c r="Q726" s="12" t="s">
        <v>8320</v>
      </c>
      <c r="R726" t="s">
        <v>8321</v>
      </c>
      <c r="S726" s="17">
        <f t="shared" si="53"/>
        <v>40694.638460648144</v>
      </c>
      <c r="T726" s="17"/>
      <c r="U726" s="16">
        <f t="shared" si="54"/>
        <v>40724.638460648144</v>
      </c>
    </row>
    <row r="727" spans="1:21" ht="45" hidden="1" x14ac:dyDescent="0.2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0">
        <f t="shared" si="51"/>
        <v>100</v>
      </c>
      <c r="P727" s="10">
        <f t="shared" si="52"/>
        <v>143.36000000000001</v>
      </c>
      <c r="Q727" s="12" t="s">
        <v>8320</v>
      </c>
      <c r="R727" t="s">
        <v>8321</v>
      </c>
      <c r="S727" s="17">
        <f t="shared" si="53"/>
        <v>42321.626296296294</v>
      </c>
      <c r="T727" s="17"/>
      <c r="U727" s="16">
        <f t="shared" si="54"/>
        <v>42351.626296296294</v>
      </c>
    </row>
    <row r="728" spans="1:21" ht="60" hidden="1" x14ac:dyDescent="0.2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0">
        <f t="shared" si="51"/>
        <v>101</v>
      </c>
      <c r="P728" s="10">
        <f t="shared" si="52"/>
        <v>72.430000000000007</v>
      </c>
      <c r="Q728" s="12" t="s">
        <v>8320</v>
      </c>
      <c r="R728" t="s">
        <v>8321</v>
      </c>
      <c r="S728" s="17">
        <f t="shared" si="53"/>
        <v>41346.042673611111</v>
      </c>
      <c r="T728" s="17"/>
      <c r="U728" s="16">
        <f t="shared" si="54"/>
        <v>41376.042673611111</v>
      </c>
    </row>
    <row r="729" spans="1:21" ht="60" hidden="1" x14ac:dyDescent="0.2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0">
        <f t="shared" si="51"/>
        <v>156</v>
      </c>
      <c r="P729" s="10">
        <f t="shared" si="52"/>
        <v>36.53</v>
      </c>
      <c r="Q729" s="12" t="s">
        <v>8320</v>
      </c>
      <c r="R729" t="s">
        <v>8321</v>
      </c>
      <c r="S729" s="17">
        <f t="shared" si="53"/>
        <v>41247.020243055551</v>
      </c>
      <c r="T729" s="17"/>
      <c r="U729" s="16">
        <f t="shared" si="54"/>
        <v>41288.888888888891</v>
      </c>
    </row>
    <row r="730" spans="1:21" ht="45" hidden="1" x14ac:dyDescent="0.2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0">
        <f t="shared" si="51"/>
        <v>106</v>
      </c>
      <c r="P730" s="10">
        <f t="shared" si="52"/>
        <v>60.9</v>
      </c>
      <c r="Q730" s="12" t="s">
        <v>8320</v>
      </c>
      <c r="R730" t="s">
        <v>8321</v>
      </c>
      <c r="S730" s="17">
        <f t="shared" si="53"/>
        <v>40731.837465277778</v>
      </c>
      <c r="T730" s="17"/>
      <c r="U730" s="16">
        <f t="shared" si="54"/>
        <v>40776.837465277778</v>
      </c>
    </row>
    <row r="731" spans="1:21" ht="60" hidden="1" x14ac:dyDescent="0.2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0">
        <f t="shared" si="51"/>
        <v>131</v>
      </c>
      <c r="P731" s="10">
        <f t="shared" si="52"/>
        <v>43.55</v>
      </c>
      <c r="Q731" s="12" t="s">
        <v>8320</v>
      </c>
      <c r="R731" t="s">
        <v>8321</v>
      </c>
      <c r="S731" s="17">
        <f t="shared" si="53"/>
        <v>41111.185891203706</v>
      </c>
      <c r="T731" s="17"/>
      <c r="U731" s="16">
        <f t="shared" si="54"/>
        <v>41171.185891203706</v>
      </c>
    </row>
    <row r="732" spans="1:21" ht="30" hidden="1" x14ac:dyDescent="0.2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0">
        <f t="shared" si="51"/>
        <v>132</v>
      </c>
      <c r="P732" s="10">
        <f t="shared" si="52"/>
        <v>99.77</v>
      </c>
      <c r="Q732" s="12" t="s">
        <v>8320</v>
      </c>
      <c r="R732" t="s">
        <v>8321</v>
      </c>
      <c r="S732" s="17">
        <f t="shared" si="53"/>
        <v>40854.745266203703</v>
      </c>
      <c r="T732" s="17"/>
      <c r="U732" s="16">
        <f t="shared" si="54"/>
        <v>40884.745266203703</v>
      </c>
    </row>
    <row r="733" spans="1:21" ht="45" hidden="1" x14ac:dyDescent="0.2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0">
        <f t="shared" si="51"/>
        <v>126</v>
      </c>
      <c r="P733" s="10">
        <f t="shared" si="52"/>
        <v>88.73</v>
      </c>
      <c r="Q733" s="12" t="s">
        <v>8320</v>
      </c>
      <c r="R733" t="s">
        <v>8321</v>
      </c>
      <c r="S733" s="17">
        <f t="shared" si="53"/>
        <v>40879.795682870368</v>
      </c>
      <c r="T733" s="17"/>
      <c r="U733" s="16">
        <f t="shared" si="54"/>
        <v>40930.25</v>
      </c>
    </row>
    <row r="734" spans="1:21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0">
        <f t="shared" si="51"/>
        <v>160</v>
      </c>
      <c r="P734" s="10">
        <f t="shared" si="52"/>
        <v>4.92</v>
      </c>
      <c r="Q734" s="12" t="s">
        <v>8320</v>
      </c>
      <c r="R734" t="s">
        <v>8321</v>
      </c>
      <c r="S734" s="17">
        <f t="shared" si="53"/>
        <v>41486.424317129626</v>
      </c>
      <c r="T734" s="27">
        <f t="shared" ref="T734:T735" si="56">YEAR(S734)</f>
        <v>2013</v>
      </c>
      <c r="U734" s="16">
        <f t="shared" si="54"/>
        <v>41546.424317129626</v>
      </c>
    </row>
    <row r="735" spans="1:21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0">
        <f t="shared" si="51"/>
        <v>120</v>
      </c>
      <c r="P735" s="10">
        <f t="shared" si="52"/>
        <v>17.82</v>
      </c>
      <c r="Q735" s="12" t="s">
        <v>8320</v>
      </c>
      <c r="R735" t="s">
        <v>8321</v>
      </c>
      <c r="S735" s="17">
        <f t="shared" si="53"/>
        <v>41598.420046296298</v>
      </c>
      <c r="T735" s="27">
        <f t="shared" si="56"/>
        <v>2013</v>
      </c>
      <c r="U735" s="16">
        <f t="shared" si="54"/>
        <v>41628.420046296298</v>
      </c>
    </row>
    <row r="736" spans="1:21" ht="45" hidden="1" x14ac:dyDescent="0.2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0">
        <f t="shared" si="51"/>
        <v>126</v>
      </c>
      <c r="P736" s="10">
        <f t="shared" si="52"/>
        <v>187.19</v>
      </c>
      <c r="Q736" s="12" t="s">
        <v>8320</v>
      </c>
      <c r="R736" t="s">
        <v>8321</v>
      </c>
      <c r="S736" s="17">
        <f t="shared" si="53"/>
        <v>42102.164583333331</v>
      </c>
      <c r="T736" s="17"/>
      <c r="U736" s="16">
        <f t="shared" si="54"/>
        <v>42133.208333333328</v>
      </c>
    </row>
    <row r="737" spans="1:21" ht="45" hidden="1" x14ac:dyDescent="0.2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0">
        <f t="shared" si="51"/>
        <v>114</v>
      </c>
      <c r="P737" s="10">
        <f t="shared" si="52"/>
        <v>234.81</v>
      </c>
      <c r="Q737" s="12" t="s">
        <v>8320</v>
      </c>
      <c r="R737" t="s">
        <v>8321</v>
      </c>
      <c r="S737" s="17">
        <f t="shared" si="53"/>
        <v>41946.029467592591</v>
      </c>
      <c r="T737" s="17"/>
      <c r="U737" s="16">
        <f t="shared" si="54"/>
        <v>41977.027083333334</v>
      </c>
    </row>
    <row r="738" spans="1:21" ht="60" hidden="1" x14ac:dyDescent="0.2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0">
        <f t="shared" si="51"/>
        <v>315</v>
      </c>
      <c r="P738" s="10">
        <f t="shared" si="52"/>
        <v>105.05</v>
      </c>
      <c r="Q738" s="12" t="s">
        <v>8320</v>
      </c>
      <c r="R738" t="s">
        <v>8321</v>
      </c>
      <c r="S738" s="17">
        <f t="shared" si="53"/>
        <v>41579.734259259261</v>
      </c>
      <c r="T738" s="17"/>
      <c r="U738" s="16">
        <f t="shared" si="54"/>
        <v>41599.207638888889</v>
      </c>
    </row>
    <row r="739" spans="1:21" ht="60" hidden="1" x14ac:dyDescent="0.2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0">
        <f t="shared" si="51"/>
        <v>122</v>
      </c>
      <c r="P739" s="10">
        <f t="shared" si="52"/>
        <v>56.67</v>
      </c>
      <c r="Q739" s="12" t="s">
        <v>8320</v>
      </c>
      <c r="R739" t="s">
        <v>8321</v>
      </c>
      <c r="S739" s="17">
        <f t="shared" si="53"/>
        <v>41667.275312500002</v>
      </c>
      <c r="T739" s="17"/>
      <c r="U739" s="16">
        <f t="shared" si="54"/>
        <v>41684.833333333336</v>
      </c>
    </row>
    <row r="740" spans="1:21" ht="30" hidden="1" x14ac:dyDescent="0.2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0">
        <f t="shared" si="51"/>
        <v>107</v>
      </c>
      <c r="P740" s="10">
        <f t="shared" si="52"/>
        <v>39.049999999999997</v>
      </c>
      <c r="Q740" s="12" t="s">
        <v>8320</v>
      </c>
      <c r="R740" t="s">
        <v>8321</v>
      </c>
      <c r="S740" s="17">
        <f t="shared" si="53"/>
        <v>41943.604097222218</v>
      </c>
      <c r="T740" s="17"/>
      <c r="U740" s="16">
        <f t="shared" si="54"/>
        <v>41974.207638888889</v>
      </c>
    </row>
    <row r="741" spans="1:21" ht="60" hidden="1" x14ac:dyDescent="0.2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0">
        <f t="shared" si="51"/>
        <v>158</v>
      </c>
      <c r="P741" s="10">
        <f t="shared" si="52"/>
        <v>68.349999999999994</v>
      </c>
      <c r="Q741" s="12" t="s">
        <v>8320</v>
      </c>
      <c r="R741" t="s">
        <v>8321</v>
      </c>
      <c r="S741" s="17">
        <f t="shared" si="53"/>
        <v>41829.502650462964</v>
      </c>
      <c r="T741" s="17"/>
      <c r="U741" s="16">
        <f t="shared" si="54"/>
        <v>41862.502650462964</v>
      </c>
    </row>
    <row r="742" spans="1:21" ht="60" hidden="1" x14ac:dyDescent="0.2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0">
        <f t="shared" si="51"/>
        <v>107</v>
      </c>
      <c r="P742" s="10">
        <f t="shared" si="52"/>
        <v>169.58</v>
      </c>
      <c r="Q742" s="12" t="s">
        <v>8320</v>
      </c>
      <c r="R742" t="s">
        <v>8321</v>
      </c>
      <c r="S742" s="17">
        <f t="shared" si="53"/>
        <v>42162.146782407406</v>
      </c>
      <c r="T742" s="17"/>
      <c r="U742" s="16">
        <f t="shared" si="54"/>
        <v>42176.146782407406</v>
      </c>
    </row>
    <row r="743" spans="1:21" ht="30" hidden="1" x14ac:dyDescent="0.2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0">
        <f t="shared" si="51"/>
        <v>102</v>
      </c>
      <c r="P743" s="10">
        <f t="shared" si="52"/>
        <v>141.41999999999999</v>
      </c>
      <c r="Q743" s="12" t="s">
        <v>8320</v>
      </c>
      <c r="R743" t="s">
        <v>8321</v>
      </c>
      <c r="S743" s="17">
        <f t="shared" si="53"/>
        <v>41401.648217592592</v>
      </c>
      <c r="T743" s="17"/>
      <c r="U743" s="16">
        <f t="shared" si="54"/>
        <v>41436.648217592592</v>
      </c>
    </row>
    <row r="744" spans="1:21" ht="60" hidden="1" x14ac:dyDescent="0.2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0">
        <f t="shared" si="51"/>
        <v>111</v>
      </c>
      <c r="P744" s="10">
        <f t="shared" si="52"/>
        <v>67.39</v>
      </c>
      <c r="Q744" s="12" t="s">
        <v>8320</v>
      </c>
      <c r="R744" t="s">
        <v>8321</v>
      </c>
      <c r="S744" s="17">
        <f t="shared" si="53"/>
        <v>41689.917962962965</v>
      </c>
      <c r="T744" s="17"/>
      <c r="U744" s="16">
        <f t="shared" si="54"/>
        <v>41719.876296296294</v>
      </c>
    </row>
    <row r="745" spans="1:21" ht="60" hidden="1" x14ac:dyDescent="0.2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0">
        <f t="shared" si="51"/>
        <v>148</v>
      </c>
      <c r="P745" s="10">
        <f t="shared" si="52"/>
        <v>54.27</v>
      </c>
      <c r="Q745" s="12" t="s">
        <v>8320</v>
      </c>
      <c r="R745" t="s">
        <v>8321</v>
      </c>
      <c r="S745" s="17">
        <f t="shared" si="53"/>
        <v>40990.709317129629</v>
      </c>
      <c r="T745" s="17"/>
      <c r="U745" s="16">
        <f t="shared" si="54"/>
        <v>41015.875</v>
      </c>
    </row>
    <row r="746" spans="1:21" ht="45" hidden="1" x14ac:dyDescent="0.2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0">
        <f t="shared" si="51"/>
        <v>102</v>
      </c>
      <c r="P746" s="10">
        <f t="shared" si="52"/>
        <v>82.52</v>
      </c>
      <c r="Q746" s="12" t="s">
        <v>8320</v>
      </c>
      <c r="R746" t="s">
        <v>8321</v>
      </c>
      <c r="S746" s="17">
        <f t="shared" si="53"/>
        <v>41226.95721064815</v>
      </c>
      <c r="T746" s="17"/>
      <c r="U746" s="16">
        <f t="shared" si="54"/>
        <v>41256.95721064815</v>
      </c>
    </row>
    <row r="747" spans="1:21" ht="60" hidden="1" x14ac:dyDescent="0.2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0">
        <f t="shared" si="51"/>
        <v>179</v>
      </c>
      <c r="P747" s="10">
        <f t="shared" si="52"/>
        <v>53.73</v>
      </c>
      <c r="Q747" s="12" t="s">
        <v>8320</v>
      </c>
      <c r="R747" t="s">
        <v>8321</v>
      </c>
      <c r="S747" s="17">
        <f t="shared" si="53"/>
        <v>41367.572280092594</v>
      </c>
      <c r="T747" s="17"/>
      <c r="U747" s="16">
        <f t="shared" si="54"/>
        <v>41397.572280092594</v>
      </c>
    </row>
    <row r="748" spans="1:21" ht="30" hidden="1" x14ac:dyDescent="0.2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0">
        <f t="shared" si="51"/>
        <v>111</v>
      </c>
      <c r="P748" s="10">
        <f t="shared" si="52"/>
        <v>34.21</v>
      </c>
      <c r="Q748" s="12" t="s">
        <v>8320</v>
      </c>
      <c r="R748" t="s">
        <v>8321</v>
      </c>
      <c r="S748" s="17">
        <f t="shared" si="53"/>
        <v>41157.042928240742</v>
      </c>
      <c r="T748" s="17"/>
      <c r="U748" s="16">
        <f t="shared" si="54"/>
        <v>41175.165972222225</v>
      </c>
    </row>
    <row r="749" spans="1:21" ht="60" hidden="1" x14ac:dyDescent="0.2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0">
        <f t="shared" si="51"/>
        <v>100</v>
      </c>
      <c r="P749" s="10">
        <f t="shared" si="52"/>
        <v>127.33</v>
      </c>
      <c r="Q749" s="12" t="s">
        <v>8320</v>
      </c>
      <c r="R749" t="s">
        <v>8321</v>
      </c>
      <c r="S749" s="17">
        <f t="shared" si="53"/>
        <v>41988.548831018517</v>
      </c>
      <c r="T749" s="17"/>
      <c r="U749" s="16">
        <f t="shared" si="54"/>
        <v>42019.454166666663</v>
      </c>
    </row>
    <row r="750" spans="1:21" ht="45" hidden="1" x14ac:dyDescent="0.2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0">
        <f t="shared" si="51"/>
        <v>100</v>
      </c>
      <c r="P750" s="10">
        <f t="shared" si="52"/>
        <v>45.57</v>
      </c>
      <c r="Q750" s="12" t="s">
        <v>8320</v>
      </c>
      <c r="R750" t="s">
        <v>8321</v>
      </c>
      <c r="S750" s="17">
        <f t="shared" si="53"/>
        <v>41831.846828703703</v>
      </c>
      <c r="T750" s="17"/>
      <c r="U750" s="16">
        <f t="shared" si="54"/>
        <v>41861.846828703703</v>
      </c>
    </row>
    <row r="751" spans="1:21" ht="60" hidden="1" x14ac:dyDescent="0.2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0">
        <f t="shared" si="51"/>
        <v>106</v>
      </c>
      <c r="P751" s="10">
        <f t="shared" si="52"/>
        <v>95.96</v>
      </c>
      <c r="Q751" s="12" t="s">
        <v>8320</v>
      </c>
      <c r="R751" t="s">
        <v>8321</v>
      </c>
      <c r="S751" s="17">
        <f t="shared" si="53"/>
        <v>42733.94131944445</v>
      </c>
      <c r="T751" s="17"/>
      <c r="U751" s="16">
        <f t="shared" si="54"/>
        <v>42763.94131944445</v>
      </c>
    </row>
    <row r="752" spans="1:21" ht="60" hidden="1" x14ac:dyDescent="0.2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0">
        <f t="shared" si="51"/>
        <v>103</v>
      </c>
      <c r="P752" s="10">
        <f t="shared" si="52"/>
        <v>77.27</v>
      </c>
      <c r="Q752" s="12" t="s">
        <v>8320</v>
      </c>
      <c r="R752" t="s">
        <v>8321</v>
      </c>
      <c r="S752" s="17">
        <f t="shared" si="53"/>
        <v>41299.878148148149</v>
      </c>
      <c r="T752" s="17"/>
      <c r="U752" s="16">
        <f t="shared" si="54"/>
        <v>41329.878148148149</v>
      </c>
    </row>
    <row r="753" spans="1:21" ht="45" hidden="1" x14ac:dyDescent="0.2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0">
        <f t="shared" si="51"/>
        <v>119</v>
      </c>
      <c r="P753" s="10">
        <f t="shared" si="52"/>
        <v>57.34</v>
      </c>
      <c r="Q753" s="12" t="s">
        <v>8320</v>
      </c>
      <c r="R753" t="s">
        <v>8321</v>
      </c>
      <c r="S753" s="17">
        <f t="shared" si="53"/>
        <v>40713.630497685182</v>
      </c>
      <c r="T753" s="17"/>
      <c r="U753" s="16">
        <f t="shared" si="54"/>
        <v>40759.630497685182</v>
      </c>
    </row>
    <row r="754" spans="1:21" ht="60" hidden="1" x14ac:dyDescent="0.2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0">
        <f t="shared" si="51"/>
        <v>112</v>
      </c>
      <c r="P754" s="10">
        <f t="shared" si="52"/>
        <v>53.19</v>
      </c>
      <c r="Q754" s="12" t="s">
        <v>8320</v>
      </c>
      <c r="R754" t="s">
        <v>8321</v>
      </c>
      <c r="S754" s="17">
        <f t="shared" si="53"/>
        <v>42639.421493055561</v>
      </c>
      <c r="T754" s="17"/>
      <c r="U754" s="16">
        <f t="shared" si="54"/>
        <v>42659.458333333328</v>
      </c>
    </row>
    <row r="755" spans="1:21" ht="60" hidden="1" x14ac:dyDescent="0.2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0">
        <f t="shared" si="51"/>
        <v>128</v>
      </c>
      <c r="P755" s="10">
        <f t="shared" si="52"/>
        <v>492.31</v>
      </c>
      <c r="Q755" s="12" t="s">
        <v>8320</v>
      </c>
      <c r="R755" t="s">
        <v>8321</v>
      </c>
      <c r="S755" s="17">
        <f t="shared" si="53"/>
        <v>42019.590173611112</v>
      </c>
      <c r="T755" s="17"/>
      <c r="U755" s="16">
        <f t="shared" si="54"/>
        <v>42049.590173611112</v>
      </c>
    </row>
    <row r="756" spans="1:21" ht="60" hidden="1" x14ac:dyDescent="0.2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0">
        <f t="shared" si="51"/>
        <v>104</v>
      </c>
      <c r="P756" s="10">
        <f t="shared" si="52"/>
        <v>42.35</v>
      </c>
      <c r="Q756" s="12" t="s">
        <v>8320</v>
      </c>
      <c r="R756" t="s">
        <v>8321</v>
      </c>
      <c r="S756" s="17">
        <f t="shared" si="53"/>
        <v>41249.749085648145</v>
      </c>
      <c r="T756" s="17"/>
      <c r="U756" s="16">
        <f t="shared" si="54"/>
        <v>41279.749085648145</v>
      </c>
    </row>
    <row r="757" spans="1:21" ht="45" hidden="1" x14ac:dyDescent="0.2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0">
        <f t="shared" si="51"/>
        <v>102</v>
      </c>
      <c r="P757" s="10">
        <f t="shared" si="52"/>
        <v>37.47</v>
      </c>
      <c r="Q757" s="12" t="s">
        <v>8320</v>
      </c>
      <c r="R757" t="s">
        <v>8321</v>
      </c>
      <c r="S757" s="17">
        <f t="shared" si="53"/>
        <v>41383.605057870373</v>
      </c>
      <c r="T757" s="17"/>
      <c r="U757" s="16">
        <f t="shared" si="54"/>
        <v>41414.02847222222</v>
      </c>
    </row>
    <row r="758" spans="1:21" ht="45" hidden="1" x14ac:dyDescent="0.2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0">
        <f t="shared" si="51"/>
        <v>118</v>
      </c>
      <c r="P758" s="10">
        <f t="shared" si="52"/>
        <v>37.450000000000003</v>
      </c>
      <c r="Q758" s="12" t="s">
        <v>8320</v>
      </c>
      <c r="R758" t="s">
        <v>8321</v>
      </c>
      <c r="S758" s="17">
        <f t="shared" si="53"/>
        <v>40590.766886574071</v>
      </c>
      <c r="T758" s="17"/>
      <c r="U758" s="16">
        <f t="shared" si="54"/>
        <v>40651.725219907406</v>
      </c>
    </row>
    <row r="759" spans="1:21" ht="60" hidden="1" x14ac:dyDescent="0.2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0">
        <f t="shared" si="51"/>
        <v>238</v>
      </c>
      <c r="P759" s="10">
        <f t="shared" si="52"/>
        <v>33.06</v>
      </c>
      <c r="Q759" s="12" t="s">
        <v>8320</v>
      </c>
      <c r="R759" t="s">
        <v>8321</v>
      </c>
      <c r="S759" s="17">
        <f t="shared" si="53"/>
        <v>41235.054560185185</v>
      </c>
      <c r="T759" s="17"/>
      <c r="U759" s="16">
        <f t="shared" si="54"/>
        <v>41249.054560185185</v>
      </c>
    </row>
    <row r="760" spans="1:21" ht="45" hidden="1" x14ac:dyDescent="0.2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0">
        <f t="shared" si="51"/>
        <v>102</v>
      </c>
      <c r="P760" s="10">
        <f t="shared" si="52"/>
        <v>134.21</v>
      </c>
      <c r="Q760" s="12" t="s">
        <v>8320</v>
      </c>
      <c r="R760" t="s">
        <v>8321</v>
      </c>
      <c r="S760" s="17">
        <f t="shared" si="53"/>
        <v>40429.836435185185</v>
      </c>
      <c r="T760" s="17"/>
      <c r="U760" s="16">
        <f t="shared" si="54"/>
        <v>40459.836435185185</v>
      </c>
    </row>
    <row r="761" spans="1:21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0">
        <f t="shared" si="51"/>
        <v>102</v>
      </c>
      <c r="P761" s="10">
        <f t="shared" si="52"/>
        <v>51.47</v>
      </c>
      <c r="Q761" s="12" t="s">
        <v>8320</v>
      </c>
      <c r="R761" t="s">
        <v>8321</v>
      </c>
      <c r="S761" s="17">
        <f t="shared" si="53"/>
        <v>41789.330312500002</v>
      </c>
      <c r="T761" s="27">
        <f>YEAR(S761)</f>
        <v>2014</v>
      </c>
      <c r="U761" s="16">
        <f t="shared" si="54"/>
        <v>41829.330312500002</v>
      </c>
    </row>
    <row r="762" spans="1:21" ht="60" hidden="1" x14ac:dyDescent="0.2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0">
        <f t="shared" si="51"/>
        <v>0</v>
      </c>
      <c r="P762" s="10">
        <f t="shared" si="52"/>
        <v>0</v>
      </c>
      <c r="Q762" s="12" t="s">
        <v>8320</v>
      </c>
      <c r="R762" t="s">
        <v>8322</v>
      </c>
      <c r="S762" s="17">
        <f t="shared" si="53"/>
        <v>42670.764039351852</v>
      </c>
      <c r="T762" s="17"/>
      <c r="U762" s="16">
        <f t="shared" si="54"/>
        <v>42700.805706018517</v>
      </c>
    </row>
    <row r="763" spans="1:21" ht="45" hidden="1" x14ac:dyDescent="0.2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0">
        <f t="shared" si="51"/>
        <v>5</v>
      </c>
      <c r="P763" s="10">
        <f t="shared" si="52"/>
        <v>39.17</v>
      </c>
      <c r="Q763" s="12" t="s">
        <v>8320</v>
      </c>
      <c r="R763" t="s">
        <v>8322</v>
      </c>
      <c r="S763" s="17">
        <f t="shared" si="53"/>
        <v>41642.751458333332</v>
      </c>
      <c r="T763" s="17"/>
      <c r="U763" s="16">
        <f t="shared" si="54"/>
        <v>41672.751458333332</v>
      </c>
    </row>
    <row r="764" spans="1:21" ht="45" hidden="1" x14ac:dyDescent="0.2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0">
        <f t="shared" si="51"/>
        <v>0</v>
      </c>
      <c r="P764" s="10">
        <f t="shared" si="52"/>
        <v>0</v>
      </c>
      <c r="Q764" s="12" t="s">
        <v>8320</v>
      </c>
      <c r="R764" t="s">
        <v>8322</v>
      </c>
      <c r="S764" s="17">
        <f t="shared" si="53"/>
        <v>42690.858449074076</v>
      </c>
      <c r="T764" s="17"/>
      <c r="U764" s="16">
        <f t="shared" si="54"/>
        <v>42708.25</v>
      </c>
    </row>
    <row r="765" spans="1:21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0">
        <f t="shared" si="51"/>
        <v>0</v>
      </c>
      <c r="P765" s="10">
        <f t="shared" si="52"/>
        <v>5</v>
      </c>
      <c r="Q765" s="12" t="s">
        <v>8320</v>
      </c>
      <c r="R765" t="s">
        <v>8322</v>
      </c>
      <c r="S765" s="17">
        <f t="shared" si="53"/>
        <v>41471.446851851848</v>
      </c>
      <c r="T765" s="27">
        <f>YEAR(S765)</f>
        <v>2013</v>
      </c>
      <c r="U765" s="16">
        <f t="shared" si="54"/>
        <v>41501.446851851848</v>
      </c>
    </row>
    <row r="766" spans="1:21" ht="45" hidden="1" x14ac:dyDescent="0.2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0">
        <f t="shared" si="51"/>
        <v>0</v>
      </c>
      <c r="P766" s="10">
        <f t="shared" si="52"/>
        <v>0</v>
      </c>
      <c r="Q766" s="12" t="s">
        <v>8320</v>
      </c>
      <c r="R766" t="s">
        <v>8322</v>
      </c>
      <c r="S766" s="17">
        <f t="shared" si="53"/>
        <v>42227.173159722224</v>
      </c>
      <c r="T766" s="17"/>
      <c r="U766" s="16">
        <f t="shared" si="54"/>
        <v>42257.173159722224</v>
      </c>
    </row>
    <row r="767" spans="1:21" ht="60" hidden="1" x14ac:dyDescent="0.2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0">
        <f t="shared" si="51"/>
        <v>36</v>
      </c>
      <c r="P767" s="10">
        <f t="shared" si="52"/>
        <v>57.3</v>
      </c>
      <c r="Q767" s="12" t="s">
        <v>8320</v>
      </c>
      <c r="R767" t="s">
        <v>8322</v>
      </c>
      <c r="S767" s="17">
        <f t="shared" si="53"/>
        <v>41901.542638888888</v>
      </c>
      <c r="T767" s="17"/>
      <c r="U767" s="16">
        <f t="shared" si="54"/>
        <v>41931.542638888888</v>
      </c>
    </row>
    <row r="768" spans="1:21" ht="60" hidden="1" x14ac:dyDescent="0.2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0">
        <f t="shared" si="51"/>
        <v>0</v>
      </c>
      <c r="P768" s="10">
        <f t="shared" si="52"/>
        <v>0</v>
      </c>
      <c r="Q768" s="12" t="s">
        <v>8320</v>
      </c>
      <c r="R768" t="s">
        <v>8322</v>
      </c>
      <c r="S768" s="17">
        <f t="shared" si="53"/>
        <v>42021.783368055556</v>
      </c>
      <c r="T768" s="17"/>
      <c r="U768" s="16">
        <f t="shared" si="54"/>
        <v>42051.783368055556</v>
      </c>
    </row>
    <row r="769" spans="1:21" ht="75" hidden="1" x14ac:dyDescent="0.2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0">
        <f t="shared" si="51"/>
        <v>4</v>
      </c>
      <c r="P769" s="10">
        <f t="shared" si="52"/>
        <v>59</v>
      </c>
      <c r="Q769" s="12" t="s">
        <v>8320</v>
      </c>
      <c r="R769" t="s">
        <v>8322</v>
      </c>
      <c r="S769" s="17">
        <f t="shared" si="53"/>
        <v>42115.143634259264</v>
      </c>
      <c r="T769" s="17"/>
      <c r="U769" s="16">
        <f t="shared" si="54"/>
        <v>42145.143634259264</v>
      </c>
    </row>
    <row r="770" spans="1:21" ht="60" hidden="1" x14ac:dyDescent="0.2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0">
        <f t="shared" ref="O770:O833" si="57">ROUND(E770/D770*100,0)</f>
        <v>0</v>
      </c>
      <c r="P770" s="10">
        <f t="shared" ref="P770:P833" si="58">IFERROR(ROUND(E770/L770,2),0)</f>
        <v>0</v>
      </c>
      <c r="Q770" s="12" t="s">
        <v>8320</v>
      </c>
      <c r="R770" t="s">
        <v>8322</v>
      </c>
      <c r="S770" s="17">
        <f t="shared" si="53"/>
        <v>41594.207060185188</v>
      </c>
      <c r="T770" s="17"/>
      <c r="U770" s="16">
        <f t="shared" si="54"/>
        <v>41624.207060185188</v>
      </c>
    </row>
    <row r="771" spans="1:21" ht="60" hidden="1" x14ac:dyDescent="0.2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0">
        <f t="shared" si="57"/>
        <v>41</v>
      </c>
      <c r="P771" s="10">
        <f t="shared" si="58"/>
        <v>31.85</v>
      </c>
      <c r="Q771" s="12" t="s">
        <v>8320</v>
      </c>
      <c r="R771" t="s">
        <v>8322</v>
      </c>
      <c r="S771" s="17">
        <f t="shared" ref="S771:S834" si="59">(((J771/60)/60)/24)+DATE(1970,1,1)</f>
        <v>41604.996458333335</v>
      </c>
      <c r="T771" s="17"/>
      <c r="U771" s="16">
        <f t="shared" ref="U771:U834" si="60">(((I771/60)/60)/24)+DATE(1970,1,1)</f>
        <v>41634.996458333335</v>
      </c>
    </row>
    <row r="772" spans="1:21" ht="60" hidden="1" x14ac:dyDescent="0.2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0">
        <f t="shared" si="57"/>
        <v>0</v>
      </c>
      <c r="P772" s="10">
        <f t="shared" si="58"/>
        <v>0</v>
      </c>
      <c r="Q772" s="12" t="s">
        <v>8320</v>
      </c>
      <c r="R772" t="s">
        <v>8322</v>
      </c>
      <c r="S772" s="17">
        <f t="shared" si="59"/>
        <v>41289.999641203707</v>
      </c>
      <c r="T772" s="17"/>
      <c r="U772" s="16">
        <f t="shared" si="60"/>
        <v>41329.999641203707</v>
      </c>
    </row>
    <row r="773" spans="1:21" ht="45" hidden="1" x14ac:dyDescent="0.2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0">
        <f t="shared" si="57"/>
        <v>0</v>
      </c>
      <c r="P773" s="10">
        <f t="shared" si="58"/>
        <v>10</v>
      </c>
      <c r="Q773" s="12" t="s">
        <v>8320</v>
      </c>
      <c r="R773" t="s">
        <v>8322</v>
      </c>
      <c r="S773" s="17">
        <f t="shared" si="59"/>
        <v>42349.824097222227</v>
      </c>
      <c r="T773" s="17"/>
      <c r="U773" s="16">
        <f t="shared" si="60"/>
        <v>42399.824097222227</v>
      </c>
    </row>
    <row r="774" spans="1:21" ht="60" hidden="1" x14ac:dyDescent="0.2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0">
        <f t="shared" si="57"/>
        <v>3</v>
      </c>
      <c r="P774" s="10">
        <f t="shared" si="58"/>
        <v>50</v>
      </c>
      <c r="Q774" s="12" t="s">
        <v>8320</v>
      </c>
      <c r="R774" t="s">
        <v>8322</v>
      </c>
      <c r="S774" s="17">
        <f t="shared" si="59"/>
        <v>40068.056932870371</v>
      </c>
      <c r="T774" s="17"/>
      <c r="U774" s="16">
        <f t="shared" si="60"/>
        <v>40118.165972222225</v>
      </c>
    </row>
    <row r="775" spans="1:21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0">
        <f t="shared" si="57"/>
        <v>1</v>
      </c>
      <c r="P775" s="10">
        <f t="shared" si="58"/>
        <v>16</v>
      </c>
      <c r="Q775" s="12" t="s">
        <v>8320</v>
      </c>
      <c r="R775" t="s">
        <v>8322</v>
      </c>
      <c r="S775" s="17">
        <f t="shared" si="59"/>
        <v>42100.735937499994</v>
      </c>
      <c r="T775" s="27">
        <f>YEAR(S775)</f>
        <v>2015</v>
      </c>
      <c r="U775" s="16">
        <f t="shared" si="60"/>
        <v>42134.959027777775</v>
      </c>
    </row>
    <row r="776" spans="1:21" ht="60" hidden="1" x14ac:dyDescent="0.2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0">
        <f t="shared" si="57"/>
        <v>70</v>
      </c>
      <c r="P776" s="10">
        <f t="shared" si="58"/>
        <v>39</v>
      </c>
      <c r="Q776" s="12" t="s">
        <v>8320</v>
      </c>
      <c r="R776" t="s">
        <v>8322</v>
      </c>
      <c r="S776" s="17">
        <f t="shared" si="59"/>
        <v>41663.780300925922</v>
      </c>
      <c r="T776" s="17"/>
      <c r="U776" s="16">
        <f t="shared" si="60"/>
        <v>41693.780300925922</v>
      </c>
    </row>
    <row r="777" spans="1:21" ht="45" hidden="1" x14ac:dyDescent="0.2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0">
        <f t="shared" si="57"/>
        <v>2</v>
      </c>
      <c r="P777" s="10">
        <f t="shared" si="58"/>
        <v>34</v>
      </c>
      <c r="Q777" s="12" t="s">
        <v>8320</v>
      </c>
      <c r="R777" t="s">
        <v>8322</v>
      </c>
      <c r="S777" s="17">
        <f t="shared" si="59"/>
        <v>40863.060127314813</v>
      </c>
      <c r="T777" s="17"/>
      <c r="U777" s="16">
        <f t="shared" si="60"/>
        <v>40893.060127314813</v>
      </c>
    </row>
    <row r="778" spans="1:21" ht="60" hidden="1" x14ac:dyDescent="0.2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0">
        <f t="shared" si="57"/>
        <v>51</v>
      </c>
      <c r="P778" s="10">
        <f t="shared" si="58"/>
        <v>63.12</v>
      </c>
      <c r="Q778" s="12" t="s">
        <v>8320</v>
      </c>
      <c r="R778" t="s">
        <v>8322</v>
      </c>
      <c r="S778" s="17">
        <f t="shared" si="59"/>
        <v>42250.685706018514</v>
      </c>
      <c r="T778" s="17"/>
      <c r="U778" s="16">
        <f t="shared" si="60"/>
        <v>42288.208333333328</v>
      </c>
    </row>
    <row r="779" spans="1:21" ht="60" hidden="1" x14ac:dyDescent="0.2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0">
        <f t="shared" si="57"/>
        <v>1</v>
      </c>
      <c r="P779" s="10">
        <f t="shared" si="58"/>
        <v>7</v>
      </c>
      <c r="Q779" s="12" t="s">
        <v>8320</v>
      </c>
      <c r="R779" t="s">
        <v>8322</v>
      </c>
      <c r="S779" s="17">
        <f t="shared" si="59"/>
        <v>41456.981215277774</v>
      </c>
      <c r="T779" s="17"/>
      <c r="U779" s="16">
        <f t="shared" si="60"/>
        <v>41486.981215277774</v>
      </c>
    </row>
    <row r="780" spans="1:21" ht="45" hidden="1" x14ac:dyDescent="0.2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0">
        <f t="shared" si="57"/>
        <v>0</v>
      </c>
      <c r="P780" s="10">
        <f t="shared" si="58"/>
        <v>2</v>
      </c>
      <c r="Q780" s="12" t="s">
        <v>8320</v>
      </c>
      <c r="R780" t="s">
        <v>8322</v>
      </c>
      <c r="S780" s="17">
        <f t="shared" si="59"/>
        <v>41729.702314814815</v>
      </c>
      <c r="T780" s="17"/>
      <c r="U780" s="16">
        <f t="shared" si="60"/>
        <v>41759.702314814815</v>
      </c>
    </row>
    <row r="781" spans="1:21" ht="60" hidden="1" x14ac:dyDescent="0.2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0">
        <f t="shared" si="57"/>
        <v>3</v>
      </c>
      <c r="P781" s="10">
        <f t="shared" si="58"/>
        <v>66.67</v>
      </c>
      <c r="Q781" s="12" t="s">
        <v>8320</v>
      </c>
      <c r="R781" t="s">
        <v>8322</v>
      </c>
      <c r="S781" s="17">
        <f t="shared" si="59"/>
        <v>40436.68408564815</v>
      </c>
      <c r="T781" s="17"/>
      <c r="U781" s="16">
        <f t="shared" si="60"/>
        <v>40466.166666666664</v>
      </c>
    </row>
    <row r="782" spans="1:21" ht="45" hidden="1" x14ac:dyDescent="0.2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0">
        <f t="shared" si="57"/>
        <v>104</v>
      </c>
      <c r="P782" s="10">
        <f t="shared" si="58"/>
        <v>38.520000000000003</v>
      </c>
      <c r="Q782" s="12" t="s">
        <v>8323</v>
      </c>
      <c r="R782" t="s">
        <v>8324</v>
      </c>
      <c r="S782" s="17">
        <f t="shared" si="59"/>
        <v>40636.673900462964</v>
      </c>
      <c r="T782" s="17"/>
      <c r="U782" s="16">
        <f t="shared" si="60"/>
        <v>40666.673900462964</v>
      </c>
    </row>
    <row r="783" spans="1:21" ht="45" hidden="1" x14ac:dyDescent="0.2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0">
        <f t="shared" si="57"/>
        <v>133</v>
      </c>
      <c r="P783" s="10">
        <f t="shared" si="58"/>
        <v>42.61</v>
      </c>
      <c r="Q783" s="12" t="s">
        <v>8323</v>
      </c>
      <c r="R783" t="s">
        <v>8324</v>
      </c>
      <c r="S783" s="17">
        <f t="shared" si="59"/>
        <v>41403.000856481485</v>
      </c>
      <c r="T783" s="17"/>
      <c r="U783" s="16">
        <f t="shared" si="60"/>
        <v>41433.000856481485</v>
      </c>
    </row>
    <row r="784" spans="1:21" ht="45" hidden="1" x14ac:dyDescent="0.2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0">
        <f t="shared" si="57"/>
        <v>100</v>
      </c>
      <c r="P784" s="10">
        <f t="shared" si="58"/>
        <v>50</v>
      </c>
      <c r="Q784" s="12" t="s">
        <v>8323</v>
      </c>
      <c r="R784" t="s">
        <v>8324</v>
      </c>
      <c r="S784" s="17">
        <f t="shared" si="59"/>
        <v>41116.758125</v>
      </c>
      <c r="T784" s="17"/>
      <c r="U784" s="16">
        <f t="shared" si="60"/>
        <v>41146.758125</v>
      </c>
    </row>
    <row r="785" spans="1:21" ht="60" hidden="1" x14ac:dyDescent="0.2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0">
        <f t="shared" si="57"/>
        <v>148</v>
      </c>
      <c r="P785" s="10">
        <f t="shared" si="58"/>
        <v>63.49</v>
      </c>
      <c r="Q785" s="12" t="s">
        <v>8323</v>
      </c>
      <c r="R785" t="s">
        <v>8324</v>
      </c>
      <c r="S785" s="17">
        <f t="shared" si="59"/>
        <v>40987.773715277777</v>
      </c>
      <c r="T785" s="17"/>
      <c r="U785" s="16">
        <f t="shared" si="60"/>
        <v>41026.916666666664</v>
      </c>
    </row>
    <row r="786" spans="1:21" ht="60" hidden="1" x14ac:dyDescent="0.2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0">
        <f t="shared" si="57"/>
        <v>103</v>
      </c>
      <c r="P786" s="10">
        <f t="shared" si="58"/>
        <v>102.5</v>
      </c>
      <c r="Q786" s="12" t="s">
        <v>8323</v>
      </c>
      <c r="R786" t="s">
        <v>8324</v>
      </c>
      <c r="S786" s="17">
        <f t="shared" si="59"/>
        <v>41675.149525462963</v>
      </c>
      <c r="T786" s="17"/>
      <c r="U786" s="16">
        <f t="shared" si="60"/>
        <v>41715.107858796298</v>
      </c>
    </row>
    <row r="787" spans="1:21" ht="60" hidden="1" x14ac:dyDescent="0.2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0">
        <f t="shared" si="57"/>
        <v>181</v>
      </c>
      <c r="P787" s="10">
        <f t="shared" si="58"/>
        <v>31.14</v>
      </c>
      <c r="Q787" s="12" t="s">
        <v>8323</v>
      </c>
      <c r="R787" t="s">
        <v>8324</v>
      </c>
      <c r="S787" s="17">
        <f t="shared" si="59"/>
        <v>41303.593923611108</v>
      </c>
      <c r="T787" s="17"/>
      <c r="U787" s="16">
        <f t="shared" si="60"/>
        <v>41333.593923611108</v>
      </c>
    </row>
    <row r="788" spans="1:21" ht="45" hidden="1" x14ac:dyDescent="0.2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0">
        <f t="shared" si="57"/>
        <v>143</v>
      </c>
      <c r="P788" s="10">
        <f t="shared" si="58"/>
        <v>162.27000000000001</v>
      </c>
      <c r="Q788" s="12" t="s">
        <v>8323</v>
      </c>
      <c r="R788" t="s">
        <v>8324</v>
      </c>
      <c r="S788" s="17">
        <f t="shared" si="59"/>
        <v>40983.055949074071</v>
      </c>
      <c r="T788" s="17"/>
      <c r="U788" s="16">
        <f t="shared" si="60"/>
        <v>41040.657638888886</v>
      </c>
    </row>
    <row r="789" spans="1:21" ht="60" hidden="1" x14ac:dyDescent="0.2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0">
        <f t="shared" si="57"/>
        <v>114</v>
      </c>
      <c r="P789" s="10">
        <f t="shared" si="58"/>
        <v>80.59</v>
      </c>
      <c r="Q789" s="12" t="s">
        <v>8323</v>
      </c>
      <c r="R789" t="s">
        <v>8324</v>
      </c>
      <c r="S789" s="17">
        <f t="shared" si="59"/>
        <v>41549.627615740741</v>
      </c>
      <c r="T789" s="17"/>
      <c r="U789" s="16">
        <f t="shared" si="60"/>
        <v>41579.627615740741</v>
      </c>
    </row>
    <row r="790" spans="1:21" ht="60" hidden="1" x14ac:dyDescent="0.2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0">
        <f t="shared" si="57"/>
        <v>204</v>
      </c>
      <c r="P790" s="10">
        <f t="shared" si="58"/>
        <v>59.85</v>
      </c>
      <c r="Q790" s="12" t="s">
        <v>8323</v>
      </c>
      <c r="R790" t="s">
        <v>8324</v>
      </c>
      <c r="S790" s="17">
        <f t="shared" si="59"/>
        <v>41059.006805555553</v>
      </c>
      <c r="T790" s="17"/>
      <c r="U790" s="16">
        <f t="shared" si="60"/>
        <v>41097.165972222225</v>
      </c>
    </row>
    <row r="791" spans="1:21" ht="45" hidden="1" x14ac:dyDescent="0.2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0">
        <f t="shared" si="57"/>
        <v>109</v>
      </c>
      <c r="P791" s="10">
        <f t="shared" si="58"/>
        <v>132.86000000000001</v>
      </c>
      <c r="Q791" s="12" t="s">
        <v>8323</v>
      </c>
      <c r="R791" t="s">
        <v>8324</v>
      </c>
      <c r="S791" s="17">
        <f t="shared" si="59"/>
        <v>41277.186111111114</v>
      </c>
      <c r="T791" s="17"/>
      <c r="U791" s="16">
        <f t="shared" si="60"/>
        <v>41295.332638888889</v>
      </c>
    </row>
    <row r="792" spans="1:21" ht="60" hidden="1" x14ac:dyDescent="0.2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0">
        <f t="shared" si="57"/>
        <v>144</v>
      </c>
      <c r="P792" s="10">
        <f t="shared" si="58"/>
        <v>92.55</v>
      </c>
      <c r="Q792" s="12" t="s">
        <v>8323</v>
      </c>
      <c r="R792" t="s">
        <v>8324</v>
      </c>
      <c r="S792" s="17">
        <f t="shared" si="59"/>
        <v>41276.047905092593</v>
      </c>
      <c r="T792" s="17"/>
      <c r="U792" s="16">
        <f t="shared" si="60"/>
        <v>41306.047905092593</v>
      </c>
    </row>
    <row r="793" spans="1:21" ht="60" hidden="1" x14ac:dyDescent="0.2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0">
        <f t="shared" si="57"/>
        <v>104</v>
      </c>
      <c r="P793" s="10">
        <f t="shared" si="58"/>
        <v>60.86</v>
      </c>
      <c r="Q793" s="12" t="s">
        <v>8323</v>
      </c>
      <c r="R793" t="s">
        <v>8324</v>
      </c>
      <c r="S793" s="17">
        <f t="shared" si="59"/>
        <v>41557.780624999999</v>
      </c>
      <c r="T793" s="17"/>
      <c r="U793" s="16">
        <f t="shared" si="60"/>
        <v>41591.249305555553</v>
      </c>
    </row>
    <row r="794" spans="1:21" ht="30" hidden="1" x14ac:dyDescent="0.2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0">
        <f t="shared" si="57"/>
        <v>100</v>
      </c>
      <c r="P794" s="10">
        <f t="shared" si="58"/>
        <v>41.85</v>
      </c>
      <c r="Q794" s="12" t="s">
        <v>8323</v>
      </c>
      <c r="R794" t="s">
        <v>8324</v>
      </c>
      <c r="S794" s="17">
        <f t="shared" si="59"/>
        <v>41555.873645833337</v>
      </c>
      <c r="T794" s="17"/>
      <c r="U794" s="16">
        <f t="shared" si="60"/>
        <v>41585.915312500001</v>
      </c>
    </row>
    <row r="795" spans="1:21" ht="60" hidden="1" x14ac:dyDescent="0.2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0">
        <f t="shared" si="57"/>
        <v>103</v>
      </c>
      <c r="P795" s="10">
        <f t="shared" si="58"/>
        <v>88.33</v>
      </c>
      <c r="Q795" s="12" t="s">
        <v>8323</v>
      </c>
      <c r="R795" t="s">
        <v>8324</v>
      </c>
      <c r="S795" s="17">
        <f t="shared" si="59"/>
        <v>41442.741249999999</v>
      </c>
      <c r="T795" s="17"/>
      <c r="U795" s="16">
        <f t="shared" si="60"/>
        <v>41458.207638888889</v>
      </c>
    </row>
    <row r="796" spans="1:21" ht="60" hidden="1" x14ac:dyDescent="0.2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0">
        <f t="shared" si="57"/>
        <v>105</v>
      </c>
      <c r="P796" s="10">
        <f t="shared" si="58"/>
        <v>158.96</v>
      </c>
      <c r="Q796" s="12" t="s">
        <v>8323</v>
      </c>
      <c r="R796" t="s">
        <v>8324</v>
      </c>
      <c r="S796" s="17">
        <f t="shared" si="59"/>
        <v>40736.115011574075</v>
      </c>
      <c r="T796" s="17"/>
      <c r="U796" s="16">
        <f t="shared" si="60"/>
        <v>40791.712500000001</v>
      </c>
    </row>
    <row r="797" spans="1:21" ht="60" hidden="1" x14ac:dyDescent="0.2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0">
        <f t="shared" si="57"/>
        <v>112</v>
      </c>
      <c r="P797" s="10">
        <f t="shared" si="58"/>
        <v>85.05</v>
      </c>
      <c r="Q797" s="12" t="s">
        <v>8323</v>
      </c>
      <c r="R797" t="s">
        <v>8324</v>
      </c>
      <c r="S797" s="17">
        <f t="shared" si="59"/>
        <v>40963.613032407404</v>
      </c>
      <c r="T797" s="17"/>
      <c r="U797" s="16">
        <f t="shared" si="60"/>
        <v>41006.207638888889</v>
      </c>
    </row>
    <row r="798" spans="1:21" ht="60" hidden="1" x14ac:dyDescent="0.2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0">
        <f t="shared" si="57"/>
        <v>101</v>
      </c>
      <c r="P798" s="10">
        <f t="shared" si="58"/>
        <v>112.61</v>
      </c>
      <c r="Q798" s="12" t="s">
        <v>8323</v>
      </c>
      <c r="R798" t="s">
        <v>8324</v>
      </c>
      <c r="S798" s="17">
        <f t="shared" si="59"/>
        <v>41502.882928240739</v>
      </c>
      <c r="T798" s="17"/>
      <c r="U798" s="16">
        <f t="shared" si="60"/>
        <v>41532.881944444445</v>
      </c>
    </row>
    <row r="799" spans="1:21" ht="60" hidden="1" x14ac:dyDescent="0.2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0">
        <f t="shared" si="57"/>
        <v>108</v>
      </c>
      <c r="P799" s="10">
        <f t="shared" si="58"/>
        <v>45.44</v>
      </c>
      <c r="Q799" s="12" t="s">
        <v>8323</v>
      </c>
      <c r="R799" t="s">
        <v>8324</v>
      </c>
      <c r="S799" s="17">
        <f t="shared" si="59"/>
        <v>40996.994074074071</v>
      </c>
      <c r="T799" s="17"/>
      <c r="U799" s="16">
        <f t="shared" si="60"/>
        <v>41028.166666666664</v>
      </c>
    </row>
    <row r="800" spans="1:21" ht="45" hidden="1" x14ac:dyDescent="0.2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0">
        <f t="shared" si="57"/>
        <v>115</v>
      </c>
      <c r="P800" s="10">
        <f t="shared" si="58"/>
        <v>46.22</v>
      </c>
      <c r="Q800" s="12" t="s">
        <v>8323</v>
      </c>
      <c r="R800" t="s">
        <v>8324</v>
      </c>
      <c r="S800" s="17">
        <f t="shared" si="59"/>
        <v>41882.590127314819</v>
      </c>
      <c r="T800" s="17"/>
      <c r="U800" s="16">
        <f t="shared" si="60"/>
        <v>41912.590127314819</v>
      </c>
    </row>
    <row r="801" spans="1:21" ht="60" hidden="1" x14ac:dyDescent="0.2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0">
        <f t="shared" si="57"/>
        <v>100</v>
      </c>
      <c r="P801" s="10">
        <f t="shared" si="58"/>
        <v>178.61</v>
      </c>
      <c r="Q801" s="12" t="s">
        <v>8323</v>
      </c>
      <c r="R801" t="s">
        <v>8324</v>
      </c>
      <c r="S801" s="17">
        <f t="shared" si="59"/>
        <v>40996.667199074072</v>
      </c>
      <c r="T801" s="17"/>
      <c r="U801" s="16">
        <f t="shared" si="60"/>
        <v>41026.667199074072</v>
      </c>
    </row>
    <row r="802" spans="1:21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0">
        <f t="shared" si="57"/>
        <v>152</v>
      </c>
      <c r="P802" s="10">
        <f t="shared" si="58"/>
        <v>40.75</v>
      </c>
      <c r="Q802" s="12" t="s">
        <v>8323</v>
      </c>
      <c r="R802" t="s">
        <v>8324</v>
      </c>
      <c r="S802" s="17">
        <f t="shared" si="59"/>
        <v>41863.433495370373</v>
      </c>
      <c r="T802" s="27">
        <f>YEAR(S802)</f>
        <v>2014</v>
      </c>
      <c r="U802" s="16">
        <f t="shared" si="60"/>
        <v>41893.433495370373</v>
      </c>
    </row>
    <row r="803" spans="1:21" ht="45" hidden="1" x14ac:dyDescent="0.2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0">
        <f t="shared" si="57"/>
        <v>112</v>
      </c>
      <c r="P803" s="10">
        <f t="shared" si="58"/>
        <v>43.73</v>
      </c>
      <c r="Q803" s="12" t="s">
        <v>8323</v>
      </c>
      <c r="R803" t="s">
        <v>8324</v>
      </c>
      <c r="S803" s="17">
        <f t="shared" si="59"/>
        <v>40695.795370370368</v>
      </c>
      <c r="T803" s="17"/>
      <c r="U803" s="16">
        <f t="shared" si="60"/>
        <v>40725.795370370368</v>
      </c>
    </row>
    <row r="804" spans="1:21" ht="60" hidden="1" x14ac:dyDescent="0.2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0">
        <f t="shared" si="57"/>
        <v>101</v>
      </c>
      <c r="P804" s="10">
        <f t="shared" si="58"/>
        <v>81.069999999999993</v>
      </c>
      <c r="Q804" s="12" t="s">
        <v>8323</v>
      </c>
      <c r="R804" t="s">
        <v>8324</v>
      </c>
      <c r="S804" s="17">
        <f t="shared" si="59"/>
        <v>41123.022268518522</v>
      </c>
      <c r="T804" s="17"/>
      <c r="U804" s="16">
        <f t="shared" si="60"/>
        <v>41169.170138888891</v>
      </c>
    </row>
    <row r="805" spans="1:21" ht="60" hidden="1" x14ac:dyDescent="0.2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0">
        <f t="shared" si="57"/>
        <v>123</v>
      </c>
      <c r="P805" s="10">
        <f t="shared" si="58"/>
        <v>74.61</v>
      </c>
      <c r="Q805" s="12" t="s">
        <v>8323</v>
      </c>
      <c r="R805" t="s">
        <v>8324</v>
      </c>
      <c r="S805" s="17">
        <f t="shared" si="59"/>
        <v>40665.949976851851</v>
      </c>
      <c r="T805" s="17"/>
      <c r="U805" s="16">
        <f t="shared" si="60"/>
        <v>40692.041666666664</v>
      </c>
    </row>
    <row r="806" spans="1:21" ht="60" hidden="1" x14ac:dyDescent="0.2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0">
        <f t="shared" si="57"/>
        <v>100</v>
      </c>
      <c r="P806" s="10">
        <f t="shared" si="58"/>
        <v>305.56</v>
      </c>
      <c r="Q806" s="12" t="s">
        <v>8323</v>
      </c>
      <c r="R806" t="s">
        <v>8324</v>
      </c>
      <c r="S806" s="17">
        <f t="shared" si="59"/>
        <v>40730.105625000004</v>
      </c>
      <c r="T806" s="17"/>
      <c r="U806" s="16">
        <f t="shared" si="60"/>
        <v>40747.165972222225</v>
      </c>
    </row>
    <row r="807" spans="1:21" ht="45" hidden="1" x14ac:dyDescent="0.2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0">
        <f t="shared" si="57"/>
        <v>105</v>
      </c>
      <c r="P807" s="10">
        <f t="shared" si="58"/>
        <v>58.33</v>
      </c>
      <c r="Q807" s="12" t="s">
        <v>8323</v>
      </c>
      <c r="R807" t="s">
        <v>8324</v>
      </c>
      <c r="S807" s="17">
        <f t="shared" si="59"/>
        <v>40690.823055555556</v>
      </c>
      <c r="T807" s="17"/>
      <c r="U807" s="16">
        <f t="shared" si="60"/>
        <v>40740.958333333336</v>
      </c>
    </row>
    <row r="808" spans="1:21" ht="30" hidden="1" x14ac:dyDescent="0.2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0">
        <f t="shared" si="57"/>
        <v>104</v>
      </c>
      <c r="P808" s="10">
        <f t="shared" si="58"/>
        <v>117.68</v>
      </c>
      <c r="Q808" s="12" t="s">
        <v>8323</v>
      </c>
      <c r="R808" t="s">
        <v>8324</v>
      </c>
      <c r="S808" s="17">
        <f t="shared" si="59"/>
        <v>40763.691423611112</v>
      </c>
      <c r="T808" s="17"/>
      <c r="U808" s="16">
        <f t="shared" si="60"/>
        <v>40793.691423611112</v>
      </c>
    </row>
    <row r="809" spans="1:21" ht="30" hidden="1" x14ac:dyDescent="0.2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0">
        <f t="shared" si="57"/>
        <v>105</v>
      </c>
      <c r="P809" s="10">
        <f t="shared" si="58"/>
        <v>73.77</v>
      </c>
      <c r="Q809" s="12" t="s">
        <v>8323</v>
      </c>
      <c r="R809" t="s">
        <v>8324</v>
      </c>
      <c r="S809" s="17">
        <f t="shared" si="59"/>
        <v>42759.628599537042</v>
      </c>
      <c r="T809" s="17"/>
      <c r="U809" s="16">
        <f t="shared" si="60"/>
        <v>42795.083333333328</v>
      </c>
    </row>
    <row r="810" spans="1:21" ht="60" hidden="1" x14ac:dyDescent="0.2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0">
        <f t="shared" si="57"/>
        <v>100</v>
      </c>
      <c r="P810" s="10">
        <f t="shared" si="58"/>
        <v>104.65</v>
      </c>
      <c r="Q810" s="12" t="s">
        <v>8323</v>
      </c>
      <c r="R810" t="s">
        <v>8324</v>
      </c>
      <c r="S810" s="17">
        <f t="shared" si="59"/>
        <v>41962.100532407407</v>
      </c>
      <c r="T810" s="17"/>
      <c r="U810" s="16">
        <f t="shared" si="60"/>
        <v>41995.207638888889</v>
      </c>
    </row>
    <row r="811" spans="1:21" ht="45" hidden="1" x14ac:dyDescent="0.2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0">
        <f t="shared" si="57"/>
        <v>104</v>
      </c>
      <c r="P811" s="10">
        <f t="shared" si="58"/>
        <v>79.83</v>
      </c>
      <c r="Q811" s="12" t="s">
        <v>8323</v>
      </c>
      <c r="R811" t="s">
        <v>8324</v>
      </c>
      <c r="S811" s="17">
        <f t="shared" si="59"/>
        <v>41628.833680555559</v>
      </c>
      <c r="T811" s="17"/>
      <c r="U811" s="16">
        <f t="shared" si="60"/>
        <v>41658.833680555559</v>
      </c>
    </row>
    <row r="812" spans="1:21" ht="60" hidden="1" x14ac:dyDescent="0.2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0">
        <f t="shared" si="57"/>
        <v>105</v>
      </c>
      <c r="P812" s="10">
        <f t="shared" si="58"/>
        <v>58.33</v>
      </c>
      <c r="Q812" s="12" t="s">
        <v>8323</v>
      </c>
      <c r="R812" t="s">
        <v>8324</v>
      </c>
      <c r="S812" s="17">
        <f t="shared" si="59"/>
        <v>41123.056273148148</v>
      </c>
      <c r="T812" s="17"/>
      <c r="U812" s="16">
        <f t="shared" si="60"/>
        <v>41153.056273148148</v>
      </c>
    </row>
    <row r="813" spans="1:21" ht="45" hidden="1" x14ac:dyDescent="0.2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0">
        <f t="shared" si="57"/>
        <v>104</v>
      </c>
      <c r="P813" s="10">
        <f t="shared" si="58"/>
        <v>86.67</v>
      </c>
      <c r="Q813" s="12" t="s">
        <v>8323</v>
      </c>
      <c r="R813" t="s">
        <v>8324</v>
      </c>
      <c r="S813" s="17">
        <f t="shared" si="59"/>
        <v>41443.643541666665</v>
      </c>
      <c r="T813" s="17"/>
      <c r="U813" s="16">
        <f t="shared" si="60"/>
        <v>41465.702777777777</v>
      </c>
    </row>
    <row r="814" spans="1:21" ht="60" hidden="1" x14ac:dyDescent="0.2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0">
        <f t="shared" si="57"/>
        <v>152</v>
      </c>
      <c r="P814" s="10">
        <f t="shared" si="58"/>
        <v>27.61</v>
      </c>
      <c r="Q814" s="12" t="s">
        <v>8323</v>
      </c>
      <c r="R814" t="s">
        <v>8324</v>
      </c>
      <c r="S814" s="17">
        <f t="shared" si="59"/>
        <v>41282.017962962964</v>
      </c>
      <c r="T814" s="17"/>
      <c r="U814" s="16">
        <f t="shared" si="60"/>
        <v>41334.581944444442</v>
      </c>
    </row>
    <row r="815" spans="1:21" ht="30" hidden="1" x14ac:dyDescent="0.2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0">
        <f t="shared" si="57"/>
        <v>160</v>
      </c>
      <c r="P815" s="10">
        <f t="shared" si="58"/>
        <v>25</v>
      </c>
      <c r="Q815" s="12" t="s">
        <v>8323</v>
      </c>
      <c r="R815" t="s">
        <v>8324</v>
      </c>
      <c r="S815" s="17">
        <f t="shared" si="59"/>
        <v>41080.960243055553</v>
      </c>
      <c r="T815" s="17"/>
      <c r="U815" s="16">
        <f t="shared" si="60"/>
        <v>41110.960243055553</v>
      </c>
    </row>
    <row r="816" spans="1:21" ht="60" hidden="1" x14ac:dyDescent="0.2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0">
        <f t="shared" si="57"/>
        <v>127</v>
      </c>
      <c r="P816" s="10">
        <f t="shared" si="58"/>
        <v>45.46</v>
      </c>
      <c r="Q816" s="12" t="s">
        <v>8323</v>
      </c>
      <c r="R816" t="s">
        <v>8324</v>
      </c>
      <c r="S816" s="17">
        <f t="shared" si="59"/>
        <v>40679.743067129632</v>
      </c>
      <c r="T816" s="17"/>
      <c r="U816" s="16">
        <f t="shared" si="60"/>
        <v>40694.75277777778</v>
      </c>
    </row>
    <row r="817" spans="1:21" ht="30" hidden="1" x14ac:dyDescent="0.2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0">
        <f t="shared" si="57"/>
        <v>107</v>
      </c>
      <c r="P817" s="10">
        <f t="shared" si="58"/>
        <v>99.53</v>
      </c>
      <c r="Q817" s="12" t="s">
        <v>8323</v>
      </c>
      <c r="R817" t="s">
        <v>8324</v>
      </c>
      <c r="S817" s="17">
        <f t="shared" si="59"/>
        <v>41914.917858796296</v>
      </c>
      <c r="T817" s="17"/>
      <c r="U817" s="16">
        <f t="shared" si="60"/>
        <v>41944.917858796296</v>
      </c>
    </row>
    <row r="818" spans="1:21" ht="45" hidden="1" x14ac:dyDescent="0.2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0">
        <f t="shared" si="57"/>
        <v>115</v>
      </c>
      <c r="P818" s="10">
        <f t="shared" si="58"/>
        <v>39.31</v>
      </c>
      <c r="Q818" s="12" t="s">
        <v>8323</v>
      </c>
      <c r="R818" t="s">
        <v>8324</v>
      </c>
      <c r="S818" s="17">
        <f t="shared" si="59"/>
        <v>41341.870868055557</v>
      </c>
      <c r="T818" s="17"/>
      <c r="U818" s="16">
        <f t="shared" si="60"/>
        <v>41373.270833333336</v>
      </c>
    </row>
    <row r="819" spans="1:21" ht="45" hidden="1" x14ac:dyDescent="0.2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0">
        <f t="shared" si="57"/>
        <v>137</v>
      </c>
      <c r="P819" s="10">
        <f t="shared" si="58"/>
        <v>89.42</v>
      </c>
      <c r="Q819" s="12" t="s">
        <v>8323</v>
      </c>
      <c r="R819" t="s">
        <v>8324</v>
      </c>
      <c r="S819" s="17">
        <f t="shared" si="59"/>
        <v>40925.599664351852</v>
      </c>
      <c r="T819" s="17"/>
      <c r="U819" s="16">
        <f t="shared" si="60"/>
        <v>40979.207638888889</v>
      </c>
    </row>
    <row r="820" spans="1:21" ht="60" hidden="1" x14ac:dyDescent="0.2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0">
        <f t="shared" si="57"/>
        <v>156</v>
      </c>
      <c r="P820" s="10">
        <f t="shared" si="58"/>
        <v>28.68</v>
      </c>
      <c r="Q820" s="12" t="s">
        <v>8323</v>
      </c>
      <c r="R820" t="s">
        <v>8324</v>
      </c>
      <c r="S820" s="17">
        <f t="shared" si="59"/>
        <v>41120.882881944446</v>
      </c>
      <c r="T820" s="17"/>
      <c r="U820" s="16">
        <f t="shared" si="60"/>
        <v>41128.709027777775</v>
      </c>
    </row>
    <row r="821" spans="1:21" ht="30" hidden="1" x14ac:dyDescent="0.2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0">
        <f t="shared" si="57"/>
        <v>109</v>
      </c>
      <c r="P821" s="10">
        <f t="shared" si="58"/>
        <v>31.07</v>
      </c>
      <c r="Q821" s="12" t="s">
        <v>8323</v>
      </c>
      <c r="R821" t="s">
        <v>8324</v>
      </c>
      <c r="S821" s="17">
        <f t="shared" si="59"/>
        <v>41619.998310185183</v>
      </c>
      <c r="T821" s="17"/>
      <c r="U821" s="16">
        <f t="shared" si="60"/>
        <v>41629.197222222225</v>
      </c>
    </row>
    <row r="822" spans="1:21" ht="45" hidden="1" x14ac:dyDescent="0.2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0">
        <f t="shared" si="57"/>
        <v>134</v>
      </c>
      <c r="P822" s="10">
        <f t="shared" si="58"/>
        <v>70.55</v>
      </c>
      <c r="Q822" s="12" t="s">
        <v>8323</v>
      </c>
      <c r="R822" t="s">
        <v>8324</v>
      </c>
      <c r="S822" s="17">
        <f t="shared" si="59"/>
        <v>41768.841921296298</v>
      </c>
      <c r="T822" s="17"/>
      <c r="U822" s="16">
        <f t="shared" si="60"/>
        <v>41799.208333333336</v>
      </c>
    </row>
    <row r="823" spans="1:21" ht="45" hidden="1" x14ac:dyDescent="0.2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0">
        <f t="shared" si="57"/>
        <v>100</v>
      </c>
      <c r="P823" s="10">
        <f t="shared" si="58"/>
        <v>224.13</v>
      </c>
      <c r="Q823" s="12" t="s">
        <v>8323</v>
      </c>
      <c r="R823" t="s">
        <v>8324</v>
      </c>
      <c r="S823" s="17">
        <f t="shared" si="59"/>
        <v>42093.922048611115</v>
      </c>
      <c r="T823" s="17"/>
      <c r="U823" s="16">
        <f t="shared" si="60"/>
        <v>42128.167361111111</v>
      </c>
    </row>
    <row r="824" spans="1:21" ht="45" hidden="1" x14ac:dyDescent="0.2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0">
        <f t="shared" si="57"/>
        <v>119</v>
      </c>
      <c r="P824" s="10">
        <f t="shared" si="58"/>
        <v>51.81</v>
      </c>
      <c r="Q824" s="12" t="s">
        <v>8323</v>
      </c>
      <c r="R824" t="s">
        <v>8324</v>
      </c>
      <c r="S824" s="17">
        <f t="shared" si="59"/>
        <v>41157.947337962964</v>
      </c>
      <c r="T824" s="17"/>
      <c r="U824" s="16">
        <f t="shared" si="60"/>
        <v>41187.947337962964</v>
      </c>
    </row>
    <row r="825" spans="1:21" ht="45" hidden="1" x14ac:dyDescent="0.2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0">
        <f t="shared" si="57"/>
        <v>180</v>
      </c>
      <c r="P825" s="10">
        <f t="shared" si="58"/>
        <v>43.52</v>
      </c>
      <c r="Q825" s="12" t="s">
        <v>8323</v>
      </c>
      <c r="R825" t="s">
        <v>8324</v>
      </c>
      <c r="S825" s="17">
        <f t="shared" si="59"/>
        <v>42055.972824074073</v>
      </c>
      <c r="T825" s="17"/>
      <c r="U825" s="16">
        <f t="shared" si="60"/>
        <v>42085.931157407409</v>
      </c>
    </row>
    <row r="826" spans="1:21" ht="60" hidden="1" x14ac:dyDescent="0.2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0">
        <f t="shared" si="57"/>
        <v>134</v>
      </c>
      <c r="P826" s="10">
        <f t="shared" si="58"/>
        <v>39.82</v>
      </c>
      <c r="Q826" s="12" t="s">
        <v>8323</v>
      </c>
      <c r="R826" t="s">
        <v>8324</v>
      </c>
      <c r="S826" s="17">
        <f t="shared" si="59"/>
        <v>40250.242106481484</v>
      </c>
      <c r="T826" s="17"/>
      <c r="U826" s="16">
        <f t="shared" si="60"/>
        <v>40286.290972222225</v>
      </c>
    </row>
    <row r="827" spans="1:21" ht="45" hidden="1" x14ac:dyDescent="0.2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0">
        <f t="shared" si="57"/>
        <v>100</v>
      </c>
      <c r="P827" s="10">
        <f t="shared" si="58"/>
        <v>126.81</v>
      </c>
      <c r="Q827" s="12" t="s">
        <v>8323</v>
      </c>
      <c r="R827" t="s">
        <v>8324</v>
      </c>
      <c r="S827" s="17">
        <f t="shared" si="59"/>
        <v>41186.306527777779</v>
      </c>
      <c r="T827" s="17"/>
      <c r="U827" s="16">
        <f t="shared" si="60"/>
        <v>41211.306527777779</v>
      </c>
    </row>
    <row r="828" spans="1:21" ht="45" hidden="1" x14ac:dyDescent="0.2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0">
        <f t="shared" si="57"/>
        <v>101</v>
      </c>
      <c r="P828" s="10">
        <f t="shared" si="58"/>
        <v>113.88</v>
      </c>
      <c r="Q828" s="12" t="s">
        <v>8323</v>
      </c>
      <c r="R828" t="s">
        <v>8324</v>
      </c>
      <c r="S828" s="17">
        <f t="shared" si="59"/>
        <v>40973.038541666669</v>
      </c>
      <c r="T828" s="17"/>
      <c r="U828" s="16">
        <f t="shared" si="60"/>
        <v>40993.996874999997</v>
      </c>
    </row>
    <row r="829" spans="1:21" ht="60" hidden="1" x14ac:dyDescent="0.2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0">
        <f t="shared" si="57"/>
        <v>103</v>
      </c>
      <c r="P829" s="10">
        <f t="shared" si="58"/>
        <v>28.18</v>
      </c>
      <c r="Q829" s="12" t="s">
        <v>8323</v>
      </c>
      <c r="R829" t="s">
        <v>8324</v>
      </c>
      <c r="S829" s="17">
        <f t="shared" si="59"/>
        <v>40927.473460648151</v>
      </c>
      <c r="T829" s="17"/>
      <c r="U829" s="16">
        <f t="shared" si="60"/>
        <v>40953.825694444444</v>
      </c>
    </row>
    <row r="830" spans="1:21" ht="60" hidden="1" x14ac:dyDescent="0.2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0">
        <f t="shared" si="57"/>
        <v>107</v>
      </c>
      <c r="P830" s="10">
        <f t="shared" si="58"/>
        <v>36.61</v>
      </c>
      <c r="Q830" s="12" t="s">
        <v>8323</v>
      </c>
      <c r="R830" t="s">
        <v>8324</v>
      </c>
      <c r="S830" s="17">
        <f t="shared" si="59"/>
        <v>41073.050717592596</v>
      </c>
      <c r="T830" s="17"/>
      <c r="U830" s="16">
        <f t="shared" si="60"/>
        <v>41085.683333333334</v>
      </c>
    </row>
    <row r="831" spans="1:21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0">
        <f t="shared" si="57"/>
        <v>104</v>
      </c>
      <c r="P831" s="10">
        <f t="shared" si="58"/>
        <v>32.5</v>
      </c>
      <c r="Q831" s="12" t="s">
        <v>8323</v>
      </c>
      <c r="R831" t="s">
        <v>8324</v>
      </c>
      <c r="S831" s="17">
        <f t="shared" si="59"/>
        <v>42504.801388888889</v>
      </c>
      <c r="T831" s="27">
        <f>YEAR(S831)</f>
        <v>2016</v>
      </c>
      <c r="U831" s="16">
        <f t="shared" si="60"/>
        <v>42564.801388888889</v>
      </c>
    </row>
    <row r="832" spans="1:21" ht="45" hidden="1" x14ac:dyDescent="0.2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0">
        <f t="shared" si="57"/>
        <v>108</v>
      </c>
      <c r="P832" s="10">
        <f t="shared" si="58"/>
        <v>60.66</v>
      </c>
      <c r="Q832" s="12" t="s">
        <v>8323</v>
      </c>
      <c r="R832" t="s">
        <v>8324</v>
      </c>
      <c r="S832" s="17">
        <f t="shared" si="59"/>
        <v>41325.525752314818</v>
      </c>
      <c r="T832" s="17"/>
      <c r="U832" s="16">
        <f t="shared" si="60"/>
        <v>41355.484085648146</v>
      </c>
    </row>
    <row r="833" spans="1:21" ht="45" hidden="1" x14ac:dyDescent="0.2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0">
        <f t="shared" si="57"/>
        <v>233</v>
      </c>
      <c r="P833" s="10">
        <f t="shared" si="58"/>
        <v>175</v>
      </c>
      <c r="Q833" s="12" t="s">
        <v>8323</v>
      </c>
      <c r="R833" t="s">
        <v>8324</v>
      </c>
      <c r="S833" s="17">
        <f t="shared" si="59"/>
        <v>40996.646921296298</v>
      </c>
      <c r="T833" s="17"/>
      <c r="U833" s="16">
        <f t="shared" si="60"/>
        <v>41026.646921296298</v>
      </c>
    </row>
    <row r="834" spans="1:21" ht="60" hidden="1" x14ac:dyDescent="0.2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0">
        <f t="shared" ref="O834:O897" si="61">ROUND(E834/D834*100,0)</f>
        <v>101</v>
      </c>
      <c r="P834" s="10">
        <f t="shared" ref="P834:P897" si="62">IFERROR(ROUND(E834/L834,2),0)</f>
        <v>97.99</v>
      </c>
      <c r="Q834" s="12" t="s">
        <v>8323</v>
      </c>
      <c r="R834" t="s">
        <v>8324</v>
      </c>
      <c r="S834" s="17">
        <f t="shared" si="59"/>
        <v>40869.675173611111</v>
      </c>
      <c r="T834" s="17"/>
      <c r="U834" s="16">
        <f t="shared" si="60"/>
        <v>40929.342361111114</v>
      </c>
    </row>
    <row r="835" spans="1:21" ht="15.75" hidden="1" x14ac:dyDescent="0.2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0">
        <f t="shared" si="61"/>
        <v>102</v>
      </c>
      <c r="P835" s="10">
        <f t="shared" si="62"/>
        <v>148.78</v>
      </c>
      <c r="Q835" s="12" t="s">
        <v>8323</v>
      </c>
      <c r="R835" t="s">
        <v>8324</v>
      </c>
      <c r="S835" s="17">
        <f t="shared" ref="S835:S898" si="63">(((J835/60)/60)/24)+DATE(1970,1,1)</f>
        <v>41718.878182870372</v>
      </c>
      <c r="T835" s="17"/>
      <c r="U835" s="16">
        <f t="shared" ref="U835:U898" si="64">(((I835/60)/60)/24)+DATE(1970,1,1)</f>
        <v>41748.878182870372</v>
      </c>
    </row>
    <row r="836" spans="1:21" ht="60" hidden="1" x14ac:dyDescent="0.2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0">
        <f t="shared" si="61"/>
        <v>131</v>
      </c>
      <c r="P836" s="10">
        <f t="shared" si="62"/>
        <v>96.08</v>
      </c>
      <c r="Q836" s="12" t="s">
        <v>8323</v>
      </c>
      <c r="R836" t="s">
        <v>8324</v>
      </c>
      <c r="S836" s="17">
        <f t="shared" si="63"/>
        <v>41422.822824074072</v>
      </c>
      <c r="T836" s="17"/>
      <c r="U836" s="16">
        <f t="shared" si="64"/>
        <v>41456.165972222225</v>
      </c>
    </row>
    <row r="837" spans="1:21" ht="60" hidden="1" x14ac:dyDescent="0.2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0">
        <f t="shared" si="61"/>
        <v>117</v>
      </c>
      <c r="P837" s="10">
        <f t="shared" si="62"/>
        <v>58.63</v>
      </c>
      <c r="Q837" s="12" t="s">
        <v>8323</v>
      </c>
      <c r="R837" t="s">
        <v>8324</v>
      </c>
      <c r="S837" s="17">
        <f t="shared" si="63"/>
        <v>41005.45784722222</v>
      </c>
      <c r="T837" s="17"/>
      <c r="U837" s="16">
        <f t="shared" si="64"/>
        <v>41048.125</v>
      </c>
    </row>
    <row r="838" spans="1:21" ht="15.75" hidden="1" x14ac:dyDescent="0.2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0">
        <f t="shared" si="61"/>
        <v>101</v>
      </c>
      <c r="P838" s="10">
        <f t="shared" si="62"/>
        <v>109.71</v>
      </c>
      <c r="Q838" s="12" t="s">
        <v>8323</v>
      </c>
      <c r="R838" t="s">
        <v>8324</v>
      </c>
      <c r="S838" s="17">
        <f t="shared" si="63"/>
        <v>41524.056921296295</v>
      </c>
      <c r="T838" s="17"/>
      <c r="U838" s="16">
        <f t="shared" si="64"/>
        <v>41554.056921296295</v>
      </c>
    </row>
    <row r="839" spans="1:21" ht="45" hidden="1" x14ac:dyDescent="0.2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0">
        <f t="shared" si="61"/>
        <v>122</v>
      </c>
      <c r="P839" s="10">
        <f t="shared" si="62"/>
        <v>49.11</v>
      </c>
      <c r="Q839" s="12" t="s">
        <v>8323</v>
      </c>
      <c r="R839" t="s">
        <v>8324</v>
      </c>
      <c r="S839" s="17">
        <f t="shared" si="63"/>
        <v>41730.998402777775</v>
      </c>
      <c r="T839" s="17"/>
      <c r="U839" s="16">
        <f t="shared" si="64"/>
        <v>41760.998402777775</v>
      </c>
    </row>
    <row r="840" spans="1:21" ht="60" hidden="1" x14ac:dyDescent="0.2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0">
        <f t="shared" si="61"/>
        <v>145</v>
      </c>
      <c r="P840" s="10">
        <f t="shared" si="62"/>
        <v>47.67</v>
      </c>
      <c r="Q840" s="12" t="s">
        <v>8323</v>
      </c>
      <c r="R840" t="s">
        <v>8324</v>
      </c>
      <c r="S840" s="17">
        <f t="shared" si="63"/>
        <v>40895.897974537038</v>
      </c>
      <c r="T840" s="17"/>
      <c r="U840" s="16">
        <f t="shared" si="64"/>
        <v>40925.897974537038</v>
      </c>
    </row>
    <row r="841" spans="1:21" ht="45" hidden="1" x14ac:dyDescent="0.2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0">
        <f t="shared" si="61"/>
        <v>117</v>
      </c>
      <c r="P841" s="10">
        <f t="shared" si="62"/>
        <v>60.74</v>
      </c>
      <c r="Q841" s="12" t="s">
        <v>8323</v>
      </c>
      <c r="R841" t="s">
        <v>8324</v>
      </c>
      <c r="S841" s="17">
        <f t="shared" si="63"/>
        <v>41144.763379629629</v>
      </c>
      <c r="T841" s="17"/>
      <c r="U841" s="16">
        <f t="shared" si="64"/>
        <v>41174.763379629629</v>
      </c>
    </row>
    <row r="842" spans="1:21" ht="45" hidden="1" x14ac:dyDescent="0.2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0">
        <f t="shared" si="61"/>
        <v>120</v>
      </c>
      <c r="P842" s="10">
        <f t="shared" si="62"/>
        <v>63.38</v>
      </c>
      <c r="Q842" s="12" t="s">
        <v>8323</v>
      </c>
      <c r="R842" t="s">
        <v>8325</v>
      </c>
      <c r="S842" s="17">
        <f t="shared" si="63"/>
        <v>42607.226701388892</v>
      </c>
      <c r="T842" s="17"/>
      <c r="U842" s="16">
        <f t="shared" si="64"/>
        <v>42637.226701388892</v>
      </c>
    </row>
    <row r="843" spans="1:21" ht="60" hidden="1" x14ac:dyDescent="0.2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0">
        <f t="shared" si="61"/>
        <v>101</v>
      </c>
      <c r="P843" s="10">
        <f t="shared" si="62"/>
        <v>53.89</v>
      </c>
      <c r="Q843" s="12" t="s">
        <v>8323</v>
      </c>
      <c r="R843" t="s">
        <v>8325</v>
      </c>
      <c r="S843" s="17">
        <f t="shared" si="63"/>
        <v>41923.838692129626</v>
      </c>
      <c r="T843" s="17"/>
      <c r="U843" s="16">
        <f t="shared" si="64"/>
        <v>41953.88035879629</v>
      </c>
    </row>
    <row r="844" spans="1:21" ht="45" hidden="1" x14ac:dyDescent="0.2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0">
        <f t="shared" si="61"/>
        <v>104</v>
      </c>
      <c r="P844" s="10">
        <f t="shared" si="62"/>
        <v>66.87</v>
      </c>
      <c r="Q844" s="12" t="s">
        <v>8323</v>
      </c>
      <c r="R844" t="s">
        <v>8325</v>
      </c>
      <c r="S844" s="17">
        <f t="shared" si="63"/>
        <v>41526.592395833337</v>
      </c>
      <c r="T844" s="17"/>
      <c r="U844" s="16">
        <f t="shared" si="64"/>
        <v>41561.165972222225</v>
      </c>
    </row>
    <row r="845" spans="1:21" ht="60" hidden="1" x14ac:dyDescent="0.2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>
        <f t="shared" si="61"/>
        <v>267</v>
      </c>
      <c r="P845" s="10">
        <f t="shared" si="62"/>
        <v>63.1</v>
      </c>
      <c r="Q845" s="12" t="s">
        <v>8323</v>
      </c>
      <c r="R845" t="s">
        <v>8325</v>
      </c>
      <c r="S845" s="17">
        <f t="shared" si="63"/>
        <v>42695.257870370369</v>
      </c>
      <c r="T845" s="17"/>
      <c r="U845" s="16">
        <f t="shared" si="64"/>
        <v>42712.333333333328</v>
      </c>
    </row>
    <row r="846" spans="1:21" ht="60" hidden="1" x14ac:dyDescent="0.2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0">
        <f t="shared" si="61"/>
        <v>194</v>
      </c>
      <c r="P846" s="10">
        <f t="shared" si="62"/>
        <v>36.630000000000003</v>
      </c>
      <c r="Q846" s="12" t="s">
        <v>8323</v>
      </c>
      <c r="R846" t="s">
        <v>8325</v>
      </c>
      <c r="S846" s="17">
        <f t="shared" si="63"/>
        <v>41905.684629629628</v>
      </c>
      <c r="T846" s="17"/>
      <c r="U846" s="16">
        <f t="shared" si="64"/>
        <v>41944.207638888889</v>
      </c>
    </row>
    <row r="847" spans="1:21" ht="45" hidden="1" x14ac:dyDescent="0.2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0">
        <f t="shared" si="61"/>
        <v>120</v>
      </c>
      <c r="P847" s="10">
        <f t="shared" si="62"/>
        <v>34.01</v>
      </c>
      <c r="Q847" s="12" t="s">
        <v>8323</v>
      </c>
      <c r="R847" t="s">
        <v>8325</v>
      </c>
      <c r="S847" s="17">
        <f t="shared" si="63"/>
        <v>42578.205972222218</v>
      </c>
      <c r="T847" s="17"/>
      <c r="U847" s="16">
        <f t="shared" si="64"/>
        <v>42618.165972222225</v>
      </c>
    </row>
    <row r="848" spans="1:21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0">
        <f t="shared" si="61"/>
        <v>122</v>
      </c>
      <c r="P848" s="10">
        <f t="shared" si="62"/>
        <v>28.55</v>
      </c>
      <c r="Q848" s="12" t="s">
        <v>8323</v>
      </c>
      <c r="R848" t="s">
        <v>8325</v>
      </c>
      <c r="S848" s="17">
        <f t="shared" si="63"/>
        <v>41694.391840277778</v>
      </c>
      <c r="T848" s="27">
        <f>YEAR(S848)</f>
        <v>2014</v>
      </c>
      <c r="U848" s="16">
        <f t="shared" si="64"/>
        <v>41708.583333333336</v>
      </c>
    </row>
    <row r="849" spans="1:21" ht="30" hidden="1" x14ac:dyDescent="0.2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0">
        <f t="shared" si="61"/>
        <v>100</v>
      </c>
      <c r="P849" s="10">
        <f t="shared" si="62"/>
        <v>10</v>
      </c>
      <c r="Q849" s="12" t="s">
        <v>8323</v>
      </c>
      <c r="R849" t="s">
        <v>8325</v>
      </c>
      <c r="S849" s="17">
        <f t="shared" si="63"/>
        <v>42165.79833333334</v>
      </c>
      <c r="T849" s="17"/>
      <c r="U849" s="16">
        <f t="shared" si="64"/>
        <v>42195.79833333334</v>
      </c>
    </row>
    <row r="850" spans="1:21" ht="45" hidden="1" x14ac:dyDescent="0.2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0">
        <f t="shared" si="61"/>
        <v>100</v>
      </c>
      <c r="P850" s="10">
        <f t="shared" si="62"/>
        <v>18.75</v>
      </c>
      <c r="Q850" s="12" t="s">
        <v>8323</v>
      </c>
      <c r="R850" t="s">
        <v>8325</v>
      </c>
      <c r="S850" s="17">
        <f t="shared" si="63"/>
        <v>42078.792048611111</v>
      </c>
      <c r="T850" s="17"/>
      <c r="U850" s="16">
        <f t="shared" si="64"/>
        <v>42108.792048611111</v>
      </c>
    </row>
    <row r="851" spans="1:21" ht="60" hidden="1" x14ac:dyDescent="0.2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0">
        <f t="shared" si="61"/>
        <v>120</v>
      </c>
      <c r="P851" s="10">
        <f t="shared" si="62"/>
        <v>41.7</v>
      </c>
      <c r="Q851" s="12" t="s">
        <v>8323</v>
      </c>
      <c r="R851" t="s">
        <v>8325</v>
      </c>
      <c r="S851" s="17">
        <f t="shared" si="63"/>
        <v>42051.148888888885</v>
      </c>
      <c r="T851" s="17"/>
      <c r="U851" s="16">
        <f t="shared" si="64"/>
        <v>42079.107222222221</v>
      </c>
    </row>
    <row r="852" spans="1:21" ht="45" hidden="1" x14ac:dyDescent="0.2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0">
        <f t="shared" si="61"/>
        <v>155</v>
      </c>
      <c r="P852" s="10">
        <f t="shared" si="62"/>
        <v>46.67</v>
      </c>
      <c r="Q852" s="12" t="s">
        <v>8323</v>
      </c>
      <c r="R852" t="s">
        <v>8325</v>
      </c>
      <c r="S852" s="17">
        <f t="shared" si="63"/>
        <v>42452.827743055561</v>
      </c>
      <c r="T852" s="17"/>
      <c r="U852" s="16">
        <f t="shared" si="64"/>
        <v>42485.207638888889</v>
      </c>
    </row>
    <row r="853" spans="1:21" ht="45" hidden="1" x14ac:dyDescent="0.2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0">
        <f t="shared" si="61"/>
        <v>130</v>
      </c>
      <c r="P853" s="10">
        <f t="shared" si="62"/>
        <v>37.270000000000003</v>
      </c>
      <c r="Q853" s="12" t="s">
        <v>8323</v>
      </c>
      <c r="R853" t="s">
        <v>8325</v>
      </c>
      <c r="S853" s="17">
        <f t="shared" si="63"/>
        <v>42522.880243055552</v>
      </c>
      <c r="T853" s="17"/>
      <c r="U853" s="16">
        <f t="shared" si="64"/>
        <v>42582.822916666672</v>
      </c>
    </row>
    <row r="854" spans="1:21" ht="30" hidden="1" x14ac:dyDescent="0.2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0">
        <f t="shared" si="61"/>
        <v>105</v>
      </c>
      <c r="P854" s="10">
        <f t="shared" si="62"/>
        <v>59.26</v>
      </c>
      <c r="Q854" s="12" t="s">
        <v>8323</v>
      </c>
      <c r="R854" t="s">
        <v>8325</v>
      </c>
      <c r="S854" s="17">
        <f t="shared" si="63"/>
        <v>42656.805497685185</v>
      </c>
      <c r="T854" s="17"/>
      <c r="U854" s="16">
        <f t="shared" si="64"/>
        <v>42667.875</v>
      </c>
    </row>
    <row r="855" spans="1:21" ht="45" hidden="1" x14ac:dyDescent="0.2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0">
        <f t="shared" si="61"/>
        <v>100</v>
      </c>
      <c r="P855" s="10">
        <f t="shared" si="62"/>
        <v>30</v>
      </c>
      <c r="Q855" s="12" t="s">
        <v>8323</v>
      </c>
      <c r="R855" t="s">
        <v>8325</v>
      </c>
      <c r="S855" s="17">
        <f t="shared" si="63"/>
        <v>42021.832280092596</v>
      </c>
      <c r="T855" s="17"/>
      <c r="U855" s="16">
        <f t="shared" si="64"/>
        <v>42051.832280092596</v>
      </c>
    </row>
    <row r="856" spans="1:21" ht="45" hidden="1" x14ac:dyDescent="0.2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0">
        <f t="shared" si="61"/>
        <v>118</v>
      </c>
      <c r="P856" s="10">
        <f t="shared" si="62"/>
        <v>65.86</v>
      </c>
      <c r="Q856" s="12" t="s">
        <v>8323</v>
      </c>
      <c r="R856" t="s">
        <v>8325</v>
      </c>
      <c r="S856" s="17">
        <f t="shared" si="63"/>
        <v>42702.212337962963</v>
      </c>
      <c r="T856" s="17"/>
      <c r="U856" s="16">
        <f t="shared" si="64"/>
        <v>42732.212337962963</v>
      </c>
    </row>
    <row r="857" spans="1:21" ht="45" hidden="1" x14ac:dyDescent="0.2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0">
        <f t="shared" si="61"/>
        <v>103</v>
      </c>
      <c r="P857" s="10">
        <f t="shared" si="62"/>
        <v>31.91</v>
      </c>
      <c r="Q857" s="12" t="s">
        <v>8323</v>
      </c>
      <c r="R857" t="s">
        <v>8325</v>
      </c>
      <c r="S857" s="17">
        <f t="shared" si="63"/>
        <v>42545.125196759262</v>
      </c>
      <c r="T857" s="17"/>
      <c r="U857" s="16">
        <f t="shared" si="64"/>
        <v>42575.125196759262</v>
      </c>
    </row>
    <row r="858" spans="1:21" ht="60" hidden="1" x14ac:dyDescent="0.2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0">
        <f t="shared" si="61"/>
        <v>218</v>
      </c>
      <c r="P858" s="10">
        <f t="shared" si="62"/>
        <v>19.46</v>
      </c>
      <c r="Q858" s="12" t="s">
        <v>8323</v>
      </c>
      <c r="R858" t="s">
        <v>8325</v>
      </c>
      <c r="S858" s="17">
        <f t="shared" si="63"/>
        <v>42609.311990740738</v>
      </c>
      <c r="T858" s="17"/>
      <c r="U858" s="16">
        <f t="shared" si="64"/>
        <v>42668.791666666672</v>
      </c>
    </row>
    <row r="859" spans="1:21" ht="45" hidden="1" x14ac:dyDescent="0.2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0">
        <f t="shared" si="61"/>
        <v>100</v>
      </c>
      <c r="P859" s="10">
        <f t="shared" si="62"/>
        <v>50</v>
      </c>
      <c r="Q859" s="12" t="s">
        <v>8323</v>
      </c>
      <c r="R859" t="s">
        <v>8325</v>
      </c>
      <c r="S859" s="17">
        <f t="shared" si="63"/>
        <v>42291.581377314811</v>
      </c>
      <c r="T859" s="17"/>
      <c r="U859" s="16">
        <f t="shared" si="64"/>
        <v>42333.623043981483</v>
      </c>
    </row>
    <row r="860" spans="1:21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0">
        <f t="shared" si="61"/>
        <v>144</v>
      </c>
      <c r="P860" s="10">
        <f t="shared" si="62"/>
        <v>22.74</v>
      </c>
      <c r="Q860" s="12" t="s">
        <v>8323</v>
      </c>
      <c r="R860" t="s">
        <v>8325</v>
      </c>
      <c r="S860" s="17">
        <f t="shared" si="63"/>
        <v>42079.745578703703</v>
      </c>
      <c r="T860" s="27">
        <f>YEAR(S860)</f>
        <v>2015</v>
      </c>
      <c r="U860" s="16">
        <f t="shared" si="64"/>
        <v>42109.957638888889</v>
      </c>
    </row>
    <row r="861" spans="1:21" ht="45" hidden="1" x14ac:dyDescent="0.2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0">
        <f t="shared" si="61"/>
        <v>105</v>
      </c>
      <c r="P861" s="10">
        <f t="shared" si="62"/>
        <v>42.72</v>
      </c>
      <c r="Q861" s="12" t="s">
        <v>8323</v>
      </c>
      <c r="R861" t="s">
        <v>8325</v>
      </c>
      <c r="S861" s="17">
        <f t="shared" si="63"/>
        <v>42128.820231481484</v>
      </c>
      <c r="T861" s="17"/>
      <c r="U861" s="16">
        <f t="shared" si="64"/>
        <v>42159</v>
      </c>
    </row>
    <row r="862" spans="1:21" ht="60" hidden="1" x14ac:dyDescent="0.2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0">
        <f t="shared" si="61"/>
        <v>18</v>
      </c>
      <c r="P862" s="10">
        <f t="shared" si="62"/>
        <v>52.92</v>
      </c>
      <c r="Q862" s="12" t="s">
        <v>8323</v>
      </c>
      <c r="R862" t="s">
        <v>8326</v>
      </c>
      <c r="S862" s="17">
        <f t="shared" si="63"/>
        <v>41570.482789351852</v>
      </c>
      <c r="T862" s="17"/>
      <c r="U862" s="16">
        <f t="shared" si="64"/>
        <v>41600.524456018517</v>
      </c>
    </row>
    <row r="863" spans="1:21" ht="45" hidden="1" x14ac:dyDescent="0.2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0">
        <f t="shared" si="61"/>
        <v>2</v>
      </c>
      <c r="P863" s="10">
        <f t="shared" si="62"/>
        <v>50.5</v>
      </c>
      <c r="Q863" s="12" t="s">
        <v>8323</v>
      </c>
      <c r="R863" t="s">
        <v>8326</v>
      </c>
      <c r="S863" s="17">
        <f t="shared" si="63"/>
        <v>42599.965324074074</v>
      </c>
      <c r="T863" s="17"/>
      <c r="U863" s="16">
        <f t="shared" si="64"/>
        <v>42629.965324074074</v>
      </c>
    </row>
    <row r="864" spans="1:21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0">
        <f t="shared" si="61"/>
        <v>0</v>
      </c>
      <c r="P864" s="10">
        <f t="shared" si="62"/>
        <v>42.5</v>
      </c>
      <c r="Q864" s="12" t="s">
        <v>8323</v>
      </c>
      <c r="R864" t="s">
        <v>8326</v>
      </c>
      <c r="S864" s="17">
        <f t="shared" si="63"/>
        <v>41559.5549537037</v>
      </c>
      <c r="T864" s="27">
        <f>YEAR(S864)</f>
        <v>2013</v>
      </c>
      <c r="U864" s="16">
        <f t="shared" si="64"/>
        <v>41589.596620370372</v>
      </c>
    </row>
    <row r="865" spans="1:21" ht="45" hidden="1" x14ac:dyDescent="0.2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0">
        <f t="shared" si="61"/>
        <v>5</v>
      </c>
      <c r="P865" s="10">
        <f t="shared" si="62"/>
        <v>18</v>
      </c>
      <c r="Q865" s="12" t="s">
        <v>8323</v>
      </c>
      <c r="R865" t="s">
        <v>8326</v>
      </c>
      <c r="S865" s="17">
        <f t="shared" si="63"/>
        <v>40921.117662037039</v>
      </c>
      <c r="T865" s="17"/>
      <c r="U865" s="16">
        <f t="shared" si="64"/>
        <v>40951.117662037039</v>
      </c>
    </row>
    <row r="866" spans="1:21" ht="45" hidden="1" x14ac:dyDescent="0.2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0">
        <f t="shared" si="61"/>
        <v>42</v>
      </c>
      <c r="P866" s="10">
        <f t="shared" si="62"/>
        <v>34.18</v>
      </c>
      <c r="Q866" s="12" t="s">
        <v>8323</v>
      </c>
      <c r="R866" t="s">
        <v>8326</v>
      </c>
      <c r="S866" s="17">
        <f t="shared" si="63"/>
        <v>41541.106921296298</v>
      </c>
      <c r="T866" s="17"/>
      <c r="U866" s="16">
        <f t="shared" si="64"/>
        <v>41563.415972222225</v>
      </c>
    </row>
    <row r="867" spans="1:21" ht="60" hidden="1" x14ac:dyDescent="0.2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0">
        <f t="shared" si="61"/>
        <v>2</v>
      </c>
      <c r="P867" s="10">
        <f t="shared" si="62"/>
        <v>22.5</v>
      </c>
      <c r="Q867" s="12" t="s">
        <v>8323</v>
      </c>
      <c r="R867" t="s">
        <v>8326</v>
      </c>
      <c r="S867" s="17">
        <f t="shared" si="63"/>
        <v>41230.77311342593</v>
      </c>
      <c r="T867" s="17"/>
      <c r="U867" s="16">
        <f t="shared" si="64"/>
        <v>41290.77311342593</v>
      </c>
    </row>
    <row r="868" spans="1:21" ht="45" hidden="1" x14ac:dyDescent="0.2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0">
        <f t="shared" si="61"/>
        <v>18</v>
      </c>
      <c r="P868" s="10">
        <f t="shared" si="62"/>
        <v>58.18</v>
      </c>
      <c r="Q868" s="12" t="s">
        <v>8323</v>
      </c>
      <c r="R868" t="s">
        <v>8326</v>
      </c>
      <c r="S868" s="17">
        <f t="shared" si="63"/>
        <v>42025.637939814813</v>
      </c>
      <c r="T868" s="17"/>
      <c r="U868" s="16">
        <f t="shared" si="64"/>
        <v>42063.631944444445</v>
      </c>
    </row>
    <row r="869" spans="1:21" ht="60" hidden="1" x14ac:dyDescent="0.2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0">
        <f t="shared" si="61"/>
        <v>24</v>
      </c>
      <c r="P869" s="10">
        <f t="shared" si="62"/>
        <v>109.18</v>
      </c>
      <c r="Q869" s="12" t="s">
        <v>8323</v>
      </c>
      <c r="R869" t="s">
        <v>8326</v>
      </c>
      <c r="S869" s="17">
        <f t="shared" si="63"/>
        <v>40088.105393518519</v>
      </c>
      <c r="T869" s="17"/>
      <c r="U869" s="16">
        <f t="shared" si="64"/>
        <v>40148.207638888889</v>
      </c>
    </row>
    <row r="870" spans="1:21" ht="60" hidden="1" x14ac:dyDescent="0.2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0">
        <f t="shared" si="61"/>
        <v>0</v>
      </c>
      <c r="P870" s="10">
        <f t="shared" si="62"/>
        <v>50</v>
      </c>
      <c r="Q870" s="12" t="s">
        <v>8323</v>
      </c>
      <c r="R870" t="s">
        <v>8326</v>
      </c>
      <c r="S870" s="17">
        <f t="shared" si="63"/>
        <v>41616.027754629627</v>
      </c>
      <c r="T870" s="17"/>
      <c r="U870" s="16">
        <f t="shared" si="64"/>
        <v>41646.027754629627</v>
      </c>
    </row>
    <row r="871" spans="1:21" ht="60" hidden="1" x14ac:dyDescent="0.2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0">
        <f t="shared" si="61"/>
        <v>12</v>
      </c>
      <c r="P871" s="10">
        <f t="shared" si="62"/>
        <v>346.67</v>
      </c>
      <c r="Q871" s="12" t="s">
        <v>8323</v>
      </c>
      <c r="R871" t="s">
        <v>8326</v>
      </c>
      <c r="S871" s="17">
        <f t="shared" si="63"/>
        <v>41342.845567129632</v>
      </c>
      <c r="T871" s="17"/>
      <c r="U871" s="16">
        <f t="shared" si="64"/>
        <v>41372.803900462961</v>
      </c>
    </row>
    <row r="872" spans="1:21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0">
        <f t="shared" si="61"/>
        <v>0</v>
      </c>
      <c r="P872" s="10">
        <f t="shared" si="62"/>
        <v>12.4</v>
      </c>
      <c r="Q872" s="12" t="s">
        <v>8323</v>
      </c>
      <c r="R872" t="s">
        <v>8326</v>
      </c>
      <c r="S872" s="17">
        <f t="shared" si="63"/>
        <v>41488.022256944445</v>
      </c>
      <c r="T872" s="27">
        <f>YEAR(S872)</f>
        <v>2013</v>
      </c>
      <c r="U872" s="16">
        <f t="shared" si="64"/>
        <v>41518.022256944445</v>
      </c>
    </row>
    <row r="873" spans="1:21" ht="60" hidden="1" x14ac:dyDescent="0.2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0">
        <f t="shared" si="61"/>
        <v>5</v>
      </c>
      <c r="P873" s="10">
        <f t="shared" si="62"/>
        <v>27.08</v>
      </c>
      <c r="Q873" s="12" t="s">
        <v>8323</v>
      </c>
      <c r="R873" t="s">
        <v>8326</v>
      </c>
      <c r="S873" s="17">
        <f t="shared" si="63"/>
        <v>41577.561284722222</v>
      </c>
      <c r="T873" s="17"/>
      <c r="U873" s="16">
        <f t="shared" si="64"/>
        <v>41607.602951388886</v>
      </c>
    </row>
    <row r="874" spans="1:21" ht="45" hidden="1" x14ac:dyDescent="0.2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0">
        <f t="shared" si="61"/>
        <v>1</v>
      </c>
      <c r="P874" s="10">
        <f t="shared" si="62"/>
        <v>32.5</v>
      </c>
      <c r="Q874" s="12" t="s">
        <v>8323</v>
      </c>
      <c r="R874" t="s">
        <v>8326</v>
      </c>
      <c r="S874" s="17">
        <f t="shared" si="63"/>
        <v>40567.825543981482</v>
      </c>
      <c r="T874" s="17"/>
      <c r="U874" s="16">
        <f t="shared" si="64"/>
        <v>40612.825543981482</v>
      </c>
    </row>
    <row r="875" spans="1:21" ht="45" hidden="1" x14ac:dyDescent="0.2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0">
        <f t="shared" si="61"/>
        <v>1</v>
      </c>
      <c r="P875" s="10">
        <f t="shared" si="62"/>
        <v>9</v>
      </c>
      <c r="Q875" s="12" t="s">
        <v>8323</v>
      </c>
      <c r="R875" t="s">
        <v>8326</v>
      </c>
      <c r="S875" s="17">
        <f t="shared" si="63"/>
        <v>41184.167129629634</v>
      </c>
      <c r="T875" s="17"/>
      <c r="U875" s="16">
        <f t="shared" si="64"/>
        <v>41224.208796296298</v>
      </c>
    </row>
    <row r="876" spans="1:21" ht="60" hidden="1" x14ac:dyDescent="0.2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0">
        <f t="shared" si="61"/>
        <v>24</v>
      </c>
      <c r="P876" s="10">
        <f t="shared" si="62"/>
        <v>34.76</v>
      </c>
      <c r="Q876" s="12" t="s">
        <v>8323</v>
      </c>
      <c r="R876" t="s">
        <v>8326</v>
      </c>
      <c r="S876" s="17">
        <f t="shared" si="63"/>
        <v>41368.583726851852</v>
      </c>
      <c r="T876" s="17"/>
      <c r="U876" s="16">
        <f t="shared" si="64"/>
        <v>41398.583726851852</v>
      </c>
    </row>
    <row r="877" spans="1:21" ht="60" hidden="1" x14ac:dyDescent="0.2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0">
        <f t="shared" si="61"/>
        <v>0</v>
      </c>
      <c r="P877" s="10">
        <f t="shared" si="62"/>
        <v>0</v>
      </c>
      <c r="Q877" s="12" t="s">
        <v>8323</v>
      </c>
      <c r="R877" t="s">
        <v>8326</v>
      </c>
      <c r="S877" s="17">
        <f t="shared" si="63"/>
        <v>42248.723738425921</v>
      </c>
      <c r="T877" s="17"/>
      <c r="U877" s="16">
        <f t="shared" si="64"/>
        <v>42268.723738425921</v>
      </c>
    </row>
    <row r="878" spans="1:21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0">
        <f t="shared" si="61"/>
        <v>41</v>
      </c>
      <c r="P878" s="10">
        <f t="shared" si="62"/>
        <v>28.58</v>
      </c>
      <c r="Q878" s="12" t="s">
        <v>8323</v>
      </c>
      <c r="R878" t="s">
        <v>8326</v>
      </c>
      <c r="S878" s="17">
        <f t="shared" si="63"/>
        <v>41276.496840277774</v>
      </c>
      <c r="T878" s="27">
        <f>YEAR(S878)</f>
        <v>2013</v>
      </c>
      <c r="U878" s="16">
        <f t="shared" si="64"/>
        <v>41309.496840277774</v>
      </c>
    </row>
    <row r="879" spans="1:21" ht="60" hidden="1" x14ac:dyDescent="0.2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0">
        <f t="shared" si="61"/>
        <v>68</v>
      </c>
      <c r="P879" s="10">
        <f t="shared" si="62"/>
        <v>46.59</v>
      </c>
      <c r="Q879" s="12" t="s">
        <v>8323</v>
      </c>
      <c r="R879" t="s">
        <v>8326</v>
      </c>
      <c r="S879" s="17">
        <f t="shared" si="63"/>
        <v>41597.788888888892</v>
      </c>
      <c r="T879" s="17"/>
      <c r="U879" s="16">
        <f t="shared" si="64"/>
        <v>41627.788888888892</v>
      </c>
    </row>
    <row r="880" spans="1:21" ht="60" hidden="1" x14ac:dyDescent="0.2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0">
        <f t="shared" si="61"/>
        <v>1</v>
      </c>
      <c r="P880" s="10">
        <f t="shared" si="62"/>
        <v>32.5</v>
      </c>
      <c r="Q880" s="12" t="s">
        <v>8323</v>
      </c>
      <c r="R880" t="s">
        <v>8326</v>
      </c>
      <c r="S880" s="17">
        <f t="shared" si="63"/>
        <v>40505.232916666668</v>
      </c>
      <c r="T880" s="17"/>
      <c r="U880" s="16">
        <f t="shared" si="64"/>
        <v>40535.232916666668</v>
      </c>
    </row>
    <row r="881" spans="1:21" ht="60" hidden="1" x14ac:dyDescent="0.2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0">
        <f t="shared" si="61"/>
        <v>31</v>
      </c>
      <c r="P881" s="10">
        <f t="shared" si="62"/>
        <v>21.47</v>
      </c>
      <c r="Q881" s="12" t="s">
        <v>8323</v>
      </c>
      <c r="R881" t="s">
        <v>8326</v>
      </c>
      <c r="S881" s="17">
        <f t="shared" si="63"/>
        <v>41037.829918981479</v>
      </c>
      <c r="T881" s="17"/>
      <c r="U881" s="16">
        <f t="shared" si="64"/>
        <v>41058.829918981479</v>
      </c>
    </row>
    <row r="882" spans="1:21" ht="60" hidden="1" x14ac:dyDescent="0.2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0">
        <f t="shared" si="61"/>
        <v>3</v>
      </c>
      <c r="P882" s="10">
        <f t="shared" si="62"/>
        <v>14.13</v>
      </c>
      <c r="Q882" s="12" t="s">
        <v>8323</v>
      </c>
      <c r="R882" t="s">
        <v>8327</v>
      </c>
      <c r="S882" s="17">
        <f t="shared" si="63"/>
        <v>41179.32104166667</v>
      </c>
      <c r="T882" s="17"/>
      <c r="U882" s="16">
        <f t="shared" si="64"/>
        <v>41212.32104166667</v>
      </c>
    </row>
    <row r="883" spans="1:21" ht="45" hidden="1" x14ac:dyDescent="0.2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0">
        <f t="shared" si="61"/>
        <v>1</v>
      </c>
      <c r="P883" s="10">
        <f t="shared" si="62"/>
        <v>30</v>
      </c>
      <c r="Q883" s="12" t="s">
        <v>8323</v>
      </c>
      <c r="R883" t="s">
        <v>8327</v>
      </c>
      <c r="S883" s="17">
        <f t="shared" si="63"/>
        <v>40877.25099537037</v>
      </c>
      <c r="T883" s="17"/>
      <c r="U883" s="16">
        <f t="shared" si="64"/>
        <v>40922.25099537037</v>
      </c>
    </row>
    <row r="884" spans="1:21" ht="60" hidden="1" x14ac:dyDescent="0.2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0">
        <f t="shared" si="61"/>
        <v>20</v>
      </c>
      <c r="P884" s="10">
        <f t="shared" si="62"/>
        <v>21.57</v>
      </c>
      <c r="Q884" s="12" t="s">
        <v>8323</v>
      </c>
      <c r="R884" t="s">
        <v>8327</v>
      </c>
      <c r="S884" s="17">
        <f t="shared" si="63"/>
        <v>40759.860532407409</v>
      </c>
      <c r="T884" s="17"/>
      <c r="U884" s="16">
        <f t="shared" si="64"/>
        <v>40792.860532407409</v>
      </c>
    </row>
    <row r="885" spans="1:21" ht="60" hidden="1" x14ac:dyDescent="0.2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0">
        <f t="shared" si="61"/>
        <v>40</v>
      </c>
      <c r="P885" s="10">
        <f t="shared" si="62"/>
        <v>83.38</v>
      </c>
      <c r="Q885" s="12" t="s">
        <v>8323</v>
      </c>
      <c r="R885" t="s">
        <v>8327</v>
      </c>
      <c r="S885" s="17">
        <f t="shared" si="63"/>
        <v>42371.935590277775</v>
      </c>
      <c r="T885" s="17"/>
      <c r="U885" s="16">
        <f t="shared" si="64"/>
        <v>42431.935590277775</v>
      </c>
    </row>
    <row r="886" spans="1:21" ht="45" hidden="1" x14ac:dyDescent="0.2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0">
        <f t="shared" si="61"/>
        <v>1</v>
      </c>
      <c r="P886" s="10">
        <f t="shared" si="62"/>
        <v>10</v>
      </c>
      <c r="Q886" s="12" t="s">
        <v>8323</v>
      </c>
      <c r="R886" t="s">
        <v>8327</v>
      </c>
      <c r="S886" s="17">
        <f t="shared" si="63"/>
        <v>40981.802615740737</v>
      </c>
      <c r="T886" s="17"/>
      <c r="U886" s="16">
        <f t="shared" si="64"/>
        <v>41041.104861111111</v>
      </c>
    </row>
    <row r="887" spans="1:21" ht="45" hidden="1" x14ac:dyDescent="0.2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0">
        <f t="shared" si="61"/>
        <v>75</v>
      </c>
      <c r="P887" s="10">
        <f t="shared" si="62"/>
        <v>35.71</v>
      </c>
      <c r="Q887" s="12" t="s">
        <v>8323</v>
      </c>
      <c r="R887" t="s">
        <v>8327</v>
      </c>
      <c r="S887" s="17">
        <f t="shared" si="63"/>
        <v>42713.941099537042</v>
      </c>
      <c r="T887" s="17"/>
      <c r="U887" s="16">
        <f t="shared" si="64"/>
        <v>42734.941099537042</v>
      </c>
    </row>
    <row r="888" spans="1:21" ht="60" hidden="1" x14ac:dyDescent="0.2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0">
        <f t="shared" si="61"/>
        <v>41</v>
      </c>
      <c r="P888" s="10">
        <f t="shared" si="62"/>
        <v>29.29</v>
      </c>
      <c r="Q888" s="12" t="s">
        <v>8323</v>
      </c>
      <c r="R888" t="s">
        <v>8327</v>
      </c>
      <c r="S888" s="17">
        <f t="shared" si="63"/>
        <v>42603.870520833334</v>
      </c>
      <c r="T888" s="17"/>
      <c r="U888" s="16">
        <f t="shared" si="64"/>
        <v>42628.870520833334</v>
      </c>
    </row>
    <row r="889" spans="1:21" ht="60" hidden="1" x14ac:dyDescent="0.2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0">
        <f t="shared" si="61"/>
        <v>0</v>
      </c>
      <c r="P889" s="10">
        <f t="shared" si="62"/>
        <v>0</v>
      </c>
      <c r="Q889" s="12" t="s">
        <v>8323</v>
      </c>
      <c r="R889" t="s">
        <v>8327</v>
      </c>
      <c r="S889" s="17">
        <f t="shared" si="63"/>
        <v>41026.958969907406</v>
      </c>
      <c r="T889" s="17"/>
      <c r="U889" s="16">
        <f t="shared" si="64"/>
        <v>41056.958969907406</v>
      </c>
    </row>
    <row r="890" spans="1:21" ht="60" hidden="1" x14ac:dyDescent="0.2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0">
        <f t="shared" si="61"/>
        <v>7</v>
      </c>
      <c r="P890" s="10">
        <f t="shared" si="62"/>
        <v>18</v>
      </c>
      <c r="Q890" s="12" t="s">
        <v>8323</v>
      </c>
      <c r="R890" t="s">
        <v>8327</v>
      </c>
      <c r="S890" s="17">
        <f t="shared" si="63"/>
        <v>40751.753298611111</v>
      </c>
      <c r="T890" s="17"/>
      <c r="U890" s="16">
        <f t="shared" si="64"/>
        <v>40787.25</v>
      </c>
    </row>
    <row r="891" spans="1:21" ht="45" hidden="1" x14ac:dyDescent="0.2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0">
        <f t="shared" si="61"/>
        <v>9</v>
      </c>
      <c r="P891" s="10">
        <f t="shared" si="62"/>
        <v>73.760000000000005</v>
      </c>
      <c r="Q891" s="12" t="s">
        <v>8323</v>
      </c>
      <c r="R891" t="s">
        <v>8327</v>
      </c>
      <c r="S891" s="17">
        <f t="shared" si="63"/>
        <v>41887.784062500003</v>
      </c>
      <c r="T891" s="17"/>
      <c r="U891" s="16">
        <f t="shared" si="64"/>
        <v>41917.784062500003</v>
      </c>
    </row>
    <row r="892" spans="1:21" ht="60" hidden="1" x14ac:dyDescent="0.2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0">
        <f t="shared" si="61"/>
        <v>4</v>
      </c>
      <c r="P892" s="10">
        <f t="shared" si="62"/>
        <v>31.25</v>
      </c>
      <c r="Q892" s="12" t="s">
        <v>8323</v>
      </c>
      <c r="R892" t="s">
        <v>8327</v>
      </c>
      <c r="S892" s="17">
        <f t="shared" si="63"/>
        <v>41569.698831018519</v>
      </c>
      <c r="T892" s="17"/>
      <c r="U892" s="16">
        <f t="shared" si="64"/>
        <v>41599.740497685183</v>
      </c>
    </row>
    <row r="893" spans="1:21" ht="60" hidden="1" x14ac:dyDescent="0.2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0">
        <f t="shared" si="61"/>
        <v>3</v>
      </c>
      <c r="P893" s="10">
        <f t="shared" si="62"/>
        <v>28.89</v>
      </c>
      <c r="Q893" s="12" t="s">
        <v>8323</v>
      </c>
      <c r="R893" t="s">
        <v>8327</v>
      </c>
      <c r="S893" s="17">
        <f t="shared" si="63"/>
        <v>41842.031597222223</v>
      </c>
      <c r="T893" s="17"/>
      <c r="U893" s="16">
        <f t="shared" si="64"/>
        <v>41872.031597222223</v>
      </c>
    </row>
    <row r="894" spans="1:21" ht="60" hidden="1" x14ac:dyDescent="0.2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0">
        <f t="shared" si="61"/>
        <v>41</v>
      </c>
      <c r="P894" s="10">
        <f t="shared" si="62"/>
        <v>143.82</v>
      </c>
      <c r="Q894" s="12" t="s">
        <v>8323</v>
      </c>
      <c r="R894" t="s">
        <v>8327</v>
      </c>
      <c r="S894" s="17">
        <f t="shared" si="63"/>
        <v>40304.20003472222</v>
      </c>
      <c r="T894" s="17"/>
      <c r="U894" s="16">
        <f t="shared" si="64"/>
        <v>40391.166666666664</v>
      </c>
    </row>
    <row r="895" spans="1:21" ht="45" hidden="1" x14ac:dyDescent="0.2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0">
        <f t="shared" si="61"/>
        <v>10</v>
      </c>
      <c r="P895" s="10">
        <f t="shared" si="62"/>
        <v>40</v>
      </c>
      <c r="Q895" s="12" t="s">
        <v>8323</v>
      </c>
      <c r="R895" t="s">
        <v>8327</v>
      </c>
      <c r="S895" s="17">
        <f t="shared" si="63"/>
        <v>42065.897719907407</v>
      </c>
      <c r="T895" s="17"/>
      <c r="U895" s="16">
        <f t="shared" si="64"/>
        <v>42095.856053240743</v>
      </c>
    </row>
    <row r="896" spans="1:21" ht="60" hidden="1" x14ac:dyDescent="0.2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0">
        <f t="shared" si="61"/>
        <v>39</v>
      </c>
      <c r="P896" s="10">
        <f t="shared" si="62"/>
        <v>147.81</v>
      </c>
      <c r="Q896" s="12" t="s">
        <v>8323</v>
      </c>
      <c r="R896" t="s">
        <v>8327</v>
      </c>
      <c r="S896" s="17">
        <f t="shared" si="63"/>
        <v>42496.981597222228</v>
      </c>
      <c r="T896" s="17"/>
      <c r="U896" s="16">
        <f t="shared" si="64"/>
        <v>42526.981597222228</v>
      </c>
    </row>
    <row r="897" spans="1:21" ht="60" hidden="1" x14ac:dyDescent="0.2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0">
        <f t="shared" si="61"/>
        <v>2</v>
      </c>
      <c r="P897" s="10">
        <f t="shared" si="62"/>
        <v>27.86</v>
      </c>
      <c r="Q897" s="12" t="s">
        <v>8323</v>
      </c>
      <c r="R897" t="s">
        <v>8327</v>
      </c>
      <c r="S897" s="17">
        <f t="shared" si="63"/>
        <v>40431.127650462964</v>
      </c>
      <c r="T897" s="17"/>
      <c r="U897" s="16">
        <f t="shared" si="64"/>
        <v>40476.127650462964</v>
      </c>
    </row>
    <row r="898" spans="1:21" ht="60" hidden="1" x14ac:dyDescent="0.2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0">
        <f t="shared" ref="O898:O961" si="65">ROUND(E898/D898*100,0)</f>
        <v>40</v>
      </c>
      <c r="P898" s="10">
        <f t="shared" ref="P898:P961" si="66">IFERROR(ROUND(E898/L898,2),0)</f>
        <v>44.44</v>
      </c>
      <c r="Q898" s="12" t="s">
        <v>8323</v>
      </c>
      <c r="R898" t="s">
        <v>8327</v>
      </c>
      <c r="S898" s="17">
        <f t="shared" si="63"/>
        <v>42218.872986111113</v>
      </c>
      <c r="T898" s="17"/>
      <c r="U898" s="16">
        <f t="shared" si="64"/>
        <v>42244.166666666672</v>
      </c>
    </row>
    <row r="899" spans="1:21" ht="60" hidden="1" x14ac:dyDescent="0.2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0">
        <f t="shared" si="65"/>
        <v>0</v>
      </c>
      <c r="P899" s="10">
        <f t="shared" si="66"/>
        <v>0</v>
      </c>
      <c r="Q899" s="12" t="s">
        <v>8323</v>
      </c>
      <c r="R899" t="s">
        <v>8327</v>
      </c>
      <c r="S899" s="17">
        <f t="shared" ref="S899:S962" si="67">(((J899/60)/60)/24)+DATE(1970,1,1)</f>
        <v>41211.688750000001</v>
      </c>
      <c r="T899" s="17"/>
      <c r="U899" s="16">
        <f t="shared" ref="U899:U962" si="68">(((I899/60)/60)/24)+DATE(1970,1,1)</f>
        <v>41241.730416666665</v>
      </c>
    </row>
    <row r="900" spans="1:21" ht="60" hidden="1" x14ac:dyDescent="0.2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0">
        <f t="shared" si="65"/>
        <v>3</v>
      </c>
      <c r="P900" s="10">
        <f t="shared" si="66"/>
        <v>35</v>
      </c>
      <c r="Q900" s="12" t="s">
        <v>8323</v>
      </c>
      <c r="R900" t="s">
        <v>8327</v>
      </c>
      <c r="S900" s="17">
        <f t="shared" si="67"/>
        <v>40878.758217592593</v>
      </c>
      <c r="T900" s="17"/>
      <c r="U900" s="16">
        <f t="shared" si="68"/>
        <v>40923.758217592593</v>
      </c>
    </row>
    <row r="901" spans="1:21" ht="45" hidden="1" x14ac:dyDescent="0.2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0">
        <f t="shared" si="65"/>
        <v>37</v>
      </c>
      <c r="P901" s="10">
        <f t="shared" si="66"/>
        <v>35</v>
      </c>
      <c r="Q901" s="12" t="s">
        <v>8323</v>
      </c>
      <c r="R901" t="s">
        <v>8327</v>
      </c>
      <c r="S901" s="17">
        <f t="shared" si="67"/>
        <v>40646.099097222221</v>
      </c>
      <c r="T901" s="17"/>
      <c r="U901" s="16">
        <f t="shared" si="68"/>
        <v>40691.099097222221</v>
      </c>
    </row>
    <row r="902" spans="1:21" ht="45" hidden="1" x14ac:dyDescent="0.2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0">
        <f t="shared" si="65"/>
        <v>0</v>
      </c>
      <c r="P902" s="10">
        <f t="shared" si="66"/>
        <v>10.5</v>
      </c>
      <c r="Q902" s="12" t="s">
        <v>8323</v>
      </c>
      <c r="R902" t="s">
        <v>8326</v>
      </c>
      <c r="S902" s="17">
        <f t="shared" si="67"/>
        <v>42429.84956018519</v>
      </c>
      <c r="T902" s="17"/>
      <c r="U902" s="16">
        <f t="shared" si="68"/>
        <v>42459.807893518519</v>
      </c>
    </row>
    <row r="903" spans="1:21" ht="60" hidden="1" x14ac:dyDescent="0.2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0">
        <f t="shared" si="65"/>
        <v>0</v>
      </c>
      <c r="P903" s="10">
        <f t="shared" si="66"/>
        <v>0</v>
      </c>
      <c r="Q903" s="12" t="s">
        <v>8323</v>
      </c>
      <c r="R903" t="s">
        <v>8326</v>
      </c>
      <c r="S903" s="17">
        <f t="shared" si="67"/>
        <v>40291.81150462963</v>
      </c>
      <c r="T903" s="17"/>
      <c r="U903" s="16">
        <f t="shared" si="68"/>
        <v>40337.799305555556</v>
      </c>
    </row>
    <row r="904" spans="1:21" ht="60" hidden="1" x14ac:dyDescent="0.2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0">
        <f t="shared" si="65"/>
        <v>0</v>
      </c>
      <c r="P904" s="10">
        <f t="shared" si="66"/>
        <v>30</v>
      </c>
      <c r="Q904" s="12" t="s">
        <v>8323</v>
      </c>
      <c r="R904" t="s">
        <v>8326</v>
      </c>
      <c r="S904" s="17">
        <f t="shared" si="67"/>
        <v>41829.965532407405</v>
      </c>
      <c r="T904" s="17"/>
      <c r="U904" s="16">
        <f t="shared" si="68"/>
        <v>41881.645833333336</v>
      </c>
    </row>
    <row r="905" spans="1:21" ht="45" hidden="1" x14ac:dyDescent="0.2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0">
        <f t="shared" si="65"/>
        <v>3</v>
      </c>
      <c r="P905" s="10">
        <f t="shared" si="66"/>
        <v>40</v>
      </c>
      <c r="Q905" s="12" t="s">
        <v>8323</v>
      </c>
      <c r="R905" t="s">
        <v>8326</v>
      </c>
      <c r="S905" s="17">
        <f t="shared" si="67"/>
        <v>41149.796064814815</v>
      </c>
      <c r="T905" s="17"/>
      <c r="U905" s="16">
        <f t="shared" si="68"/>
        <v>41175.100694444445</v>
      </c>
    </row>
    <row r="906" spans="1:21" ht="45" hidden="1" x14ac:dyDescent="0.2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0">
        <f t="shared" si="65"/>
        <v>0</v>
      </c>
      <c r="P906" s="10">
        <f t="shared" si="66"/>
        <v>50.33</v>
      </c>
      <c r="Q906" s="12" t="s">
        <v>8323</v>
      </c>
      <c r="R906" t="s">
        <v>8326</v>
      </c>
      <c r="S906" s="17">
        <f t="shared" si="67"/>
        <v>42342.080289351856</v>
      </c>
      <c r="T906" s="17"/>
      <c r="U906" s="16">
        <f t="shared" si="68"/>
        <v>42372.080289351856</v>
      </c>
    </row>
    <row r="907" spans="1:21" ht="45" hidden="1" x14ac:dyDescent="0.2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0">
        <f t="shared" si="65"/>
        <v>3</v>
      </c>
      <c r="P907" s="10">
        <f t="shared" si="66"/>
        <v>32.67</v>
      </c>
      <c r="Q907" s="12" t="s">
        <v>8323</v>
      </c>
      <c r="R907" t="s">
        <v>8326</v>
      </c>
      <c r="S907" s="17">
        <f t="shared" si="67"/>
        <v>40507.239884259259</v>
      </c>
      <c r="T907" s="17"/>
      <c r="U907" s="16">
        <f t="shared" si="68"/>
        <v>40567.239884259259</v>
      </c>
    </row>
    <row r="908" spans="1:21" ht="30" hidden="1" x14ac:dyDescent="0.2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0">
        <f t="shared" si="65"/>
        <v>0</v>
      </c>
      <c r="P908" s="10">
        <f t="shared" si="66"/>
        <v>0</v>
      </c>
      <c r="Q908" s="12" t="s">
        <v>8323</v>
      </c>
      <c r="R908" t="s">
        <v>8326</v>
      </c>
      <c r="S908" s="17">
        <f t="shared" si="67"/>
        <v>41681.189699074072</v>
      </c>
      <c r="T908" s="17"/>
      <c r="U908" s="16">
        <f t="shared" si="68"/>
        <v>41711.148032407407</v>
      </c>
    </row>
    <row r="909" spans="1:21" ht="45" hidden="1" x14ac:dyDescent="0.2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0">
        <f t="shared" si="65"/>
        <v>0</v>
      </c>
      <c r="P909" s="10">
        <f t="shared" si="66"/>
        <v>0</v>
      </c>
      <c r="Q909" s="12" t="s">
        <v>8323</v>
      </c>
      <c r="R909" t="s">
        <v>8326</v>
      </c>
      <c r="S909" s="17">
        <f t="shared" si="67"/>
        <v>40767.192395833335</v>
      </c>
      <c r="T909" s="17"/>
      <c r="U909" s="16">
        <f t="shared" si="68"/>
        <v>40797.192395833335</v>
      </c>
    </row>
    <row r="910" spans="1:21" ht="45" hidden="1" x14ac:dyDescent="0.2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0">
        <f t="shared" si="65"/>
        <v>0</v>
      </c>
      <c r="P910" s="10">
        <f t="shared" si="66"/>
        <v>0</v>
      </c>
      <c r="Q910" s="12" t="s">
        <v>8323</v>
      </c>
      <c r="R910" t="s">
        <v>8326</v>
      </c>
      <c r="S910" s="17">
        <f t="shared" si="67"/>
        <v>40340.801562499997</v>
      </c>
      <c r="T910" s="17"/>
      <c r="U910" s="16">
        <f t="shared" si="68"/>
        <v>40386.207638888889</v>
      </c>
    </row>
    <row r="911" spans="1:21" ht="60" hidden="1" x14ac:dyDescent="0.2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0">
        <f t="shared" si="65"/>
        <v>3</v>
      </c>
      <c r="P911" s="10">
        <f t="shared" si="66"/>
        <v>65</v>
      </c>
      <c r="Q911" s="12" t="s">
        <v>8323</v>
      </c>
      <c r="R911" t="s">
        <v>8326</v>
      </c>
      <c r="S911" s="17">
        <f t="shared" si="67"/>
        <v>41081.69027777778</v>
      </c>
      <c r="T911" s="17"/>
      <c r="U911" s="16">
        <f t="shared" si="68"/>
        <v>41113.166666666664</v>
      </c>
    </row>
    <row r="912" spans="1:21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0">
        <f t="shared" si="65"/>
        <v>22</v>
      </c>
      <c r="P912" s="10">
        <f t="shared" si="66"/>
        <v>24.6</v>
      </c>
      <c r="Q912" s="12" t="s">
        <v>8323</v>
      </c>
      <c r="R912" t="s">
        <v>8326</v>
      </c>
      <c r="S912" s="17">
        <f t="shared" si="67"/>
        <v>42737.545358796298</v>
      </c>
      <c r="T912" s="27">
        <f>YEAR(S912)</f>
        <v>2017</v>
      </c>
      <c r="U912" s="16">
        <f t="shared" si="68"/>
        <v>42797.545358796298</v>
      </c>
    </row>
    <row r="913" spans="1:21" ht="60" hidden="1" x14ac:dyDescent="0.2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0">
        <f t="shared" si="65"/>
        <v>0</v>
      </c>
      <c r="P913" s="10">
        <f t="shared" si="66"/>
        <v>0</v>
      </c>
      <c r="Q913" s="12" t="s">
        <v>8323</v>
      </c>
      <c r="R913" t="s">
        <v>8326</v>
      </c>
      <c r="S913" s="17">
        <f t="shared" si="67"/>
        <v>41642.005150462966</v>
      </c>
      <c r="T913" s="17"/>
      <c r="U913" s="16">
        <f t="shared" si="68"/>
        <v>41663.005150462966</v>
      </c>
    </row>
    <row r="914" spans="1:21" ht="45" hidden="1" x14ac:dyDescent="0.2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0">
        <f t="shared" si="65"/>
        <v>1</v>
      </c>
      <c r="P914" s="10">
        <f t="shared" si="66"/>
        <v>15</v>
      </c>
      <c r="Q914" s="12" t="s">
        <v>8323</v>
      </c>
      <c r="R914" t="s">
        <v>8326</v>
      </c>
      <c r="S914" s="17">
        <f t="shared" si="67"/>
        <v>41194.109340277777</v>
      </c>
      <c r="T914" s="17"/>
      <c r="U914" s="16">
        <f t="shared" si="68"/>
        <v>41254.151006944441</v>
      </c>
    </row>
    <row r="915" spans="1:21" ht="60" hidden="1" x14ac:dyDescent="0.2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0">
        <f t="shared" si="65"/>
        <v>7</v>
      </c>
      <c r="P915" s="10">
        <f t="shared" si="66"/>
        <v>82.58</v>
      </c>
      <c r="Q915" s="12" t="s">
        <v>8323</v>
      </c>
      <c r="R915" t="s">
        <v>8326</v>
      </c>
      <c r="S915" s="17">
        <f t="shared" si="67"/>
        <v>41004.139108796298</v>
      </c>
      <c r="T915" s="17"/>
      <c r="U915" s="16">
        <f t="shared" si="68"/>
        <v>41034.139108796298</v>
      </c>
    </row>
    <row r="916" spans="1:21" ht="45" hidden="1" x14ac:dyDescent="0.2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0">
        <f t="shared" si="65"/>
        <v>0</v>
      </c>
      <c r="P916" s="10">
        <f t="shared" si="66"/>
        <v>0</v>
      </c>
      <c r="Q916" s="12" t="s">
        <v>8323</v>
      </c>
      <c r="R916" t="s">
        <v>8326</v>
      </c>
      <c r="S916" s="17">
        <f t="shared" si="67"/>
        <v>41116.763275462967</v>
      </c>
      <c r="T916" s="17"/>
      <c r="U916" s="16">
        <f t="shared" si="68"/>
        <v>41146.763275462967</v>
      </c>
    </row>
    <row r="917" spans="1:21" ht="45" hidden="1" x14ac:dyDescent="0.2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0">
        <f t="shared" si="65"/>
        <v>6</v>
      </c>
      <c r="P917" s="10">
        <f t="shared" si="66"/>
        <v>41.67</v>
      </c>
      <c r="Q917" s="12" t="s">
        <v>8323</v>
      </c>
      <c r="R917" t="s">
        <v>8326</v>
      </c>
      <c r="S917" s="17">
        <f t="shared" si="67"/>
        <v>40937.679560185185</v>
      </c>
      <c r="T917" s="17"/>
      <c r="U917" s="16">
        <f t="shared" si="68"/>
        <v>40969.207638888889</v>
      </c>
    </row>
    <row r="918" spans="1:21" ht="45" hidden="1" x14ac:dyDescent="0.2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0">
        <f t="shared" si="65"/>
        <v>0</v>
      </c>
      <c r="P918" s="10">
        <f t="shared" si="66"/>
        <v>0</v>
      </c>
      <c r="Q918" s="12" t="s">
        <v>8323</v>
      </c>
      <c r="R918" t="s">
        <v>8326</v>
      </c>
      <c r="S918" s="17">
        <f t="shared" si="67"/>
        <v>40434.853402777779</v>
      </c>
      <c r="T918" s="17"/>
      <c r="U918" s="16">
        <f t="shared" si="68"/>
        <v>40473.208333333336</v>
      </c>
    </row>
    <row r="919" spans="1:21" ht="60" hidden="1" x14ac:dyDescent="0.2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0">
        <f t="shared" si="65"/>
        <v>1</v>
      </c>
      <c r="P919" s="10">
        <f t="shared" si="66"/>
        <v>30</v>
      </c>
      <c r="Q919" s="12" t="s">
        <v>8323</v>
      </c>
      <c r="R919" t="s">
        <v>8326</v>
      </c>
      <c r="S919" s="17">
        <f t="shared" si="67"/>
        <v>41802.94363425926</v>
      </c>
      <c r="T919" s="17"/>
      <c r="U919" s="16">
        <f t="shared" si="68"/>
        <v>41834.104166666664</v>
      </c>
    </row>
    <row r="920" spans="1:21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0">
        <f t="shared" si="65"/>
        <v>5</v>
      </c>
      <c r="P920" s="10">
        <f t="shared" si="66"/>
        <v>19.600000000000001</v>
      </c>
      <c r="Q920" s="12" t="s">
        <v>8323</v>
      </c>
      <c r="R920" t="s">
        <v>8326</v>
      </c>
      <c r="S920" s="17">
        <f t="shared" si="67"/>
        <v>41944.916215277779</v>
      </c>
      <c r="T920" s="27">
        <f>YEAR(S920)</f>
        <v>2014</v>
      </c>
      <c r="U920" s="16">
        <f t="shared" si="68"/>
        <v>41974.957881944443</v>
      </c>
    </row>
    <row r="921" spans="1:21" ht="15.75" hidden="1" x14ac:dyDescent="0.2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0">
        <f t="shared" si="65"/>
        <v>1</v>
      </c>
      <c r="P921" s="10">
        <f t="shared" si="66"/>
        <v>100</v>
      </c>
      <c r="Q921" s="12" t="s">
        <v>8323</v>
      </c>
      <c r="R921" t="s">
        <v>8326</v>
      </c>
      <c r="S921" s="17">
        <f t="shared" si="67"/>
        <v>41227.641724537039</v>
      </c>
      <c r="T921" s="17"/>
      <c r="U921" s="16">
        <f t="shared" si="68"/>
        <v>41262.641724537039</v>
      </c>
    </row>
    <row r="922" spans="1:21" ht="45" hidden="1" x14ac:dyDescent="0.2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0">
        <f t="shared" si="65"/>
        <v>0</v>
      </c>
      <c r="P922" s="10">
        <f t="shared" si="66"/>
        <v>0</v>
      </c>
      <c r="Q922" s="12" t="s">
        <v>8323</v>
      </c>
      <c r="R922" t="s">
        <v>8326</v>
      </c>
      <c r="S922" s="17">
        <f t="shared" si="67"/>
        <v>41562.67155092593</v>
      </c>
      <c r="T922" s="17"/>
      <c r="U922" s="16">
        <f t="shared" si="68"/>
        <v>41592.713217592594</v>
      </c>
    </row>
    <row r="923" spans="1:21" ht="60" hidden="1" x14ac:dyDescent="0.2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0">
        <f t="shared" si="65"/>
        <v>31</v>
      </c>
      <c r="P923" s="10">
        <f t="shared" si="66"/>
        <v>231.75</v>
      </c>
      <c r="Q923" s="12" t="s">
        <v>8323</v>
      </c>
      <c r="R923" t="s">
        <v>8326</v>
      </c>
      <c r="S923" s="17">
        <f t="shared" si="67"/>
        <v>40847.171018518515</v>
      </c>
      <c r="T923" s="17"/>
      <c r="U923" s="16">
        <f t="shared" si="68"/>
        <v>40889.212685185186</v>
      </c>
    </row>
    <row r="924" spans="1:21" ht="45" hidden="1" x14ac:dyDescent="0.2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0">
        <f t="shared" si="65"/>
        <v>21</v>
      </c>
      <c r="P924" s="10">
        <f t="shared" si="66"/>
        <v>189.33</v>
      </c>
      <c r="Q924" s="12" t="s">
        <v>8323</v>
      </c>
      <c r="R924" t="s">
        <v>8326</v>
      </c>
      <c r="S924" s="17">
        <f t="shared" si="67"/>
        <v>41878.530011574076</v>
      </c>
      <c r="T924" s="17"/>
      <c r="U924" s="16">
        <f t="shared" si="68"/>
        <v>41913.530011574076</v>
      </c>
    </row>
    <row r="925" spans="1:21" ht="60" hidden="1" x14ac:dyDescent="0.2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0">
        <f t="shared" si="65"/>
        <v>2</v>
      </c>
      <c r="P925" s="10">
        <f t="shared" si="66"/>
        <v>55</v>
      </c>
      <c r="Q925" s="12" t="s">
        <v>8323</v>
      </c>
      <c r="R925" t="s">
        <v>8326</v>
      </c>
      <c r="S925" s="17">
        <f t="shared" si="67"/>
        <v>41934.959756944445</v>
      </c>
      <c r="T925" s="17"/>
      <c r="U925" s="16">
        <f t="shared" si="68"/>
        <v>41965.001423611116</v>
      </c>
    </row>
    <row r="926" spans="1:21" ht="60" hidden="1" x14ac:dyDescent="0.2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0">
        <f t="shared" si="65"/>
        <v>11</v>
      </c>
      <c r="P926" s="10">
        <f t="shared" si="66"/>
        <v>21.8</v>
      </c>
      <c r="Q926" s="12" t="s">
        <v>8323</v>
      </c>
      <c r="R926" t="s">
        <v>8326</v>
      </c>
      <c r="S926" s="17">
        <f t="shared" si="67"/>
        <v>41288.942928240744</v>
      </c>
      <c r="T926" s="17"/>
      <c r="U926" s="16">
        <f t="shared" si="68"/>
        <v>41318.942928240744</v>
      </c>
    </row>
    <row r="927" spans="1:21" ht="45" hidden="1" x14ac:dyDescent="0.2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0">
        <f t="shared" si="65"/>
        <v>3</v>
      </c>
      <c r="P927" s="10">
        <f t="shared" si="66"/>
        <v>32</v>
      </c>
      <c r="Q927" s="12" t="s">
        <v>8323</v>
      </c>
      <c r="R927" t="s">
        <v>8326</v>
      </c>
      <c r="S927" s="17">
        <f t="shared" si="67"/>
        <v>41575.880914351852</v>
      </c>
      <c r="T927" s="17"/>
      <c r="U927" s="16">
        <f t="shared" si="68"/>
        <v>41605.922581018516</v>
      </c>
    </row>
    <row r="928" spans="1:21" ht="60" hidden="1" x14ac:dyDescent="0.2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0">
        <f t="shared" si="65"/>
        <v>0</v>
      </c>
      <c r="P928" s="10">
        <f t="shared" si="66"/>
        <v>0</v>
      </c>
      <c r="Q928" s="12" t="s">
        <v>8323</v>
      </c>
      <c r="R928" t="s">
        <v>8326</v>
      </c>
      <c r="S928" s="17">
        <f t="shared" si="67"/>
        <v>40338.02002314815</v>
      </c>
      <c r="T928" s="17"/>
      <c r="U928" s="16">
        <f t="shared" si="68"/>
        <v>40367.944444444445</v>
      </c>
    </row>
    <row r="929" spans="1:21" ht="30" hidden="1" x14ac:dyDescent="0.2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0">
        <f t="shared" si="65"/>
        <v>0</v>
      </c>
      <c r="P929" s="10">
        <f t="shared" si="66"/>
        <v>0</v>
      </c>
      <c r="Q929" s="12" t="s">
        <v>8323</v>
      </c>
      <c r="R929" t="s">
        <v>8326</v>
      </c>
      <c r="S929" s="17">
        <f t="shared" si="67"/>
        <v>41013.822858796295</v>
      </c>
      <c r="T929" s="17"/>
      <c r="U929" s="16">
        <f t="shared" si="68"/>
        <v>41043.822858796295</v>
      </c>
    </row>
    <row r="930" spans="1:21" ht="45" hidden="1" x14ac:dyDescent="0.2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0">
        <f t="shared" si="65"/>
        <v>11</v>
      </c>
      <c r="P930" s="10">
        <f t="shared" si="66"/>
        <v>56.25</v>
      </c>
      <c r="Q930" s="12" t="s">
        <v>8323</v>
      </c>
      <c r="R930" t="s">
        <v>8326</v>
      </c>
      <c r="S930" s="17">
        <f t="shared" si="67"/>
        <v>41180.86241898148</v>
      </c>
      <c r="T930" s="17"/>
      <c r="U930" s="16">
        <f t="shared" si="68"/>
        <v>41231</v>
      </c>
    </row>
    <row r="931" spans="1:21" ht="45" hidden="1" x14ac:dyDescent="0.2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0">
        <f t="shared" si="65"/>
        <v>0</v>
      </c>
      <c r="P931" s="10">
        <f t="shared" si="66"/>
        <v>0</v>
      </c>
      <c r="Q931" s="12" t="s">
        <v>8323</v>
      </c>
      <c r="R931" t="s">
        <v>8326</v>
      </c>
      <c r="S931" s="17">
        <f t="shared" si="67"/>
        <v>40978.238067129627</v>
      </c>
      <c r="T931" s="17"/>
      <c r="U931" s="16">
        <f t="shared" si="68"/>
        <v>41008.196400462963</v>
      </c>
    </row>
    <row r="932" spans="1:21" ht="60" hidden="1" x14ac:dyDescent="0.2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0">
        <f t="shared" si="65"/>
        <v>38</v>
      </c>
      <c r="P932" s="10">
        <f t="shared" si="66"/>
        <v>69</v>
      </c>
      <c r="Q932" s="12" t="s">
        <v>8323</v>
      </c>
      <c r="R932" t="s">
        <v>8326</v>
      </c>
      <c r="S932" s="17">
        <f t="shared" si="67"/>
        <v>40312.915578703702</v>
      </c>
      <c r="T932" s="17"/>
      <c r="U932" s="16">
        <f t="shared" si="68"/>
        <v>40354.897222222222</v>
      </c>
    </row>
    <row r="933" spans="1:21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0">
        <f t="shared" si="65"/>
        <v>7</v>
      </c>
      <c r="P933" s="10">
        <f t="shared" si="66"/>
        <v>18.71</v>
      </c>
      <c r="Q933" s="12" t="s">
        <v>8323</v>
      </c>
      <c r="R933" t="s">
        <v>8326</v>
      </c>
      <c r="S933" s="17">
        <f t="shared" si="67"/>
        <v>41680.359976851854</v>
      </c>
      <c r="T933" s="27">
        <f>YEAR(S933)</f>
        <v>2014</v>
      </c>
      <c r="U933" s="16">
        <f t="shared" si="68"/>
        <v>41714.916666666664</v>
      </c>
    </row>
    <row r="934" spans="1:21" ht="45" hidden="1" x14ac:dyDescent="0.2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0">
        <f t="shared" si="65"/>
        <v>15</v>
      </c>
      <c r="P934" s="10">
        <f t="shared" si="66"/>
        <v>46.03</v>
      </c>
      <c r="Q934" s="12" t="s">
        <v>8323</v>
      </c>
      <c r="R934" t="s">
        <v>8326</v>
      </c>
      <c r="S934" s="17">
        <f t="shared" si="67"/>
        <v>41310.969270833331</v>
      </c>
      <c r="T934" s="17"/>
      <c r="U934" s="16">
        <f t="shared" si="68"/>
        <v>41355.927604166667</v>
      </c>
    </row>
    <row r="935" spans="1:21" ht="60" hidden="1" x14ac:dyDescent="0.2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0">
        <f t="shared" si="65"/>
        <v>6</v>
      </c>
      <c r="P935" s="10">
        <f t="shared" si="66"/>
        <v>60</v>
      </c>
      <c r="Q935" s="12" t="s">
        <v>8323</v>
      </c>
      <c r="R935" t="s">
        <v>8326</v>
      </c>
      <c r="S935" s="17">
        <f t="shared" si="67"/>
        <v>41711.169085648151</v>
      </c>
      <c r="T935" s="17"/>
      <c r="U935" s="16">
        <f t="shared" si="68"/>
        <v>41771.169085648151</v>
      </c>
    </row>
    <row r="936" spans="1:21" ht="60" hidden="1" x14ac:dyDescent="0.2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0">
        <f t="shared" si="65"/>
        <v>30</v>
      </c>
      <c r="P936" s="10">
        <f t="shared" si="66"/>
        <v>50.67</v>
      </c>
      <c r="Q936" s="12" t="s">
        <v>8323</v>
      </c>
      <c r="R936" t="s">
        <v>8326</v>
      </c>
      <c r="S936" s="17">
        <f t="shared" si="67"/>
        <v>41733.737083333333</v>
      </c>
      <c r="T936" s="17"/>
      <c r="U936" s="16">
        <f t="shared" si="68"/>
        <v>41763.25</v>
      </c>
    </row>
    <row r="937" spans="1:21" ht="60" hidden="1" x14ac:dyDescent="0.2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0">
        <f t="shared" si="65"/>
        <v>1</v>
      </c>
      <c r="P937" s="10">
        <f t="shared" si="66"/>
        <v>25</v>
      </c>
      <c r="Q937" s="12" t="s">
        <v>8323</v>
      </c>
      <c r="R937" t="s">
        <v>8326</v>
      </c>
      <c r="S937" s="17">
        <f t="shared" si="67"/>
        <v>42368.333668981482</v>
      </c>
      <c r="T937" s="17"/>
      <c r="U937" s="16">
        <f t="shared" si="68"/>
        <v>42398.333668981482</v>
      </c>
    </row>
    <row r="938" spans="1:21" ht="45" hidden="1" x14ac:dyDescent="0.2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0">
        <f t="shared" si="65"/>
        <v>0</v>
      </c>
      <c r="P938" s="10">
        <f t="shared" si="66"/>
        <v>0</v>
      </c>
      <c r="Q938" s="12" t="s">
        <v>8323</v>
      </c>
      <c r="R938" t="s">
        <v>8326</v>
      </c>
      <c r="S938" s="17">
        <f t="shared" si="67"/>
        <v>40883.024178240739</v>
      </c>
      <c r="T938" s="17"/>
      <c r="U938" s="16">
        <f t="shared" si="68"/>
        <v>40926.833333333336</v>
      </c>
    </row>
    <row r="939" spans="1:21" ht="45" hidden="1" x14ac:dyDescent="0.2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0">
        <f t="shared" si="65"/>
        <v>1</v>
      </c>
      <c r="P939" s="10">
        <f t="shared" si="66"/>
        <v>20</v>
      </c>
      <c r="Q939" s="12" t="s">
        <v>8323</v>
      </c>
      <c r="R939" t="s">
        <v>8326</v>
      </c>
      <c r="S939" s="17">
        <f t="shared" si="67"/>
        <v>41551.798113425924</v>
      </c>
      <c r="T939" s="17"/>
      <c r="U939" s="16">
        <f t="shared" si="68"/>
        <v>41581.839780092596</v>
      </c>
    </row>
    <row r="940" spans="1:21" ht="45" hidden="1" x14ac:dyDescent="0.2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0">
        <f t="shared" si="65"/>
        <v>0</v>
      </c>
      <c r="P940" s="10">
        <f t="shared" si="66"/>
        <v>25</v>
      </c>
      <c r="Q940" s="12" t="s">
        <v>8323</v>
      </c>
      <c r="R940" t="s">
        <v>8326</v>
      </c>
      <c r="S940" s="17">
        <f t="shared" si="67"/>
        <v>41124.479722222226</v>
      </c>
      <c r="T940" s="17"/>
      <c r="U940" s="16">
        <f t="shared" si="68"/>
        <v>41154.479722222226</v>
      </c>
    </row>
    <row r="941" spans="1:21" ht="60" hidden="1" x14ac:dyDescent="0.2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0">
        <f t="shared" si="65"/>
        <v>1</v>
      </c>
      <c r="P941" s="10">
        <f t="shared" si="66"/>
        <v>20</v>
      </c>
      <c r="Q941" s="12" t="s">
        <v>8323</v>
      </c>
      <c r="R941" t="s">
        <v>8326</v>
      </c>
      <c r="S941" s="17">
        <f t="shared" si="67"/>
        <v>41416.763171296298</v>
      </c>
      <c r="T941" s="17"/>
      <c r="U941" s="16">
        <f t="shared" si="68"/>
        <v>41455.831944444442</v>
      </c>
    </row>
    <row r="942" spans="1:21" ht="45" hidden="1" x14ac:dyDescent="0.2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0">
        <f t="shared" si="65"/>
        <v>17</v>
      </c>
      <c r="P942" s="10">
        <f t="shared" si="66"/>
        <v>110.29</v>
      </c>
      <c r="Q942" s="12" t="s">
        <v>8317</v>
      </c>
      <c r="R942" t="s">
        <v>8319</v>
      </c>
      <c r="S942" s="17">
        <f t="shared" si="67"/>
        <v>42182.008402777778</v>
      </c>
      <c r="T942" s="17"/>
      <c r="U942" s="16">
        <f t="shared" si="68"/>
        <v>42227.008402777778</v>
      </c>
    </row>
    <row r="943" spans="1:21" ht="60" hidden="1" x14ac:dyDescent="0.2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0">
        <f t="shared" si="65"/>
        <v>2</v>
      </c>
      <c r="P943" s="10">
        <f t="shared" si="66"/>
        <v>37.450000000000003</v>
      </c>
      <c r="Q943" s="12" t="s">
        <v>8317</v>
      </c>
      <c r="R943" t="s">
        <v>8319</v>
      </c>
      <c r="S943" s="17">
        <f t="shared" si="67"/>
        <v>42746.096585648149</v>
      </c>
      <c r="T943" s="17"/>
      <c r="U943" s="16">
        <f t="shared" si="68"/>
        <v>42776.096585648149</v>
      </c>
    </row>
    <row r="944" spans="1:21" ht="60" hidden="1" x14ac:dyDescent="0.2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0">
        <f t="shared" si="65"/>
        <v>9</v>
      </c>
      <c r="P944" s="10">
        <f t="shared" si="66"/>
        <v>41.75</v>
      </c>
      <c r="Q944" s="12" t="s">
        <v>8317</v>
      </c>
      <c r="R944" t="s">
        <v>8319</v>
      </c>
      <c r="S944" s="17">
        <f t="shared" si="67"/>
        <v>42382.843287037031</v>
      </c>
      <c r="T944" s="17"/>
      <c r="U944" s="16">
        <f t="shared" si="68"/>
        <v>42418.843287037031</v>
      </c>
    </row>
    <row r="945" spans="1:21" ht="30" hidden="1" x14ac:dyDescent="0.2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0">
        <f t="shared" si="65"/>
        <v>10</v>
      </c>
      <c r="P945" s="10">
        <f t="shared" si="66"/>
        <v>24.08</v>
      </c>
      <c r="Q945" s="12" t="s">
        <v>8317</v>
      </c>
      <c r="R945" t="s">
        <v>8319</v>
      </c>
      <c r="S945" s="17">
        <f t="shared" si="67"/>
        <v>42673.66788194445</v>
      </c>
      <c r="T945" s="17"/>
      <c r="U945" s="16">
        <f t="shared" si="68"/>
        <v>42703.709548611107</v>
      </c>
    </row>
    <row r="946" spans="1:21" ht="45" hidden="1" x14ac:dyDescent="0.2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0">
        <f t="shared" si="65"/>
        <v>13</v>
      </c>
      <c r="P946" s="10">
        <f t="shared" si="66"/>
        <v>69.41</v>
      </c>
      <c r="Q946" s="12" t="s">
        <v>8317</v>
      </c>
      <c r="R946" t="s">
        <v>8319</v>
      </c>
      <c r="S946" s="17">
        <f t="shared" si="67"/>
        <v>42444.583912037036</v>
      </c>
      <c r="T946" s="17"/>
      <c r="U946" s="16">
        <f t="shared" si="68"/>
        <v>42478.583333333328</v>
      </c>
    </row>
    <row r="947" spans="1:21" ht="45" hidden="1" x14ac:dyDescent="0.2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0">
        <f t="shared" si="65"/>
        <v>2</v>
      </c>
      <c r="P947" s="10">
        <f t="shared" si="66"/>
        <v>155.25</v>
      </c>
      <c r="Q947" s="12" t="s">
        <v>8317</v>
      </c>
      <c r="R947" t="s">
        <v>8319</v>
      </c>
      <c r="S947" s="17">
        <f t="shared" si="67"/>
        <v>42732.872986111113</v>
      </c>
      <c r="T947" s="17"/>
      <c r="U947" s="16">
        <f t="shared" si="68"/>
        <v>42784.999305555553</v>
      </c>
    </row>
    <row r="948" spans="1:21" ht="45" hidden="1" x14ac:dyDescent="0.2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0">
        <f t="shared" si="65"/>
        <v>2</v>
      </c>
      <c r="P948" s="10">
        <f t="shared" si="66"/>
        <v>57.2</v>
      </c>
      <c r="Q948" s="12" t="s">
        <v>8317</v>
      </c>
      <c r="R948" t="s">
        <v>8319</v>
      </c>
      <c r="S948" s="17">
        <f t="shared" si="67"/>
        <v>42592.750555555554</v>
      </c>
      <c r="T948" s="17"/>
      <c r="U948" s="16">
        <f t="shared" si="68"/>
        <v>42622.750555555554</v>
      </c>
    </row>
    <row r="949" spans="1:21" ht="60" hidden="1" x14ac:dyDescent="0.2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0">
        <f t="shared" si="65"/>
        <v>0</v>
      </c>
      <c r="P949" s="10">
        <f t="shared" si="66"/>
        <v>0</v>
      </c>
      <c r="Q949" s="12" t="s">
        <v>8317</v>
      </c>
      <c r="R949" t="s">
        <v>8319</v>
      </c>
      <c r="S949" s="17">
        <f t="shared" si="67"/>
        <v>42491.781319444446</v>
      </c>
      <c r="T949" s="17"/>
      <c r="U949" s="16">
        <f t="shared" si="68"/>
        <v>42551.781319444446</v>
      </c>
    </row>
    <row r="950" spans="1:21" ht="60" hidden="1" x14ac:dyDescent="0.2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0">
        <f t="shared" si="65"/>
        <v>12</v>
      </c>
      <c r="P950" s="10">
        <f t="shared" si="66"/>
        <v>60</v>
      </c>
      <c r="Q950" s="12" t="s">
        <v>8317</v>
      </c>
      <c r="R950" t="s">
        <v>8319</v>
      </c>
      <c r="S950" s="17">
        <f t="shared" si="67"/>
        <v>42411.828287037039</v>
      </c>
      <c r="T950" s="17"/>
      <c r="U950" s="16">
        <f t="shared" si="68"/>
        <v>42441.828287037039</v>
      </c>
    </row>
    <row r="951" spans="1:21" ht="45" hidden="1" x14ac:dyDescent="0.2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0">
        <f t="shared" si="65"/>
        <v>1</v>
      </c>
      <c r="P951" s="10">
        <f t="shared" si="66"/>
        <v>39</v>
      </c>
      <c r="Q951" s="12" t="s">
        <v>8317</v>
      </c>
      <c r="R951" t="s">
        <v>8319</v>
      </c>
      <c r="S951" s="17">
        <f t="shared" si="67"/>
        <v>42361.043703703705</v>
      </c>
      <c r="T951" s="17"/>
      <c r="U951" s="16">
        <f t="shared" si="68"/>
        <v>42421.043703703705</v>
      </c>
    </row>
    <row r="952" spans="1:21" ht="45" hidden="1" x14ac:dyDescent="0.2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0">
        <f t="shared" si="65"/>
        <v>28</v>
      </c>
      <c r="P952" s="10">
        <f t="shared" si="66"/>
        <v>58.42</v>
      </c>
      <c r="Q952" s="12" t="s">
        <v>8317</v>
      </c>
      <c r="R952" t="s">
        <v>8319</v>
      </c>
      <c r="S952" s="17">
        <f t="shared" si="67"/>
        <v>42356.750706018516</v>
      </c>
      <c r="T952" s="17"/>
      <c r="U952" s="16">
        <f t="shared" si="68"/>
        <v>42386.750706018516</v>
      </c>
    </row>
    <row r="953" spans="1:21" ht="15.75" hidden="1" x14ac:dyDescent="0.2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0">
        <f t="shared" si="65"/>
        <v>38</v>
      </c>
      <c r="P953" s="10">
        <f t="shared" si="66"/>
        <v>158.63999999999999</v>
      </c>
      <c r="Q953" s="12" t="s">
        <v>8317</v>
      </c>
      <c r="R953" t="s">
        <v>8319</v>
      </c>
      <c r="S953" s="17">
        <f t="shared" si="67"/>
        <v>42480.653611111105</v>
      </c>
      <c r="T953" s="17"/>
      <c r="U953" s="16">
        <f t="shared" si="68"/>
        <v>42525.653611111105</v>
      </c>
    </row>
    <row r="954" spans="1:21" ht="30" hidden="1" x14ac:dyDescent="0.2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0">
        <f t="shared" si="65"/>
        <v>40</v>
      </c>
      <c r="P954" s="10">
        <f t="shared" si="66"/>
        <v>99.86</v>
      </c>
      <c r="Q954" s="12" t="s">
        <v>8317</v>
      </c>
      <c r="R954" t="s">
        <v>8319</v>
      </c>
      <c r="S954" s="17">
        <f t="shared" si="67"/>
        <v>42662.613564814819</v>
      </c>
      <c r="T954" s="17"/>
      <c r="U954" s="16">
        <f t="shared" si="68"/>
        <v>42692.655231481483</v>
      </c>
    </row>
    <row r="955" spans="1:21" ht="45" hidden="1" x14ac:dyDescent="0.2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0">
        <f t="shared" si="65"/>
        <v>1</v>
      </c>
      <c r="P955" s="10">
        <f t="shared" si="66"/>
        <v>25.2</v>
      </c>
      <c r="Q955" s="12" t="s">
        <v>8317</v>
      </c>
      <c r="R955" t="s">
        <v>8319</v>
      </c>
      <c r="S955" s="17">
        <f t="shared" si="67"/>
        <v>41999.164340277777</v>
      </c>
      <c r="T955" s="17"/>
      <c r="U955" s="16">
        <f t="shared" si="68"/>
        <v>42029.164340277777</v>
      </c>
    </row>
    <row r="956" spans="1:21" ht="45" hidden="1" x14ac:dyDescent="0.2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0">
        <f t="shared" si="65"/>
        <v>43</v>
      </c>
      <c r="P956" s="10">
        <f t="shared" si="66"/>
        <v>89.19</v>
      </c>
      <c r="Q956" s="12" t="s">
        <v>8317</v>
      </c>
      <c r="R956" t="s">
        <v>8319</v>
      </c>
      <c r="S956" s="17">
        <f t="shared" si="67"/>
        <v>42194.833784722221</v>
      </c>
      <c r="T956" s="17"/>
      <c r="U956" s="16">
        <f t="shared" si="68"/>
        <v>42236.833784722221</v>
      </c>
    </row>
    <row r="957" spans="1:21" ht="45" hidden="1" x14ac:dyDescent="0.2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0">
        <f t="shared" si="65"/>
        <v>6</v>
      </c>
      <c r="P957" s="10">
        <f t="shared" si="66"/>
        <v>182.62</v>
      </c>
      <c r="Q957" s="12" t="s">
        <v>8317</v>
      </c>
      <c r="R957" t="s">
        <v>8319</v>
      </c>
      <c r="S957" s="17">
        <f t="shared" si="67"/>
        <v>42586.295138888891</v>
      </c>
      <c r="T957" s="17"/>
      <c r="U957" s="16">
        <f t="shared" si="68"/>
        <v>42626.295138888891</v>
      </c>
    </row>
    <row r="958" spans="1:21" ht="60" hidden="1" x14ac:dyDescent="0.2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0">
        <f t="shared" si="65"/>
        <v>2</v>
      </c>
      <c r="P958" s="10">
        <f t="shared" si="66"/>
        <v>50.65</v>
      </c>
      <c r="Q958" s="12" t="s">
        <v>8317</v>
      </c>
      <c r="R958" t="s">
        <v>8319</v>
      </c>
      <c r="S958" s="17">
        <f t="shared" si="67"/>
        <v>42060.913877314815</v>
      </c>
      <c r="T958" s="17"/>
      <c r="U958" s="16">
        <f t="shared" si="68"/>
        <v>42120.872210648144</v>
      </c>
    </row>
    <row r="959" spans="1:21" ht="30" hidden="1" x14ac:dyDescent="0.2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0">
        <f t="shared" si="65"/>
        <v>2</v>
      </c>
      <c r="P959" s="10">
        <f t="shared" si="66"/>
        <v>33.29</v>
      </c>
      <c r="Q959" s="12" t="s">
        <v>8317</v>
      </c>
      <c r="R959" t="s">
        <v>8319</v>
      </c>
      <c r="S959" s="17">
        <f t="shared" si="67"/>
        <v>42660.552465277782</v>
      </c>
      <c r="T959" s="17"/>
      <c r="U959" s="16">
        <f t="shared" si="68"/>
        <v>42691.594131944439</v>
      </c>
    </row>
    <row r="960" spans="1:21" ht="60" hidden="1" x14ac:dyDescent="0.2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0">
        <f t="shared" si="65"/>
        <v>11</v>
      </c>
      <c r="P960" s="10">
        <f t="shared" si="66"/>
        <v>51.82</v>
      </c>
      <c r="Q960" s="12" t="s">
        <v>8317</v>
      </c>
      <c r="R960" t="s">
        <v>8319</v>
      </c>
      <c r="S960" s="17">
        <f t="shared" si="67"/>
        <v>42082.802812499998</v>
      </c>
      <c r="T960" s="17"/>
      <c r="U960" s="16">
        <f t="shared" si="68"/>
        <v>42104.207638888889</v>
      </c>
    </row>
    <row r="961" spans="1:21" ht="60" hidden="1" x14ac:dyDescent="0.2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0">
        <f t="shared" si="65"/>
        <v>39</v>
      </c>
      <c r="P961" s="10">
        <f t="shared" si="66"/>
        <v>113.63</v>
      </c>
      <c r="Q961" s="12" t="s">
        <v>8317</v>
      </c>
      <c r="R961" t="s">
        <v>8319</v>
      </c>
      <c r="S961" s="17">
        <f t="shared" si="67"/>
        <v>41993.174363425926</v>
      </c>
      <c r="T961" s="17"/>
      <c r="U961" s="16">
        <f t="shared" si="68"/>
        <v>42023.174363425926</v>
      </c>
    </row>
    <row r="962" spans="1:21" ht="45" hidden="1" x14ac:dyDescent="0.2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0">
        <f t="shared" ref="O962:O1025" si="69">ROUND(E962/D962*100,0)</f>
        <v>46</v>
      </c>
      <c r="P962" s="10">
        <f t="shared" ref="P962:P1025" si="70">IFERROR(ROUND(E962/L962,2),0)</f>
        <v>136.46</v>
      </c>
      <c r="Q962" s="12" t="s">
        <v>8317</v>
      </c>
      <c r="R962" t="s">
        <v>8319</v>
      </c>
      <c r="S962" s="17">
        <f t="shared" si="67"/>
        <v>42766.626793981486</v>
      </c>
      <c r="T962" s="17"/>
      <c r="U962" s="16">
        <f t="shared" si="68"/>
        <v>42808.585127314815</v>
      </c>
    </row>
    <row r="963" spans="1:21" ht="45" hidden="1" x14ac:dyDescent="0.2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0">
        <f t="shared" si="69"/>
        <v>42</v>
      </c>
      <c r="P963" s="10">
        <f t="shared" si="70"/>
        <v>364.35</v>
      </c>
      <c r="Q963" s="12" t="s">
        <v>8317</v>
      </c>
      <c r="R963" t="s">
        <v>8319</v>
      </c>
      <c r="S963" s="17">
        <f t="shared" ref="S963:S1026" si="71">(((J963/60)/60)/24)+DATE(1970,1,1)</f>
        <v>42740.693692129629</v>
      </c>
      <c r="T963" s="17"/>
      <c r="U963" s="16">
        <f t="shared" ref="U963:U1026" si="72">(((I963/60)/60)/24)+DATE(1970,1,1)</f>
        <v>42786.791666666672</v>
      </c>
    </row>
    <row r="964" spans="1:21" ht="60" hidden="1" x14ac:dyDescent="0.2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0">
        <f t="shared" si="69"/>
        <v>28</v>
      </c>
      <c r="P964" s="10">
        <f t="shared" si="70"/>
        <v>19.239999999999998</v>
      </c>
      <c r="Q964" s="12" t="s">
        <v>8317</v>
      </c>
      <c r="R964" t="s">
        <v>8319</v>
      </c>
      <c r="S964" s="17">
        <f t="shared" si="71"/>
        <v>42373.712418981479</v>
      </c>
      <c r="T964" s="17"/>
      <c r="U964" s="16">
        <f t="shared" si="72"/>
        <v>42411.712418981479</v>
      </c>
    </row>
    <row r="965" spans="1:21" ht="30" hidden="1" x14ac:dyDescent="0.2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0">
        <f t="shared" si="69"/>
        <v>1</v>
      </c>
      <c r="P965" s="10">
        <f t="shared" si="70"/>
        <v>41.89</v>
      </c>
      <c r="Q965" s="12" t="s">
        <v>8317</v>
      </c>
      <c r="R965" t="s">
        <v>8319</v>
      </c>
      <c r="S965" s="17">
        <f t="shared" si="71"/>
        <v>42625.635636574079</v>
      </c>
      <c r="T965" s="17"/>
      <c r="U965" s="16">
        <f t="shared" si="72"/>
        <v>42660.635636574079</v>
      </c>
    </row>
    <row r="966" spans="1:21" ht="60" hidden="1" x14ac:dyDescent="0.2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0">
        <f t="shared" si="69"/>
        <v>1</v>
      </c>
      <c r="P966" s="10">
        <f t="shared" si="70"/>
        <v>30.31</v>
      </c>
      <c r="Q966" s="12" t="s">
        <v>8317</v>
      </c>
      <c r="R966" t="s">
        <v>8319</v>
      </c>
      <c r="S966" s="17">
        <f t="shared" si="71"/>
        <v>42208.628692129627</v>
      </c>
      <c r="T966" s="17"/>
      <c r="U966" s="16">
        <f t="shared" si="72"/>
        <v>42248.628692129627</v>
      </c>
    </row>
    <row r="967" spans="1:21" ht="60" hidden="1" x14ac:dyDescent="0.2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0">
        <f t="shared" si="69"/>
        <v>1</v>
      </c>
      <c r="P967" s="10">
        <f t="shared" si="70"/>
        <v>49.67</v>
      </c>
      <c r="Q967" s="12" t="s">
        <v>8317</v>
      </c>
      <c r="R967" t="s">
        <v>8319</v>
      </c>
      <c r="S967" s="17">
        <f t="shared" si="71"/>
        <v>42637.016736111109</v>
      </c>
      <c r="T967" s="17"/>
      <c r="U967" s="16">
        <f t="shared" si="72"/>
        <v>42669.165972222225</v>
      </c>
    </row>
    <row r="968" spans="1:21" ht="45" hidden="1" x14ac:dyDescent="0.2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0">
        <f t="shared" si="69"/>
        <v>15</v>
      </c>
      <c r="P968" s="10">
        <f t="shared" si="70"/>
        <v>59.2</v>
      </c>
      <c r="Q968" s="12" t="s">
        <v>8317</v>
      </c>
      <c r="R968" t="s">
        <v>8319</v>
      </c>
      <c r="S968" s="17">
        <f t="shared" si="71"/>
        <v>42619.635787037041</v>
      </c>
      <c r="T968" s="17"/>
      <c r="U968" s="16">
        <f t="shared" si="72"/>
        <v>42649.635787037041</v>
      </c>
    </row>
    <row r="969" spans="1:21" ht="45" hidden="1" x14ac:dyDescent="0.2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0">
        <f t="shared" si="69"/>
        <v>18</v>
      </c>
      <c r="P969" s="10">
        <f t="shared" si="70"/>
        <v>43.98</v>
      </c>
      <c r="Q969" s="12" t="s">
        <v>8317</v>
      </c>
      <c r="R969" t="s">
        <v>8319</v>
      </c>
      <c r="S969" s="17">
        <f t="shared" si="71"/>
        <v>42422.254328703704</v>
      </c>
      <c r="T969" s="17"/>
      <c r="U969" s="16">
        <f t="shared" si="72"/>
        <v>42482.21266203704</v>
      </c>
    </row>
    <row r="970" spans="1:21" ht="60" hidden="1" x14ac:dyDescent="0.2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0">
        <f t="shared" si="69"/>
        <v>1</v>
      </c>
      <c r="P970" s="10">
        <f t="shared" si="70"/>
        <v>26.5</v>
      </c>
      <c r="Q970" s="12" t="s">
        <v>8317</v>
      </c>
      <c r="R970" t="s">
        <v>8319</v>
      </c>
      <c r="S970" s="17">
        <f t="shared" si="71"/>
        <v>41836.847615740742</v>
      </c>
      <c r="T970" s="17"/>
      <c r="U970" s="16">
        <f t="shared" si="72"/>
        <v>41866.847615740742</v>
      </c>
    </row>
    <row r="971" spans="1:21" ht="30" hidden="1" x14ac:dyDescent="0.2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0">
        <f t="shared" si="69"/>
        <v>47</v>
      </c>
      <c r="P971" s="10">
        <f t="shared" si="70"/>
        <v>1272.73</v>
      </c>
      <c r="Q971" s="12" t="s">
        <v>8317</v>
      </c>
      <c r="R971" t="s">
        <v>8319</v>
      </c>
      <c r="S971" s="17">
        <f t="shared" si="71"/>
        <v>42742.30332175926</v>
      </c>
      <c r="T971" s="17"/>
      <c r="U971" s="16">
        <f t="shared" si="72"/>
        <v>42775.30332175926</v>
      </c>
    </row>
    <row r="972" spans="1:21" ht="60" hidden="1" x14ac:dyDescent="0.2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0">
        <f t="shared" si="69"/>
        <v>46</v>
      </c>
      <c r="P972" s="10">
        <f t="shared" si="70"/>
        <v>164</v>
      </c>
      <c r="Q972" s="12" t="s">
        <v>8317</v>
      </c>
      <c r="R972" t="s">
        <v>8319</v>
      </c>
      <c r="S972" s="17">
        <f t="shared" si="71"/>
        <v>42721.220520833333</v>
      </c>
      <c r="T972" s="17"/>
      <c r="U972" s="16">
        <f t="shared" si="72"/>
        <v>42758.207638888889</v>
      </c>
    </row>
    <row r="973" spans="1:21" ht="60" hidden="1" x14ac:dyDescent="0.2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0">
        <f t="shared" si="69"/>
        <v>0</v>
      </c>
      <c r="P973" s="10">
        <f t="shared" si="70"/>
        <v>45.2</v>
      </c>
      <c r="Q973" s="12" t="s">
        <v>8317</v>
      </c>
      <c r="R973" t="s">
        <v>8319</v>
      </c>
      <c r="S973" s="17">
        <f t="shared" si="71"/>
        <v>42111.709027777775</v>
      </c>
      <c r="T973" s="17"/>
      <c r="U973" s="16">
        <f t="shared" si="72"/>
        <v>42156.709027777775</v>
      </c>
    </row>
    <row r="974" spans="1:21" ht="45" hidden="1" x14ac:dyDescent="0.2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0">
        <f t="shared" si="69"/>
        <v>35</v>
      </c>
      <c r="P974" s="10">
        <f t="shared" si="70"/>
        <v>153.88999999999999</v>
      </c>
      <c r="Q974" s="12" t="s">
        <v>8317</v>
      </c>
      <c r="R974" t="s">
        <v>8319</v>
      </c>
      <c r="S974" s="17">
        <f t="shared" si="71"/>
        <v>41856.865717592591</v>
      </c>
      <c r="T974" s="17"/>
      <c r="U974" s="16">
        <f t="shared" si="72"/>
        <v>41886.290972222225</v>
      </c>
    </row>
    <row r="975" spans="1:21" ht="60" hidden="1" x14ac:dyDescent="0.2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0">
        <f t="shared" si="69"/>
        <v>2</v>
      </c>
      <c r="P975" s="10">
        <f t="shared" si="70"/>
        <v>51.38</v>
      </c>
      <c r="Q975" s="12" t="s">
        <v>8317</v>
      </c>
      <c r="R975" t="s">
        <v>8319</v>
      </c>
      <c r="S975" s="17">
        <f t="shared" si="71"/>
        <v>42257.014965277776</v>
      </c>
      <c r="T975" s="17"/>
      <c r="U975" s="16">
        <f t="shared" si="72"/>
        <v>42317.056631944448</v>
      </c>
    </row>
    <row r="976" spans="1:21" ht="45" hidden="1" x14ac:dyDescent="0.2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0">
        <f t="shared" si="69"/>
        <v>1</v>
      </c>
      <c r="P976" s="10">
        <f t="shared" si="70"/>
        <v>93.33</v>
      </c>
      <c r="Q976" s="12" t="s">
        <v>8317</v>
      </c>
      <c r="R976" t="s">
        <v>8319</v>
      </c>
      <c r="S976" s="17">
        <f t="shared" si="71"/>
        <v>42424.749490740738</v>
      </c>
      <c r="T976" s="17"/>
      <c r="U976" s="16">
        <f t="shared" si="72"/>
        <v>42454.707824074074</v>
      </c>
    </row>
    <row r="977" spans="1:21" ht="60" hidden="1" x14ac:dyDescent="0.2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0">
        <f t="shared" si="69"/>
        <v>3</v>
      </c>
      <c r="P977" s="10">
        <f t="shared" si="70"/>
        <v>108.63</v>
      </c>
      <c r="Q977" s="12" t="s">
        <v>8317</v>
      </c>
      <c r="R977" t="s">
        <v>8319</v>
      </c>
      <c r="S977" s="17">
        <f t="shared" si="71"/>
        <v>42489.696585648147</v>
      </c>
      <c r="T977" s="17"/>
      <c r="U977" s="16">
        <f t="shared" si="72"/>
        <v>42549.696585648147</v>
      </c>
    </row>
    <row r="978" spans="1:21" ht="60" hidden="1" x14ac:dyDescent="0.2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0">
        <f t="shared" si="69"/>
        <v>2</v>
      </c>
      <c r="P978" s="10">
        <f t="shared" si="70"/>
        <v>160.5</v>
      </c>
      <c r="Q978" s="12" t="s">
        <v>8317</v>
      </c>
      <c r="R978" t="s">
        <v>8319</v>
      </c>
      <c r="S978" s="17">
        <f t="shared" si="71"/>
        <v>42185.058993055558</v>
      </c>
      <c r="T978" s="17"/>
      <c r="U978" s="16">
        <f t="shared" si="72"/>
        <v>42230.058993055558</v>
      </c>
    </row>
    <row r="979" spans="1:21" ht="60" hidden="1" x14ac:dyDescent="0.2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0">
        <f t="shared" si="69"/>
        <v>34</v>
      </c>
      <c r="P979" s="10">
        <f t="shared" si="70"/>
        <v>75.75</v>
      </c>
      <c r="Q979" s="12" t="s">
        <v>8317</v>
      </c>
      <c r="R979" t="s">
        <v>8319</v>
      </c>
      <c r="S979" s="17">
        <f t="shared" si="71"/>
        <v>42391.942094907412</v>
      </c>
      <c r="T979" s="17"/>
      <c r="U979" s="16">
        <f t="shared" si="72"/>
        <v>42421.942094907412</v>
      </c>
    </row>
    <row r="980" spans="1:21" ht="45" hidden="1" x14ac:dyDescent="0.2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0">
        <f t="shared" si="69"/>
        <v>56</v>
      </c>
      <c r="P980" s="10">
        <f t="shared" si="70"/>
        <v>790.84</v>
      </c>
      <c r="Q980" s="12" t="s">
        <v>8317</v>
      </c>
      <c r="R980" t="s">
        <v>8319</v>
      </c>
      <c r="S980" s="17">
        <f t="shared" si="71"/>
        <v>42395.309039351851</v>
      </c>
      <c r="T980" s="17"/>
      <c r="U980" s="16">
        <f t="shared" si="72"/>
        <v>42425.309039351851</v>
      </c>
    </row>
    <row r="981" spans="1:21" ht="60" hidden="1" x14ac:dyDescent="0.2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0">
        <f t="shared" si="69"/>
        <v>83</v>
      </c>
      <c r="P981" s="10">
        <f t="shared" si="70"/>
        <v>301.94</v>
      </c>
      <c r="Q981" s="12" t="s">
        <v>8317</v>
      </c>
      <c r="R981" t="s">
        <v>8319</v>
      </c>
      <c r="S981" s="17">
        <f t="shared" si="71"/>
        <v>42506.416990740734</v>
      </c>
      <c r="T981" s="17"/>
      <c r="U981" s="16">
        <f t="shared" si="72"/>
        <v>42541.790972222225</v>
      </c>
    </row>
    <row r="982" spans="1:21" ht="60" hidden="1" x14ac:dyDescent="0.2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0">
        <f t="shared" si="69"/>
        <v>15</v>
      </c>
      <c r="P982" s="10">
        <f t="shared" si="70"/>
        <v>47.94</v>
      </c>
      <c r="Q982" s="12" t="s">
        <v>8317</v>
      </c>
      <c r="R982" t="s">
        <v>8319</v>
      </c>
      <c r="S982" s="17">
        <f t="shared" si="71"/>
        <v>41928.904189814813</v>
      </c>
      <c r="T982" s="17"/>
      <c r="U982" s="16">
        <f t="shared" si="72"/>
        <v>41973.945856481485</v>
      </c>
    </row>
    <row r="983" spans="1:21" ht="60" hidden="1" x14ac:dyDescent="0.2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0">
        <f t="shared" si="69"/>
        <v>0</v>
      </c>
      <c r="P983" s="10">
        <f t="shared" si="70"/>
        <v>2.75</v>
      </c>
      <c r="Q983" s="12" t="s">
        <v>8317</v>
      </c>
      <c r="R983" t="s">
        <v>8319</v>
      </c>
      <c r="S983" s="17">
        <f t="shared" si="71"/>
        <v>41830.947013888886</v>
      </c>
      <c r="T983" s="17"/>
      <c r="U983" s="16">
        <f t="shared" si="72"/>
        <v>41860.947013888886</v>
      </c>
    </row>
    <row r="984" spans="1:21" ht="45" hidden="1" x14ac:dyDescent="0.2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0">
        <f t="shared" si="69"/>
        <v>0</v>
      </c>
      <c r="P984" s="10">
        <f t="shared" si="70"/>
        <v>1</v>
      </c>
      <c r="Q984" s="12" t="s">
        <v>8317</v>
      </c>
      <c r="R984" t="s">
        <v>8319</v>
      </c>
      <c r="S984" s="17">
        <f t="shared" si="71"/>
        <v>42615.753310185188</v>
      </c>
      <c r="T984" s="17"/>
      <c r="U984" s="16">
        <f t="shared" si="72"/>
        <v>42645.753310185188</v>
      </c>
    </row>
    <row r="985" spans="1:21" ht="60" hidden="1" x14ac:dyDescent="0.2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0">
        <f t="shared" si="69"/>
        <v>30</v>
      </c>
      <c r="P985" s="10">
        <f t="shared" si="70"/>
        <v>171.79</v>
      </c>
      <c r="Q985" s="12" t="s">
        <v>8317</v>
      </c>
      <c r="R985" t="s">
        <v>8319</v>
      </c>
      <c r="S985" s="17">
        <f t="shared" si="71"/>
        <v>42574.667650462965</v>
      </c>
      <c r="T985" s="17"/>
      <c r="U985" s="16">
        <f t="shared" si="72"/>
        <v>42605.870833333334</v>
      </c>
    </row>
    <row r="986" spans="1:21" ht="90" hidden="1" x14ac:dyDescent="0.2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0">
        <f t="shared" si="69"/>
        <v>1</v>
      </c>
      <c r="P986" s="10">
        <f t="shared" si="70"/>
        <v>35.33</v>
      </c>
      <c r="Q986" s="12" t="s">
        <v>8317</v>
      </c>
      <c r="R986" t="s">
        <v>8319</v>
      </c>
      <c r="S986" s="17">
        <f t="shared" si="71"/>
        <v>42061.11583333333</v>
      </c>
      <c r="T986" s="17"/>
      <c r="U986" s="16">
        <f t="shared" si="72"/>
        <v>42091.074166666673</v>
      </c>
    </row>
    <row r="987" spans="1:21" ht="60" hidden="1" x14ac:dyDescent="0.2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0">
        <f t="shared" si="69"/>
        <v>6</v>
      </c>
      <c r="P987" s="10">
        <f t="shared" si="70"/>
        <v>82.09</v>
      </c>
      <c r="Q987" s="12" t="s">
        <v>8317</v>
      </c>
      <c r="R987" t="s">
        <v>8319</v>
      </c>
      <c r="S987" s="17">
        <f t="shared" si="71"/>
        <v>42339.967708333337</v>
      </c>
      <c r="T987" s="17"/>
      <c r="U987" s="16">
        <f t="shared" si="72"/>
        <v>42369.958333333328</v>
      </c>
    </row>
    <row r="988" spans="1:21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0">
        <f t="shared" si="69"/>
        <v>13</v>
      </c>
      <c r="P988" s="10">
        <f t="shared" si="70"/>
        <v>110.87</v>
      </c>
      <c r="Q988" s="12" t="s">
        <v>8317</v>
      </c>
      <c r="R988" t="s">
        <v>8319</v>
      </c>
      <c r="S988" s="17">
        <f t="shared" si="71"/>
        <v>42324.767361111109</v>
      </c>
      <c r="T988" s="27">
        <f>YEAR(S988)</f>
        <v>2015</v>
      </c>
      <c r="U988" s="16">
        <f t="shared" si="72"/>
        <v>42379</v>
      </c>
    </row>
    <row r="989" spans="1:21" ht="45" hidden="1" x14ac:dyDescent="0.2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0">
        <f t="shared" si="69"/>
        <v>13</v>
      </c>
      <c r="P989" s="10">
        <f t="shared" si="70"/>
        <v>161.22</v>
      </c>
      <c r="Q989" s="12" t="s">
        <v>8317</v>
      </c>
      <c r="R989" t="s">
        <v>8319</v>
      </c>
      <c r="S989" s="17">
        <f t="shared" si="71"/>
        <v>41773.294560185182</v>
      </c>
      <c r="T989" s="17"/>
      <c r="U989" s="16">
        <f t="shared" si="72"/>
        <v>41813.294560185182</v>
      </c>
    </row>
    <row r="990" spans="1:21" ht="60" hidden="1" x14ac:dyDescent="0.2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0">
        <f t="shared" si="69"/>
        <v>0</v>
      </c>
      <c r="P990" s="10">
        <f t="shared" si="70"/>
        <v>0</v>
      </c>
      <c r="Q990" s="12" t="s">
        <v>8317</v>
      </c>
      <c r="R990" t="s">
        <v>8319</v>
      </c>
      <c r="S990" s="17">
        <f t="shared" si="71"/>
        <v>42614.356770833328</v>
      </c>
      <c r="T990" s="17"/>
      <c r="U990" s="16">
        <f t="shared" si="72"/>
        <v>42644.356770833328</v>
      </c>
    </row>
    <row r="991" spans="1:21" ht="30" hidden="1" x14ac:dyDescent="0.2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0">
        <f t="shared" si="69"/>
        <v>17</v>
      </c>
      <c r="P991" s="10">
        <f t="shared" si="70"/>
        <v>52.41</v>
      </c>
      <c r="Q991" s="12" t="s">
        <v>8317</v>
      </c>
      <c r="R991" t="s">
        <v>8319</v>
      </c>
      <c r="S991" s="17">
        <f t="shared" si="71"/>
        <v>42611.933969907404</v>
      </c>
      <c r="T991" s="17"/>
      <c r="U991" s="16">
        <f t="shared" si="72"/>
        <v>42641.933969907404</v>
      </c>
    </row>
    <row r="992" spans="1:21" ht="60" hidden="1" x14ac:dyDescent="0.2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0">
        <f t="shared" si="69"/>
        <v>0</v>
      </c>
      <c r="P992" s="10">
        <f t="shared" si="70"/>
        <v>13</v>
      </c>
      <c r="Q992" s="12" t="s">
        <v>8317</v>
      </c>
      <c r="R992" t="s">
        <v>8319</v>
      </c>
      <c r="S992" s="17">
        <f t="shared" si="71"/>
        <v>41855.784305555557</v>
      </c>
      <c r="T992" s="17"/>
      <c r="U992" s="16">
        <f t="shared" si="72"/>
        <v>41885.784305555557</v>
      </c>
    </row>
    <row r="993" spans="1:21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0">
        <f t="shared" si="69"/>
        <v>4</v>
      </c>
      <c r="P993" s="10">
        <f t="shared" si="70"/>
        <v>30.29</v>
      </c>
      <c r="Q993" s="12" t="s">
        <v>8317</v>
      </c>
      <c r="R993" t="s">
        <v>8319</v>
      </c>
      <c r="S993" s="17">
        <f t="shared" si="71"/>
        <v>42538.75680555556</v>
      </c>
      <c r="T993" s="27">
        <f>YEAR(S993)</f>
        <v>2016</v>
      </c>
      <c r="U993" s="16">
        <f t="shared" si="72"/>
        <v>42563.785416666666</v>
      </c>
    </row>
    <row r="994" spans="1:21" ht="45" hidden="1" x14ac:dyDescent="0.2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0">
        <f t="shared" si="69"/>
        <v>0</v>
      </c>
      <c r="P994" s="10">
        <f t="shared" si="70"/>
        <v>116.75</v>
      </c>
      <c r="Q994" s="12" t="s">
        <v>8317</v>
      </c>
      <c r="R994" t="s">
        <v>8319</v>
      </c>
      <c r="S994" s="17">
        <f t="shared" si="71"/>
        <v>42437.924988425926</v>
      </c>
      <c r="T994" s="17"/>
      <c r="U994" s="16">
        <f t="shared" si="72"/>
        <v>42497.883321759262</v>
      </c>
    </row>
    <row r="995" spans="1:21" ht="45" hidden="1" x14ac:dyDescent="0.2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0">
        <f t="shared" si="69"/>
        <v>25</v>
      </c>
      <c r="P995" s="10">
        <f t="shared" si="70"/>
        <v>89.6</v>
      </c>
      <c r="Q995" s="12" t="s">
        <v>8317</v>
      </c>
      <c r="R995" t="s">
        <v>8319</v>
      </c>
      <c r="S995" s="17">
        <f t="shared" si="71"/>
        <v>42652.964907407411</v>
      </c>
      <c r="T995" s="17"/>
      <c r="U995" s="16">
        <f t="shared" si="72"/>
        <v>42686.208333333328</v>
      </c>
    </row>
    <row r="996" spans="1:21" ht="60" hidden="1" x14ac:dyDescent="0.2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0">
        <f t="shared" si="69"/>
        <v>2</v>
      </c>
      <c r="P996" s="10">
        <f t="shared" si="70"/>
        <v>424.45</v>
      </c>
      <c r="Q996" s="12" t="s">
        <v>8317</v>
      </c>
      <c r="R996" t="s">
        <v>8319</v>
      </c>
      <c r="S996" s="17">
        <f t="shared" si="71"/>
        <v>41921.263078703705</v>
      </c>
      <c r="T996" s="17"/>
      <c r="U996" s="16">
        <f t="shared" si="72"/>
        <v>41973.957638888889</v>
      </c>
    </row>
    <row r="997" spans="1:21" ht="60" hidden="1" x14ac:dyDescent="0.2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0">
        <f t="shared" si="69"/>
        <v>7</v>
      </c>
      <c r="P997" s="10">
        <f t="shared" si="70"/>
        <v>80.67</v>
      </c>
      <c r="Q997" s="12" t="s">
        <v>8317</v>
      </c>
      <c r="R997" t="s">
        <v>8319</v>
      </c>
      <c r="S997" s="17">
        <f t="shared" si="71"/>
        <v>41947.940740740742</v>
      </c>
      <c r="T997" s="17"/>
      <c r="U997" s="16">
        <f t="shared" si="72"/>
        <v>41972.666666666672</v>
      </c>
    </row>
    <row r="998" spans="1:21" ht="45" hidden="1" x14ac:dyDescent="0.2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0">
        <f t="shared" si="69"/>
        <v>2</v>
      </c>
      <c r="P998" s="10">
        <f t="shared" si="70"/>
        <v>13</v>
      </c>
      <c r="Q998" s="12" t="s">
        <v>8317</v>
      </c>
      <c r="R998" t="s">
        <v>8319</v>
      </c>
      <c r="S998" s="17">
        <f t="shared" si="71"/>
        <v>41817.866435185184</v>
      </c>
      <c r="T998" s="17"/>
      <c r="U998" s="16">
        <f t="shared" si="72"/>
        <v>41847.643750000003</v>
      </c>
    </row>
    <row r="999" spans="1:21" ht="30" hidden="1" x14ac:dyDescent="0.2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0">
        <f t="shared" si="69"/>
        <v>1</v>
      </c>
      <c r="P999" s="10">
        <f t="shared" si="70"/>
        <v>8.1300000000000008</v>
      </c>
      <c r="Q999" s="12" t="s">
        <v>8317</v>
      </c>
      <c r="R999" t="s">
        <v>8319</v>
      </c>
      <c r="S999" s="17">
        <f t="shared" si="71"/>
        <v>41941.10297453704</v>
      </c>
      <c r="T999" s="17"/>
      <c r="U999" s="16">
        <f t="shared" si="72"/>
        <v>41971.144641203704</v>
      </c>
    </row>
    <row r="1000" spans="1:21" ht="45" hidden="1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0">
        <f t="shared" si="69"/>
        <v>59</v>
      </c>
      <c r="P1000" s="10">
        <f t="shared" si="70"/>
        <v>153.43</v>
      </c>
      <c r="Q1000" s="12" t="s">
        <v>8317</v>
      </c>
      <c r="R1000" t="s">
        <v>8319</v>
      </c>
      <c r="S1000" s="17">
        <f t="shared" si="71"/>
        <v>42282.168993055559</v>
      </c>
      <c r="T1000" s="17"/>
      <c r="U1000" s="16">
        <f t="shared" si="72"/>
        <v>42327.210659722223</v>
      </c>
    </row>
    <row r="1001" spans="1:21" ht="45" hidden="1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0">
        <f t="shared" si="69"/>
        <v>8</v>
      </c>
      <c r="P1001" s="10">
        <f t="shared" si="70"/>
        <v>292.08</v>
      </c>
      <c r="Q1001" s="12" t="s">
        <v>8317</v>
      </c>
      <c r="R1001" t="s">
        <v>8319</v>
      </c>
      <c r="S1001" s="17">
        <f t="shared" si="71"/>
        <v>41926.29965277778</v>
      </c>
      <c r="T1001" s="17"/>
      <c r="U1001" s="16">
        <f t="shared" si="72"/>
        <v>41956.334722222222</v>
      </c>
    </row>
    <row r="1002" spans="1:21" ht="45" hidden="1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0">
        <f t="shared" si="69"/>
        <v>2</v>
      </c>
      <c r="P1002" s="10">
        <f t="shared" si="70"/>
        <v>3304</v>
      </c>
      <c r="Q1002" s="12" t="s">
        <v>8317</v>
      </c>
      <c r="R1002" t="s">
        <v>8319</v>
      </c>
      <c r="S1002" s="17">
        <f t="shared" si="71"/>
        <v>42749.059722222228</v>
      </c>
      <c r="T1002" s="17"/>
      <c r="U1002" s="16">
        <f t="shared" si="72"/>
        <v>42809.018055555556</v>
      </c>
    </row>
    <row r="1003" spans="1:21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0">
        <f t="shared" si="69"/>
        <v>104</v>
      </c>
      <c r="P1003" s="10">
        <f t="shared" si="70"/>
        <v>1300</v>
      </c>
      <c r="Q1003" s="12" t="s">
        <v>8317</v>
      </c>
      <c r="R1003" t="s">
        <v>8319</v>
      </c>
      <c r="S1003" s="17">
        <f t="shared" si="71"/>
        <v>42720.720057870371</v>
      </c>
      <c r="T1003" s="27">
        <f>YEAR(S1003)</f>
        <v>2016</v>
      </c>
      <c r="U1003" s="16">
        <f t="shared" si="72"/>
        <v>42765.720057870371</v>
      </c>
    </row>
    <row r="1004" spans="1:21" ht="60" hidden="1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0">
        <f t="shared" si="69"/>
        <v>30</v>
      </c>
      <c r="P1004" s="10">
        <f t="shared" si="70"/>
        <v>134.55000000000001</v>
      </c>
      <c r="Q1004" s="12" t="s">
        <v>8317</v>
      </c>
      <c r="R1004" t="s">
        <v>8319</v>
      </c>
      <c r="S1004" s="17">
        <f t="shared" si="71"/>
        <v>42325.684189814812</v>
      </c>
      <c r="T1004" s="17"/>
      <c r="U1004" s="16">
        <f t="shared" si="72"/>
        <v>42355.249305555553</v>
      </c>
    </row>
    <row r="1005" spans="1:21" ht="45" hidden="1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0">
        <f t="shared" si="69"/>
        <v>16</v>
      </c>
      <c r="P1005" s="10">
        <f t="shared" si="70"/>
        <v>214.07</v>
      </c>
      <c r="Q1005" s="12" t="s">
        <v>8317</v>
      </c>
      <c r="R1005" t="s">
        <v>8319</v>
      </c>
      <c r="S1005" s="17">
        <f t="shared" si="71"/>
        <v>42780.709039351852</v>
      </c>
      <c r="T1005" s="17"/>
      <c r="U1005" s="16">
        <f t="shared" si="72"/>
        <v>42810.667372685188</v>
      </c>
    </row>
    <row r="1006" spans="1:21" ht="45" hidden="1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0">
        <f t="shared" si="69"/>
        <v>82</v>
      </c>
      <c r="P1006" s="10">
        <f t="shared" si="70"/>
        <v>216.34</v>
      </c>
      <c r="Q1006" s="12" t="s">
        <v>8317</v>
      </c>
      <c r="R1006" t="s">
        <v>8319</v>
      </c>
      <c r="S1006" s="17">
        <f t="shared" si="71"/>
        <v>42388.708645833336</v>
      </c>
      <c r="T1006" s="17"/>
      <c r="U1006" s="16">
        <f t="shared" si="72"/>
        <v>42418.708645833336</v>
      </c>
    </row>
    <row r="1007" spans="1:21" ht="45" hidden="1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0">
        <f t="shared" si="69"/>
        <v>75</v>
      </c>
      <c r="P1007" s="10">
        <f t="shared" si="70"/>
        <v>932.31</v>
      </c>
      <c r="Q1007" s="12" t="s">
        <v>8317</v>
      </c>
      <c r="R1007" t="s">
        <v>8319</v>
      </c>
      <c r="S1007" s="17">
        <f t="shared" si="71"/>
        <v>42276.624803240738</v>
      </c>
      <c r="T1007" s="17"/>
      <c r="U1007" s="16">
        <f t="shared" si="72"/>
        <v>42307.624803240738</v>
      </c>
    </row>
    <row r="1008" spans="1:21" ht="45" hidden="1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0">
        <f t="shared" si="69"/>
        <v>6</v>
      </c>
      <c r="P1008" s="10">
        <f t="shared" si="70"/>
        <v>29.25</v>
      </c>
      <c r="Q1008" s="12" t="s">
        <v>8317</v>
      </c>
      <c r="R1008" t="s">
        <v>8319</v>
      </c>
      <c r="S1008" s="17">
        <f t="shared" si="71"/>
        <v>41977.040185185186</v>
      </c>
      <c r="T1008" s="17"/>
      <c r="U1008" s="16">
        <f t="shared" si="72"/>
        <v>41985.299305555556</v>
      </c>
    </row>
    <row r="1009" spans="1:21" ht="45" hidden="1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0">
        <f t="shared" si="69"/>
        <v>44</v>
      </c>
      <c r="P1009" s="10">
        <f t="shared" si="70"/>
        <v>174.95</v>
      </c>
      <c r="Q1009" s="12" t="s">
        <v>8317</v>
      </c>
      <c r="R1009" t="s">
        <v>8319</v>
      </c>
      <c r="S1009" s="17">
        <f t="shared" si="71"/>
        <v>42676.583599537036</v>
      </c>
      <c r="T1009" s="17"/>
      <c r="U1009" s="16">
        <f t="shared" si="72"/>
        <v>42718.6252662037</v>
      </c>
    </row>
    <row r="1010" spans="1:21" ht="60" hidden="1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0">
        <f t="shared" si="69"/>
        <v>0</v>
      </c>
      <c r="P1010" s="10">
        <f t="shared" si="70"/>
        <v>250</v>
      </c>
      <c r="Q1010" s="12" t="s">
        <v>8317</v>
      </c>
      <c r="R1010" t="s">
        <v>8319</v>
      </c>
      <c r="S1010" s="17">
        <f t="shared" si="71"/>
        <v>42702.809201388889</v>
      </c>
      <c r="T1010" s="17"/>
      <c r="U1010" s="16">
        <f t="shared" si="72"/>
        <v>42732.809201388889</v>
      </c>
    </row>
    <row r="1011" spans="1:21" ht="60" hidden="1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0">
        <f t="shared" si="69"/>
        <v>13</v>
      </c>
      <c r="P1011" s="10">
        <f t="shared" si="70"/>
        <v>65</v>
      </c>
      <c r="Q1011" s="12" t="s">
        <v>8317</v>
      </c>
      <c r="R1011" t="s">
        <v>8319</v>
      </c>
      <c r="S1011" s="17">
        <f t="shared" si="71"/>
        <v>42510.604699074072</v>
      </c>
      <c r="T1011" s="17"/>
      <c r="U1011" s="16">
        <f t="shared" si="72"/>
        <v>42540.604699074072</v>
      </c>
    </row>
    <row r="1012" spans="1:21" ht="60" hidden="1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0">
        <f t="shared" si="69"/>
        <v>0</v>
      </c>
      <c r="P1012" s="10">
        <f t="shared" si="70"/>
        <v>55</v>
      </c>
      <c r="Q1012" s="12" t="s">
        <v>8317</v>
      </c>
      <c r="R1012" t="s">
        <v>8319</v>
      </c>
      <c r="S1012" s="17">
        <f t="shared" si="71"/>
        <v>42561.829421296294</v>
      </c>
      <c r="T1012" s="17"/>
      <c r="U1012" s="16">
        <f t="shared" si="72"/>
        <v>42618.124305555553</v>
      </c>
    </row>
    <row r="1013" spans="1:21" ht="45" hidden="1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0">
        <f t="shared" si="69"/>
        <v>0</v>
      </c>
      <c r="P1013" s="10">
        <f t="shared" si="70"/>
        <v>75</v>
      </c>
      <c r="Q1013" s="12" t="s">
        <v>8317</v>
      </c>
      <c r="R1013" t="s">
        <v>8319</v>
      </c>
      <c r="S1013" s="17">
        <f t="shared" si="71"/>
        <v>41946.898090277777</v>
      </c>
      <c r="T1013" s="17"/>
      <c r="U1013" s="16">
        <f t="shared" si="72"/>
        <v>41991.898090277777</v>
      </c>
    </row>
    <row r="1014" spans="1:21" ht="60" hidden="1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0">
        <f t="shared" si="69"/>
        <v>21535</v>
      </c>
      <c r="P1014" s="10">
        <f t="shared" si="70"/>
        <v>1389.36</v>
      </c>
      <c r="Q1014" s="12" t="s">
        <v>8317</v>
      </c>
      <c r="R1014" t="s">
        <v>8319</v>
      </c>
      <c r="S1014" s="17">
        <f t="shared" si="71"/>
        <v>42714.440416666665</v>
      </c>
      <c r="T1014" s="17"/>
      <c r="U1014" s="16">
        <f t="shared" si="72"/>
        <v>42759.440416666665</v>
      </c>
    </row>
    <row r="1015" spans="1:21" ht="60" hidden="1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0">
        <f t="shared" si="69"/>
        <v>35</v>
      </c>
      <c r="P1015" s="10">
        <f t="shared" si="70"/>
        <v>95.91</v>
      </c>
      <c r="Q1015" s="12" t="s">
        <v>8317</v>
      </c>
      <c r="R1015" t="s">
        <v>8319</v>
      </c>
      <c r="S1015" s="17">
        <f t="shared" si="71"/>
        <v>42339.833981481483</v>
      </c>
      <c r="T1015" s="17"/>
      <c r="U1015" s="16">
        <f t="shared" si="72"/>
        <v>42367.833333333328</v>
      </c>
    </row>
    <row r="1016" spans="1:21" ht="30" hidden="1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0">
        <f t="shared" si="69"/>
        <v>31</v>
      </c>
      <c r="P1016" s="10">
        <f t="shared" si="70"/>
        <v>191.25</v>
      </c>
      <c r="Q1016" s="12" t="s">
        <v>8317</v>
      </c>
      <c r="R1016" t="s">
        <v>8319</v>
      </c>
      <c r="S1016" s="17">
        <f t="shared" si="71"/>
        <v>41955.002488425926</v>
      </c>
      <c r="T1016" s="17"/>
      <c r="U1016" s="16">
        <f t="shared" si="72"/>
        <v>42005.002488425926</v>
      </c>
    </row>
    <row r="1017" spans="1:21" ht="45" hidden="1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0">
        <f t="shared" si="69"/>
        <v>3</v>
      </c>
      <c r="P1017" s="10">
        <f t="shared" si="70"/>
        <v>40</v>
      </c>
      <c r="Q1017" s="12" t="s">
        <v>8317</v>
      </c>
      <c r="R1017" t="s">
        <v>8319</v>
      </c>
      <c r="S1017" s="17">
        <f t="shared" si="71"/>
        <v>42303.878414351857</v>
      </c>
      <c r="T1017" s="17"/>
      <c r="U1017" s="16">
        <f t="shared" si="72"/>
        <v>42333.920081018514</v>
      </c>
    </row>
    <row r="1018" spans="1:21" ht="45" hidden="1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0">
        <f t="shared" si="69"/>
        <v>3</v>
      </c>
      <c r="P1018" s="10">
        <f t="shared" si="70"/>
        <v>74.790000000000006</v>
      </c>
      <c r="Q1018" s="12" t="s">
        <v>8317</v>
      </c>
      <c r="R1018" t="s">
        <v>8319</v>
      </c>
      <c r="S1018" s="17">
        <f t="shared" si="71"/>
        <v>42422.107129629629</v>
      </c>
      <c r="T1018" s="17"/>
      <c r="U1018" s="16">
        <f t="shared" si="72"/>
        <v>42467.065462962957</v>
      </c>
    </row>
    <row r="1019" spans="1:21" ht="60" hidden="1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0">
        <f t="shared" si="69"/>
        <v>23</v>
      </c>
      <c r="P1019" s="10">
        <f t="shared" si="70"/>
        <v>161.12</v>
      </c>
      <c r="Q1019" s="12" t="s">
        <v>8317</v>
      </c>
      <c r="R1019" t="s">
        <v>8319</v>
      </c>
      <c r="S1019" s="17">
        <f t="shared" si="71"/>
        <v>42289.675173611111</v>
      </c>
      <c r="T1019" s="17"/>
      <c r="U1019" s="16">
        <f t="shared" si="72"/>
        <v>42329.716840277775</v>
      </c>
    </row>
    <row r="1020" spans="1:21" ht="45" hidden="1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0">
        <f t="shared" si="69"/>
        <v>3</v>
      </c>
      <c r="P1020" s="10">
        <f t="shared" si="70"/>
        <v>88.71</v>
      </c>
      <c r="Q1020" s="12" t="s">
        <v>8317</v>
      </c>
      <c r="R1020" t="s">
        <v>8319</v>
      </c>
      <c r="S1020" s="17">
        <f t="shared" si="71"/>
        <v>42535.492280092592</v>
      </c>
      <c r="T1020" s="17"/>
      <c r="U1020" s="16">
        <f t="shared" si="72"/>
        <v>42565.492280092592</v>
      </c>
    </row>
    <row r="1021" spans="1:21" ht="45" hidden="1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0">
        <f t="shared" si="69"/>
        <v>47</v>
      </c>
      <c r="P1021" s="10">
        <f t="shared" si="70"/>
        <v>53.25</v>
      </c>
      <c r="Q1021" s="12" t="s">
        <v>8317</v>
      </c>
      <c r="R1021" t="s">
        <v>8319</v>
      </c>
      <c r="S1021" s="17">
        <f t="shared" si="71"/>
        <v>42009.973946759259</v>
      </c>
      <c r="T1021" s="17"/>
      <c r="U1021" s="16">
        <f t="shared" si="72"/>
        <v>42039.973946759259</v>
      </c>
    </row>
    <row r="1022" spans="1:21" ht="60" hidden="1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0">
        <f t="shared" si="69"/>
        <v>206</v>
      </c>
      <c r="P1022" s="10">
        <f t="shared" si="70"/>
        <v>106.2</v>
      </c>
      <c r="Q1022" s="12" t="s">
        <v>8323</v>
      </c>
      <c r="R1022" t="s">
        <v>8328</v>
      </c>
      <c r="S1022" s="17">
        <f t="shared" si="71"/>
        <v>42127.069548611107</v>
      </c>
      <c r="T1022" s="17"/>
      <c r="U1022" s="16">
        <f t="shared" si="72"/>
        <v>42157.032638888893</v>
      </c>
    </row>
    <row r="1023" spans="1:21" ht="45" hidden="1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0">
        <f t="shared" si="69"/>
        <v>352</v>
      </c>
      <c r="P1023" s="10">
        <f t="shared" si="70"/>
        <v>22.08</v>
      </c>
      <c r="Q1023" s="12" t="s">
        <v>8323</v>
      </c>
      <c r="R1023" t="s">
        <v>8328</v>
      </c>
      <c r="S1023" s="17">
        <f t="shared" si="71"/>
        <v>42271.251979166671</v>
      </c>
      <c r="T1023" s="17"/>
      <c r="U1023" s="16">
        <f t="shared" si="72"/>
        <v>42294.166666666672</v>
      </c>
    </row>
    <row r="1024" spans="1:21" ht="30" hidden="1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0">
        <f t="shared" si="69"/>
        <v>115</v>
      </c>
      <c r="P1024" s="10">
        <f t="shared" si="70"/>
        <v>31.05</v>
      </c>
      <c r="Q1024" s="12" t="s">
        <v>8323</v>
      </c>
      <c r="R1024" t="s">
        <v>8328</v>
      </c>
      <c r="S1024" s="17">
        <f t="shared" si="71"/>
        <v>42111.646724537044</v>
      </c>
      <c r="T1024" s="17"/>
      <c r="U1024" s="16">
        <f t="shared" si="72"/>
        <v>42141.646724537044</v>
      </c>
    </row>
    <row r="1025" spans="1:21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0">
        <f t="shared" si="69"/>
        <v>237</v>
      </c>
      <c r="P1025" s="10">
        <f t="shared" si="70"/>
        <v>36.21</v>
      </c>
      <c r="Q1025" s="12" t="s">
        <v>8323</v>
      </c>
      <c r="R1025" t="s">
        <v>8328</v>
      </c>
      <c r="S1025" s="17">
        <f t="shared" si="71"/>
        <v>42145.919687500005</v>
      </c>
      <c r="T1025" s="27">
        <f>YEAR(S1025)</f>
        <v>2015</v>
      </c>
      <c r="U1025" s="16">
        <f t="shared" si="72"/>
        <v>42175.919687500005</v>
      </c>
    </row>
    <row r="1026" spans="1:21" ht="45" hidden="1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0">
        <f t="shared" ref="O1026:O1089" si="73">ROUND(E1026/D1026*100,0)</f>
        <v>119</v>
      </c>
      <c r="P1026" s="10">
        <f t="shared" ref="P1026:P1089" si="74">IFERROR(ROUND(E1026/L1026,2),0)</f>
        <v>388.98</v>
      </c>
      <c r="Q1026" s="12" t="s">
        <v>8323</v>
      </c>
      <c r="R1026" t="s">
        <v>8328</v>
      </c>
      <c r="S1026" s="17">
        <f t="shared" si="71"/>
        <v>42370.580590277779</v>
      </c>
      <c r="T1026" s="17"/>
      <c r="U1026" s="16">
        <f t="shared" si="72"/>
        <v>42400.580590277779</v>
      </c>
    </row>
    <row r="1027" spans="1:21" ht="45" hidden="1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0">
        <f t="shared" si="73"/>
        <v>110</v>
      </c>
      <c r="P1027" s="10">
        <f t="shared" si="74"/>
        <v>71.849999999999994</v>
      </c>
      <c r="Q1027" s="12" t="s">
        <v>8323</v>
      </c>
      <c r="R1027" t="s">
        <v>8328</v>
      </c>
      <c r="S1027" s="17">
        <f t="shared" ref="S1027:S1090" si="75">(((J1027/60)/60)/24)+DATE(1970,1,1)</f>
        <v>42049.833761574075</v>
      </c>
      <c r="T1027" s="17"/>
      <c r="U1027" s="16">
        <f t="shared" ref="U1027:U1090" si="76">(((I1027/60)/60)/24)+DATE(1970,1,1)</f>
        <v>42079.792094907403</v>
      </c>
    </row>
    <row r="1028" spans="1:21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0">
        <f t="shared" si="73"/>
        <v>100</v>
      </c>
      <c r="P1028" s="10">
        <f t="shared" si="74"/>
        <v>57.38</v>
      </c>
      <c r="Q1028" s="12" t="s">
        <v>8323</v>
      </c>
      <c r="R1028" t="s">
        <v>8328</v>
      </c>
      <c r="S1028" s="17">
        <f t="shared" si="75"/>
        <v>42426.407592592594</v>
      </c>
      <c r="T1028" s="27">
        <f>YEAR(S1028)</f>
        <v>2016</v>
      </c>
      <c r="U1028" s="16">
        <f t="shared" si="76"/>
        <v>42460.365925925929</v>
      </c>
    </row>
    <row r="1029" spans="1:21" ht="60" hidden="1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0">
        <f t="shared" si="73"/>
        <v>103</v>
      </c>
      <c r="P1029" s="10">
        <f t="shared" si="74"/>
        <v>69.67</v>
      </c>
      <c r="Q1029" s="12" t="s">
        <v>8323</v>
      </c>
      <c r="R1029" t="s">
        <v>8328</v>
      </c>
      <c r="S1029" s="17">
        <f t="shared" si="75"/>
        <v>41905.034108796295</v>
      </c>
      <c r="T1029" s="17"/>
      <c r="U1029" s="16">
        <f t="shared" si="76"/>
        <v>41935.034108796295</v>
      </c>
    </row>
    <row r="1030" spans="1:21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0">
        <f t="shared" si="73"/>
        <v>117</v>
      </c>
      <c r="P1030" s="10">
        <f t="shared" si="74"/>
        <v>45.99</v>
      </c>
      <c r="Q1030" s="12" t="s">
        <v>8323</v>
      </c>
      <c r="R1030" t="s">
        <v>8328</v>
      </c>
      <c r="S1030" s="17">
        <f t="shared" si="75"/>
        <v>42755.627372685187</v>
      </c>
      <c r="T1030" s="27">
        <f>YEAR(S1030)</f>
        <v>2017</v>
      </c>
      <c r="U1030" s="16">
        <f t="shared" si="76"/>
        <v>42800.833333333328</v>
      </c>
    </row>
    <row r="1031" spans="1:21" ht="45" hidden="1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0">
        <f t="shared" si="73"/>
        <v>112</v>
      </c>
      <c r="P1031" s="10">
        <f t="shared" si="74"/>
        <v>79.260000000000005</v>
      </c>
      <c r="Q1031" s="12" t="s">
        <v>8323</v>
      </c>
      <c r="R1031" t="s">
        <v>8328</v>
      </c>
      <c r="S1031" s="17">
        <f t="shared" si="75"/>
        <v>42044.711886574078</v>
      </c>
      <c r="T1031" s="17"/>
      <c r="U1031" s="16">
        <f t="shared" si="76"/>
        <v>42098.915972222225</v>
      </c>
    </row>
    <row r="1032" spans="1:21" ht="30" hidden="1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0">
        <f t="shared" si="73"/>
        <v>342</v>
      </c>
      <c r="P1032" s="10">
        <f t="shared" si="74"/>
        <v>43.03</v>
      </c>
      <c r="Q1032" s="12" t="s">
        <v>8323</v>
      </c>
      <c r="R1032" t="s">
        <v>8328</v>
      </c>
      <c r="S1032" s="17">
        <f t="shared" si="75"/>
        <v>42611.483206018514</v>
      </c>
      <c r="T1032" s="17"/>
      <c r="U1032" s="16">
        <f t="shared" si="76"/>
        <v>42625.483206018514</v>
      </c>
    </row>
    <row r="1033" spans="1:21" ht="60" hidden="1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0">
        <f t="shared" si="73"/>
        <v>107</v>
      </c>
      <c r="P1033" s="10">
        <f t="shared" si="74"/>
        <v>108.48</v>
      </c>
      <c r="Q1033" s="12" t="s">
        <v>8323</v>
      </c>
      <c r="R1033" t="s">
        <v>8328</v>
      </c>
      <c r="S1033" s="17">
        <f t="shared" si="75"/>
        <v>42324.764004629629</v>
      </c>
      <c r="T1033" s="17"/>
      <c r="U1033" s="16">
        <f t="shared" si="76"/>
        <v>42354.764004629629</v>
      </c>
    </row>
    <row r="1034" spans="1:21" ht="15.75" hidden="1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0">
        <f t="shared" si="73"/>
        <v>108</v>
      </c>
      <c r="P1034" s="10">
        <f t="shared" si="74"/>
        <v>61.03</v>
      </c>
      <c r="Q1034" s="12" t="s">
        <v>8323</v>
      </c>
      <c r="R1034" t="s">
        <v>8328</v>
      </c>
      <c r="S1034" s="17">
        <f t="shared" si="75"/>
        <v>42514.666956018518</v>
      </c>
      <c r="T1034" s="17"/>
      <c r="U1034" s="16">
        <f t="shared" si="76"/>
        <v>42544.666956018518</v>
      </c>
    </row>
    <row r="1035" spans="1:21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0">
        <f t="shared" si="73"/>
        <v>103</v>
      </c>
      <c r="P1035" s="10">
        <f t="shared" si="74"/>
        <v>50.59</v>
      </c>
      <c r="Q1035" s="12" t="s">
        <v>8323</v>
      </c>
      <c r="R1035" t="s">
        <v>8328</v>
      </c>
      <c r="S1035" s="17">
        <f t="shared" si="75"/>
        <v>42688.732407407413</v>
      </c>
      <c r="T1035" s="27">
        <f>YEAR(S1035)</f>
        <v>2016</v>
      </c>
      <c r="U1035" s="16">
        <f t="shared" si="76"/>
        <v>42716.732407407413</v>
      </c>
    </row>
    <row r="1036" spans="1:21" ht="45" hidden="1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0">
        <f t="shared" si="73"/>
        <v>130</v>
      </c>
      <c r="P1036" s="10">
        <f t="shared" si="74"/>
        <v>39.159999999999997</v>
      </c>
      <c r="Q1036" s="12" t="s">
        <v>8323</v>
      </c>
      <c r="R1036" t="s">
        <v>8328</v>
      </c>
      <c r="S1036" s="17">
        <f t="shared" si="75"/>
        <v>42555.166712962964</v>
      </c>
      <c r="T1036" s="17"/>
      <c r="U1036" s="16">
        <f t="shared" si="76"/>
        <v>42587.165972222225</v>
      </c>
    </row>
    <row r="1037" spans="1:21" ht="60" hidden="1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0">
        <f t="shared" si="73"/>
        <v>108</v>
      </c>
      <c r="P1037" s="10">
        <f t="shared" si="74"/>
        <v>65.16</v>
      </c>
      <c r="Q1037" s="12" t="s">
        <v>8323</v>
      </c>
      <c r="R1037" t="s">
        <v>8328</v>
      </c>
      <c r="S1037" s="17">
        <f t="shared" si="75"/>
        <v>42016.641435185185</v>
      </c>
      <c r="T1037" s="17"/>
      <c r="U1037" s="16">
        <f t="shared" si="76"/>
        <v>42046.641435185185</v>
      </c>
    </row>
    <row r="1038" spans="1:21" ht="45" hidden="1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0">
        <f t="shared" si="73"/>
        <v>112</v>
      </c>
      <c r="P1038" s="10">
        <f t="shared" si="74"/>
        <v>23.96</v>
      </c>
      <c r="Q1038" s="12" t="s">
        <v>8323</v>
      </c>
      <c r="R1038" t="s">
        <v>8328</v>
      </c>
      <c r="S1038" s="17">
        <f t="shared" si="75"/>
        <v>41249.448958333334</v>
      </c>
      <c r="T1038" s="17"/>
      <c r="U1038" s="16">
        <f t="shared" si="76"/>
        <v>41281.333333333336</v>
      </c>
    </row>
    <row r="1039" spans="1:21" ht="60" hidden="1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0">
        <f t="shared" si="73"/>
        <v>102</v>
      </c>
      <c r="P1039" s="10">
        <f t="shared" si="74"/>
        <v>48.62</v>
      </c>
      <c r="Q1039" s="12" t="s">
        <v>8323</v>
      </c>
      <c r="R1039" t="s">
        <v>8328</v>
      </c>
      <c r="S1039" s="17">
        <f t="shared" si="75"/>
        <v>42119.822476851856</v>
      </c>
      <c r="T1039" s="17"/>
      <c r="U1039" s="16">
        <f t="shared" si="76"/>
        <v>42142.208333333328</v>
      </c>
    </row>
    <row r="1040" spans="1:21" ht="45" hidden="1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0">
        <f t="shared" si="73"/>
        <v>145</v>
      </c>
      <c r="P1040" s="10">
        <f t="shared" si="74"/>
        <v>35.74</v>
      </c>
      <c r="Q1040" s="12" t="s">
        <v>8323</v>
      </c>
      <c r="R1040" t="s">
        <v>8328</v>
      </c>
      <c r="S1040" s="17">
        <f t="shared" si="75"/>
        <v>42418.231747685189</v>
      </c>
      <c r="T1040" s="17"/>
      <c r="U1040" s="16">
        <f t="shared" si="76"/>
        <v>42448.190081018518</v>
      </c>
    </row>
    <row r="1041" spans="1:21" ht="60" hidden="1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0">
        <f t="shared" si="73"/>
        <v>128</v>
      </c>
      <c r="P1041" s="10">
        <f t="shared" si="74"/>
        <v>21.37</v>
      </c>
      <c r="Q1041" s="12" t="s">
        <v>8323</v>
      </c>
      <c r="R1041" t="s">
        <v>8328</v>
      </c>
      <c r="S1041" s="17">
        <f t="shared" si="75"/>
        <v>42692.109328703707</v>
      </c>
      <c r="T1041" s="17"/>
      <c r="U1041" s="16">
        <f t="shared" si="76"/>
        <v>42717.332638888889</v>
      </c>
    </row>
    <row r="1042" spans="1:21" ht="60" hidden="1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0">
        <f t="shared" si="73"/>
        <v>0</v>
      </c>
      <c r="P1042" s="10">
        <f t="shared" si="74"/>
        <v>250</v>
      </c>
      <c r="Q1042" s="12" t="s">
        <v>8329</v>
      </c>
      <c r="R1042" t="s">
        <v>8330</v>
      </c>
      <c r="S1042" s="17">
        <f t="shared" si="75"/>
        <v>42579.708437499998</v>
      </c>
      <c r="T1042" s="17"/>
      <c r="U1042" s="16">
        <f t="shared" si="76"/>
        <v>42609.708437499998</v>
      </c>
    </row>
    <row r="1043" spans="1:21" ht="45" hidden="1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0">
        <f t="shared" si="73"/>
        <v>0</v>
      </c>
      <c r="P1043" s="10">
        <f t="shared" si="74"/>
        <v>0</v>
      </c>
      <c r="Q1043" s="12" t="s">
        <v>8329</v>
      </c>
      <c r="R1043" t="s">
        <v>8330</v>
      </c>
      <c r="S1043" s="17">
        <f t="shared" si="75"/>
        <v>41831.060092592597</v>
      </c>
      <c r="T1043" s="17"/>
      <c r="U1043" s="16">
        <f t="shared" si="76"/>
        <v>41851.060092592597</v>
      </c>
    </row>
    <row r="1044" spans="1:21" ht="60" hidden="1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0">
        <f t="shared" si="73"/>
        <v>2</v>
      </c>
      <c r="P1044" s="10">
        <f t="shared" si="74"/>
        <v>10</v>
      </c>
      <c r="Q1044" s="12" t="s">
        <v>8329</v>
      </c>
      <c r="R1044" t="s">
        <v>8330</v>
      </c>
      <c r="S1044" s="17">
        <f t="shared" si="75"/>
        <v>41851.696157407408</v>
      </c>
      <c r="T1044" s="17"/>
      <c r="U1044" s="16">
        <f t="shared" si="76"/>
        <v>41894.416666666664</v>
      </c>
    </row>
    <row r="1045" spans="1:21" ht="45" hidden="1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0">
        <f t="shared" si="73"/>
        <v>9</v>
      </c>
      <c r="P1045" s="10">
        <f t="shared" si="74"/>
        <v>29.24</v>
      </c>
      <c r="Q1045" s="12" t="s">
        <v>8329</v>
      </c>
      <c r="R1045" t="s">
        <v>8330</v>
      </c>
      <c r="S1045" s="17">
        <f t="shared" si="75"/>
        <v>42114.252951388888</v>
      </c>
      <c r="T1045" s="17"/>
      <c r="U1045" s="16">
        <f t="shared" si="76"/>
        <v>42144.252951388888</v>
      </c>
    </row>
    <row r="1046" spans="1:21" ht="60" hidden="1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0">
        <f t="shared" si="73"/>
        <v>0</v>
      </c>
      <c r="P1046" s="10">
        <f t="shared" si="74"/>
        <v>3</v>
      </c>
      <c r="Q1046" s="12" t="s">
        <v>8329</v>
      </c>
      <c r="R1046" t="s">
        <v>8330</v>
      </c>
      <c r="S1046" s="17">
        <f t="shared" si="75"/>
        <v>42011.925937499997</v>
      </c>
      <c r="T1046" s="17"/>
      <c r="U1046" s="16">
        <f t="shared" si="76"/>
        <v>42068.852083333331</v>
      </c>
    </row>
    <row r="1047" spans="1:21" ht="45" hidden="1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0">
        <f t="shared" si="73"/>
        <v>3</v>
      </c>
      <c r="P1047" s="10">
        <f t="shared" si="74"/>
        <v>33.25</v>
      </c>
      <c r="Q1047" s="12" t="s">
        <v>8329</v>
      </c>
      <c r="R1047" t="s">
        <v>8330</v>
      </c>
      <c r="S1047" s="17">
        <f t="shared" si="75"/>
        <v>41844.874421296299</v>
      </c>
      <c r="T1047" s="17"/>
      <c r="U1047" s="16">
        <f t="shared" si="76"/>
        <v>41874.874421296299</v>
      </c>
    </row>
    <row r="1048" spans="1:21" ht="60" hidden="1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0">
        <f t="shared" si="73"/>
        <v>0</v>
      </c>
      <c r="P1048" s="10">
        <f t="shared" si="74"/>
        <v>0</v>
      </c>
      <c r="Q1048" s="12" t="s">
        <v>8329</v>
      </c>
      <c r="R1048" t="s">
        <v>8330</v>
      </c>
      <c r="S1048" s="17">
        <f t="shared" si="75"/>
        <v>42319.851388888885</v>
      </c>
      <c r="T1048" s="17"/>
      <c r="U1048" s="16">
        <f t="shared" si="76"/>
        <v>42364.851388888885</v>
      </c>
    </row>
    <row r="1049" spans="1:21" ht="45" hidden="1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0">
        <f t="shared" si="73"/>
        <v>0</v>
      </c>
      <c r="P1049" s="10">
        <f t="shared" si="74"/>
        <v>1</v>
      </c>
      <c r="Q1049" s="12" t="s">
        <v>8329</v>
      </c>
      <c r="R1049" t="s">
        <v>8330</v>
      </c>
      <c r="S1049" s="17">
        <f t="shared" si="75"/>
        <v>41918.818460648145</v>
      </c>
      <c r="T1049" s="17"/>
      <c r="U1049" s="16">
        <f t="shared" si="76"/>
        <v>41948.860127314816</v>
      </c>
    </row>
    <row r="1050" spans="1:21" ht="60" hidden="1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0">
        <f t="shared" si="73"/>
        <v>1</v>
      </c>
      <c r="P1050" s="10">
        <f t="shared" si="74"/>
        <v>53</v>
      </c>
      <c r="Q1050" s="12" t="s">
        <v>8329</v>
      </c>
      <c r="R1050" t="s">
        <v>8330</v>
      </c>
      <c r="S1050" s="17">
        <f t="shared" si="75"/>
        <v>42598.053113425922</v>
      </c>
      <c r="T1050" s="17"/>
      <c r="U1050" s="16">
        <f t="shared" si="76"/>
        <v>42638.053113425922</v>
      </c>
    </row>
    <row r="1051" spans="1:21" ht="15.75" hidden="1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0">
        <f t="shared" si="73"/>
        <v>0</v>
      </c>
      <c r="P1051" s="10">
        <f t="shared" si="74"/>
        <v>0</v>
      </c>
      <c r="Q1051" s="12" t="s">
        <v>8329</v>
      </c>
      <c r="R1051" t="s">
        <v>8330</v>
      </c>
      <c r="S1051" s="17">
        <f t="shared" si="75"/>
        <v>42382.431076388893</v>
      </c>
      <c r="T1051" s="17"/>
      <c r="U1051" s="16">
        <f t="shared" si="76"/>
        <v>42412.431076388893</v>
      </c>
    </row>
    <row r="1052" spans="1:21" ht="30" hidden="1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0">
        <f t="shared" si="73"/>
        <v>0</v>
      </c>
      <c r="P1052" s="10">
        <f t="shared" si="74"/>
        <v>0</v>
      </c>
      <c r="Q1052" s="12" t="s">
        <v>8329</v>
      </c>
      <c r="R1052" t="s">
        <v>8330</v>
      </c>
      <c r="S1052" s="17">
        <f t="shared" si="75"/>
        <v>42231.7971875</v>
      </c>
      <c r="T1052" s="17"/>
      <c r="U1052" s="16">
        <f t="shared" si="76"/>
        <v>42261.7971875</v>
      </c>
    </row>
    <row r="1053" spans="1:21" ht="60" hidden="1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0">
        <f t="shared" si="73"/>
        <v>0</v>
      </c>
      <c r="P1053" s="10">
        <f t="shared" si="74"/>
        <v>0</v>
      </c>
      <c r="Q1053" s="12" t="s">
        <v>8329</v>
      </c>
      <c r="R1053" t="s">
        <v>8330</v>
      </c>
      <c r="S1053" s="17">
        <f t="shared" si="75"/>
        <v>41850.014178240745</v>
      </c>
      <c r="T1053" s="17"/>
      <c r="U1053" s="16">
        <f t="shared" si="76"/>
        <v>41878.014178240745</v>
      </c>
    </row>
    <row r="1054" spans="1:21" ht="75" hidden="1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0">
        <f t="shared" si="73"/>
        <v>0</v>
      </c>
      <c r="P1054" s="10">
        <f t="shared" si="74"/>
        <v>0</v>
      </c>
      <c r="Q1054" s="12" t="s">
        <v>8329</v>
      </c>
      <c r="R1054" t="s">
        <v>8330</v>
      </c>
      <c r="S1054" s="17">
        <f t="shared" si="75"/>
        <v>42483.797395833331</v>
      </c>
      <c r="T1054" s="17"/>
      <c r="U1054" s="16">
        <f t="shared" si="76"/>
        <v>42527.839583333334</v>
      </c>
    </row>
    <row r="1055" spans="1:21" ht="60" hidden="1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0">
        <f t="shared" si="73"/>
        <v>1</v>
      </c>
      <c r="P1055" s="10">
        <f t="shared" si="74"/>
        <v>15</v>
      </c>
      <c r="Q1055" s="12" t="s">
        <v>8329</v>
      </c>
      <c r="R1055" t="s">
        <v>8330</v>
      </c>
      <c r="S1055" s="17">
        <f t="shared" si="75"/>
        <v>42775.172824074078</v>
      </c>
      <c r="T1055" s="17"/>
      <c r="U1055" s="16">
        <f t="shared" si="76"/>
        <v>42800.172824074078</v>
      </c>
    </row>
    <row r="1056" spans="1:21" ht="60" hidden="1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0">
        <f t="shared" si="73"/>
        <v>0</v>
      </c>
      <c r="P1056" s="10">
        <f t="shared" si="74"/>
        <v>0</v>
      </c>
      <c r="Q1056" s="12" t="s">
        <v>8329</v>
      </c>
      <c r="R1056" t="s">
        <v>8330</v>
      </c>
      <c r="S1056" s="17">
        <f t="shared" si="75"/>
        <v>41831.851840277777</v>
      </c>
      <c r="T1056" s="17"/>
      <c r="U1056" s="16">
        <f t="shared" si="76"/>
        <v>41861.916666666664</v>
      </c>
    </row>
    <row r="1057" spans="1:21" ht="60" hidden="1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0">
        <f t="shared" si="73"/>
        <v>0</v>
      </c>
      <c r="P1057" s="10">
        <f t="shared" si="74"/>
        <v>0</v>
      </c>
      <c r="Q1057" s="12" t="s">
        <v>8329</v>
      </c>
      <c r="R1057" t="s">
        <v>8330</v>
      </c>
      <c r="S1057" s="17">
        <f t="shared" si="75"/>
        <v>42406.992418981477</v>
      </c>
      <c r="T1057" s="17"/>
      <c r="U1057" s="16">
        <f t="shared" si="76"/>
        <v>42436.992418981477</v>
      </c>
    </row>
    <row r="1058" spans="1:21" ht="60" hidden="1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0">
        <f t="shared" si="73"/>
        <v>0</v>
      </c>
      <c r="P1058" s="10">
        <f t="shared" si="74"/>
        <v>0</v>
      </c>
      <c r="Q1058" s="12" t="s">
        <v>8329</v>
      </c>
      <c r="R1058" t="s">
        <v>8330</v>
      </c>
      <c r="S1058" s="17">
        <f t="shared" si="75"/>
        <v>42058.719641203701</v>
      </c>
      <c r="T1058" s="17"/>
      <c r="U1058" s="16">
        <f t="shared" si="76"/>
        <v>42118.677974537044</v>
      </c>
    </row>
    <row r="1059" spans="1:21" ht="45" hidden="1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0">
        <f t="shared" si="73"/>
        <v>0</v>
      </c>
      <c r="P1059" s="10">
        <f t="shared" si="74"/>
        <v>0</v>
      </c>
      <c r="Q1059" s="12" t="s">
        <v>8329</v>
      </c>
      <c r="R1059" t="s">
        <v>8330</v>
      </c>
      <c r="S1059" s="17">
        <f t="shared" si="75"/>
        <v>42678.871331018512</v>
      </c>
      <c r="T1059" s="17"/>
      <c r="U1059" s="16">
        <f t="shared" si="76"/>
        <v>42708.912997685184</v>
      </c>
    </row>
    <row r="1060" spans="1:21" ht="60" hidden="1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0">
        <f t="shared" si="73"/>
        <v>0</v>
      </c>
      <c r="P1060" s="10">
        <f t="shared" si="74"/>
        <v>0</v>
      </c>
      <c r="Q1060" s="12" t="s">
        <v>8329</v>
      </c>
      <c r="R1060" t="s">
        <v>8330</v>
      </c>
      <c r="S1060" s="17">
        <f t="shared" si="75"/>
        <v>42047.900960648149</v>
      </c>
      <c r="T1060" s="17"/>
      <c r="U1060" s="16">
        <f t="shared" si="76"/>
        <v>42089</v>
      </c>
    </row>
    <row r="1061" spans="1:21" ht="15.75" hidden="1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0">
        <f t="shared" si="73"/>
        <v>0</v>
      </c>
      <c r="P1061" s="10">
        <f t="shared" si="74"/>
        <v>0</v>
      </c>
      <c r="Q1061" s="12" t="s">
        <v>8329</v>
      </c>
      <c r="R1061" t="s">
        <v>8330</v>
      </c>
      <c r="S1061" s="17">
        <f t="shared" si="75"/>
        <v>42046.79</v>
      </c>
      <c r="T1061" s="17"/>
      <c r="U1061" s="16">
        <f t="shared" si="76"/>
        <v>42076.748333333337</v>
      </c>
    </row>
    <row r="1062" spans="1:21" ht="60" hidden="1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0">
        <f t="shared" si="73"/>
        <v>1</v>
      </c>
      <c r="P1062" s="10">
        <f t="shared" si="74"/>
        <v>50</v>
      </c>
      <c r="Q1062" s="12" t="s">
        <v>8329</v>
      </c>
      <c r="R1062" t="s">
        <v>8330</v>
      </c>
      <c r="S1062" s="17">
        <f t="shared" si="75"/>
        <v>42079.913113425922</v>
      </c>
      <c r="T1062" s="17"/>
      <c r="U1062" s="16">
        <f t="shared" si="76"/>
        <v>42109.913113425922</v>
      </c>
    </row>
    <row r="1063" spans="1:21" ht="45" hidden="1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0">
        <f t="shared" si="73"/>
        <v>0</v>
      </c>
      <c r="P1063" s="10">
        <f t="shared" si="74"/>
        <v>0</v>
      </c>
      <c r="Q1063" s="12" t="s">
        <v>8329</v>
      </c>
      <c r="R1063" t="s">
        <v>8330</v>
      </c>
      <c r="S1063" s="17">
        <f t="shared" si="75"/>
        <v>42432.276712962965</v>
      </c>
      <c r="T1063" s="17"/>
      <c r="U1063" s="16">
        <f t="shared" si="76"/>
        <v>42492.041666666672</v>
      </c>
    </row>
    <row r="1064" spans="1:21" ht="30" hidden="1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0">
        <f t="shared" si="73"/>
        <v>95</v>
      </c>
      <c r="P1064" s="10">
        <f t="shared" si="74"/>
        <v>47.5</v>
      </c>
      <c r="Q1064" s="12" t="s">
        <v>8329</v>
      </c>
      <c r="R1064" t="s">
        <v>8330</v>
      </c>
      <c r="S1064" s="17">
        <f t="shared" si="75"/>
        <v>42556.807187500002</v>
      </c>
      <c r="T1064" s="17"/>
      <c r="U1064" s="16">
        <f t="shared" si="76"/>
        <v>42563.807187500002</v>
      </c>
    </row>
    <row r="1065" spans="1:21" ht="60" hidden="1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0">
        <f t="shared" si="73"/>
        <v>0</v>
      </c>
      <c r="P1065" s="10">
        <f t="shared" si="74"/>
        <v>0</v>
      </c>
      <c r="Q1065" s="12" t="s">
        <v>8329</v>
      </c>
      <c r="R1065" t="s">
        <v>8330</v>
      </c>
      <c r="S1065" s="17">
        <f t="shared" si="75"/>
        <v>42583.030810185184</v>
      </c>
      <c r="T1065" s="17"/>
      <c r="U1065" s="16">
        <f t="shared" si="76"/>
        <v>42613.030810185184</v>
      </c>
    </row>
    <row r="1066" spans="1:21" ht="60" hidden="1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0">
        <f t="shared" si="73"/>
        <v>9</v>
      </c>
      <c r="P1066" s="10">
        <f t="shared" si="74"/>
        <v>65.67</v>
      </c>
      <c r="Q1066" s="12" t="s">
        <v>8331</v>
      </c>
      <c r="R1066" t="s">
        <v>8332</v>
      </c>
      <c r="S1066" s="17">
        <f t="shared" si="75"/>
        <v>41417.228043981479</v>
      </c>
      <c r="T1066" s="17"/>
      <c r="U1066" s="16">
        <f t="shared" si="76"/>
        <v>41462.228043981479</v>
      </c>
    </row>
    <row r="1067" spans="1:21" ht="60" hidden="1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0">
        <f t="shared" si="73"/>
        <v>3</v>
      </c>
      <c r="P1067" s="10">
        <f t="shared" si="74"/>
        <v>16.2</v>
      </c>
      <c r="Q1067" s="12" t="s">
        <v>8331</v>
      </c>
      <c r="R1067" t="s">
        <v>8332</v>
      </c>
      <c r="S1067" s="17">
        <f t="shared" si="75"/>
        <v>41661.381041666667</v>
      </c>
      <c r="T1067" s="17"/>
      <c r="U1067" s="16">
        <f t="shared" si="76"/>
        <v>41689.381041666667</v>
      </c>
    </row>
    <row r="1068" spans="1:21" ht="45" hidden="1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0">
        <f t="shared" si="73"/>
        <v>3</v>
      </c>
      <c r="P1068" s="10">
        <f t="shared" si="74"/>
        <v>34.130000000000003</v>
      </c>
      <c r="Q1068" s="12" t="s">
        <v>8331</v>
      </c>
      <c r="R1068" t="s">
        <v>8332</v>
      </c>
      <c r="S1068" s="17">
        <f t="shared" si="75"/>
        <v>41445.962754629632</v>
      </c>
      <c r="T1068" s="17"/>
      <c r="U1068" s="16">
        <f t="shared" si="76"/>
        <v>41490.962754629632</v>
      </c>
    </row>
    <row r="1069" spans="1:21" ht="60" hidden="1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0">
        <f t="shared" si="73"/>
        <v>26</v>
      </c>
      <c r="P1069" s="10">
        <f t="shared" si="74"/>
        <v>13</v>
      </c>
      <c r="Q1069" s="12" t="s">
        <v>8331</v>
      </c>
      <c r="R1069" t="s">
        <v>8332</v>
      </c>
      <c r="S1069" s="17">
        <f t="shared" si="75"/>
        <v>41599.855682870373</v>
      </c>
      <c r="T1069" s="17"/>
      <c r="U1069" s="16">
        <f t="shared" si="76"/>
        <v>41629.855682870373</v>
      </c>
    </row>
    <row r="1070" spans="1:21" ht="60" hidden="1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0">
        <f t="shared" si="73"/>
        <v>0</v>
      </c>
      <c r="P1070" s="10">
        <f t="shared" si="74"/>
        <v>11.25</v>
      </c>
      <c r="Q1070" s="12" t="s">
        <v>8331</v>
      </c>
      <c r="R1070" t="s">
        <v>8332</v>
      </c>
      <c r="S1070" s="17">
        <f t="shared" si="75"/>
        <v>42440.371111111104</v>
      </c>
      <c r="T1070" s="17"/>
      <c r="U1070" s="16">
        <f t="shared" si="76"/>
        <v>42470.329444444447</v>
      </c>
    </row>
    <row r="1071" spans="1:21" ht="45" hidden="1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0">
        <f t="shared" si="73"/>
        <v>39</v>
      </c>
      <c r="P1071" s="10">
        <f t="shared" si="74"/>
        <v>40.479999999999997</v>
      </c>
      <c r="Q1071" s="12" t="s">
        <v>8331</v>
      </c>
      <c r="R1071" t="s">
        <v>8332</v>
      </c>
      <c r="S1071" s="17">
        <f t="shared" si="75"/>
        <v>41572.229849537034</v>
      </c>
      <c r="T1071" s="17"/>
      <c r="U1071" s="16">
        <f t="shared" si="76"/>
        <v>41604.271516203706</v>
      </c>
    </row>
    <row r="1072" spans="1:21" ht="45" hidden="1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0">
        <f t="shared" si="73"/>
        <v>1</v>
      </c>
      <c r="P1072" s="10">
        <f t="shared" si="74"/>
        <v>35</v>
      </c>
      <c r="Q1072" s="12" t="s">
        <v>8331</v>
      </c>
      <c r="R1072" t="s">
        <v>8332</v>
      </c>
      <c r="S1072" s="17">
        <f t="shared" si="75"/>
        <v>41163.011828703704</v>
      </c>
      <c r="T1072" s="17"/>
      <c r="U1072" s="16">
        <f t="shared" si="76"/>
        <v>41183.011828703704</v>
      </c>
    </row>
    <row r="1073" spans="1:21" ht="60" hidden="1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0">
        <f t="shared" si="73"/>
        <v>0</v>
      </c>
      <c r="P1073" s="10">
        <f t="shared" si="74"/>
        <v>0</v>
      </c>
      <c r="Q1073" s="12" t="s">
        <v>8331</v>
      </c>
      <c r="R1073" t="s">
        <v>8332</v>
      </c>
      <c r="S1073" s="17">
        <f t="shared" si="75"/>
        <v>42295.753391203703</v>
      </c>
      <c r="T1073" s="17"/>
      <c r="U1073" s="16">
        <f t="shared" si="76"/>
        <v>42325.795057870375</v>
      </c>
    </row>
    <row r="1074" spans="1:21" ht="60" hidden="1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0">
        <f t="shared" si="73"/>
        <v>0</v>
      </c>
      <c r="P1074" s="10">
        <f t="shared" si="74"/>
        <v>12.75</v>
      </c>
      <c r="Q1074" s="12" t="s">
        <v>8331</v>
      </c>
      <c r="R1074" t="s">
        <v>8332</v>
      </c>
      <c r="S1074" s="17">
        <f t="shared" si="75"/>
        <v>41645.832141203704</v>
      </c>
      <c r="T1074" s="17"/>
      <c r="U1074" s="16">
        <f t="shared" si="76"/>
        <v>41675.832141203704</v>
      </c>
    </row>
    <row r="1075" spans="1:21" ht="45" hidden="1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0">
        <f t="shared" si="73"/>
        <v>1</v>
      </c>
      <c r="P1075" s="10">
        <f t="shared" si="74"/>
        <v>10</v>
      </c>
      <c r="Q1075" s="12" t="s">
        <v>8331</v>
      </c>
      <c r="R1075" t="s">
        <v>8332</v>
      </c>
      <c r="S1075" s="17">
        <f t="shared" si="75"/>
        <v>40802.964594907404</v>
      </c>
      <c r="T1075" s="17"/>
      <c r="U1075" s="16">
        <f t="shared" si="76"/>
        <v>40832.964594907404</v>
      </c>
    </row>
    <row r="1076" spans="1:21" ht="60" hidden="1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0">
        <f t="shared" si="73"/>
        <v>6</v>
      </c>
      <c r="P1076" s="10">
        <f t="shared" si="74"/>
        <v>113.57</v>
      </c>
      <c r="Q1076" s="12" t="s">
        <v>8331</v>
      </c>
      <c r="R1076" t="s">
        <v>8332</v>
      </c>
      <c r="S1076" s="17">
        <f t="shared" si="75"/>
        <v>41613.172974537039</v>
      </c>
      <c r="T1076" s="17"/>
      <c r="U1076" s="16">
        <f t="shared" si="76"/>
        <v>41643.172974537039</v>
      </c>
    </row>
    <row r="1077" spans="1:21" ht="45" hidden="1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0">
        <f t="shared" si="73"/>
        <v>5</v>
      </c>
      <c r="P1077" s="10">
        <f t="shared" si="74"/>
        <v>15</v>
      </c>
      <c r="Q1077" s="12" t="s">
        <v>8331</v>
      </c>
      <c r="R1077" t="s">
        <v>8332</v>
      </c>
      <c r="S1077" s="17">
        <f t="shared" si="75"/>
        <v>41005.904120370367</v>
      </c>
      <c r="T1077" s="17"/>
      <c r="U1077" s="16">
        <f t="shared" si="76"/>
        <v>41035.904120370367</v>
      </c>
    </row>
    <row r="1078" spans="1:21" ht="45" hidden="1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0">
        <f t="shared" si="73"/>
        <v>63</v>
      </c>
      <c r="P1078" s="10">
        <f t="shared" si="74"/>
        <v>48.28</v>
      </c>
      <c r="Q1078" s="12" t="s">
        <v>8331</v>
      </c>
      <c r="R1078" t="s">
        <v>8332</v>
      </c>
      <c r="S1078" s="17">
        <f t="shared" si="75"/>
        <v>41838.377893518518</v>
      </c>
      <c r="T1078" s="17"/>
      <c r="U1078" s="16">
        <f t="shared" si="76"/>
        <v>41893.377893518518</v>
      </c>
    </row>
    <row r="1079" spans="1:21" ht="45" hidden="1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0">
        <f t="shared" si="73"/>
        <v>29</v>
      </c>
      <c r="P1079" s="10">
        <f t="shared" si="74"/>
        <v>43.98</v>
      </c>
      <c r="Q1079" s="12" t="s">
        <v>8331</v>
      </c>
      <c r="R1079" t="s">
        <v>8332</v>
      </c>
      <c r="S1079" s="17">
        <f t="shared" si="75"/>
        <v>42353.16679398148</v>
      </c>
      <c r="T1079" s="17"/>
      <c r="U1079" s="16">
        <f t="shared" si="76"/>
        <v>42383.16679398148</v>
      </c>
    </row>
    <row r="1080" spans="1:21" ht="60" hidden="1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0">
        <f t="shared" si="73"/>
        <v>8</v>
      </c>
      <c r="P1080" s="10">
        <f t="shared" si="74"/>
        <v>9</v>
      </c>
      <c r="Q1080" s="12" t="s">
        <v>8331</v>
      </c>
      <c r="R1080" t="s">
        <v>8332</v>
      </c>
      <c r="S1080" s="17">
        <f t="shared" si="75"/>
        <v>40701.195844907408</v>
      </c>
      <c r="T1080" s="17"/>
      <c r="U1080" s="16">
        <f t="shared" si="76"/>
        <v>40746.195844907408</v>
      </c>
    </row>
    <row r="1081" spans="1:21" ht="60" hidden="1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0">
        <f t="shared" si="73"/>
        <v>3</v>
      </c>
      <c r="P1081" s="10">
        <f t="shared" si="74"/>
        <v>37.67</v>
      </c>
      <c r="Q1081" s="12" t="s">
        <v>8331</v>
      </c>
      <c r="R1081" t="s">
        <v>8332</v>
      </c>
      <c r="S1081" s="17">
        <f t="shared" si="75"/>
        <v>42479.566388888896</v>
      </c>
      <c r="T1081" s="17"/>
      <c r="U1081" s="16">
        <f t="shared" si="76"/>
        <v>42504.566388888896</v>
      </c>
    </row>
    <row r="1082" spans="1:21" ht="45" hidden="1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0">
        <f t="shared" si="73"/>
        <v>9</v>
      </c>
      <c r="P1082" s="10">
        <f t="shared" si="74"/>
        <v>18.579999999999998</v>
      </c>
      <c r="Q1082" s="12" t="s">
        <v>8331</v>
      </c>
      <c r="R1082" t="s">
        <v>8332</v>
      </c>
      <c r="S1082" s="17">
        <f t="shared" si="75"/>
        <v>41740.138113425928</v>
      </c>
      <c r="T1082" s="17"/>
      <c r="U1082" s="16">
        <f t="shared" si="76"/>
        <v>41770.138113425928</v>
      </c>
    </row>
    <row r="1083" spans="1:21" ht="45" hidden="1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0">
        <f t="shared" si="73"/>
        <v>0</v>
      </c>
      <c r="P1083" s="10">
        <f t="shared" si="74"/>
        <v>3</v>
      </c>
      <c r="Q1083" s="12" t="s">
        <v>8331</v>
      </c>
      <c r="R1083" t="s">
        <v>8332</v>
      </c>
      <c r="S1083" s="17">
        <f t="shared" si="75"/>
        <v>42002.926990740743</v>
      </c>
      <c r="T1083" s="17"/>
      <c r="U1083" s="16">
        <f t="shared" si="76"/>
        <v>42032.926990740743</v>
      </c>
    </row>
    <row r="1084" spans="1:21" ht="45" hidden="1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0">
        <f t="shared" si="73"/>
        <v>1</v>
      </c>
      <c r="P1084" s="10">
        <f t="shared" si="74"/>
        <v>18.670000000000002</v>
      </c>
      <c r="Q1084" s="12" t="s">
        <v>8331</v>
      </c>
      <c r="R1084" t="s">
        <v>8332</v>
      </c>
      <c r="S1084" s="17">
        <f t="shared" si="75"/>
        <v>41101.906111111115</v>
      </c>
      <c r="T1084" s="17"/>
      <c r="U1084" s="16">
        <f t="shared" si="76"/>
        <v>41131.906111111115</v>
      </c>
    </row>
    <row r="1085" spans="1:21" ht="60" hidden="1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0">
        <f t="shared" si="73"/>
        <v>1</v>
      </c>
      <c r="P1085" s="10">
        <f t="shared" si="74"/>
        <v>410</v>
      </c>
      <c r="Q1085" s="12" t="s">
        <v>8331</v>
      </c>
      <c r="R1085" t="s">
        <v>8332</v>
      </c>
      <c r="S1085" s="17">
        <f t="shared" si="75"/>
        <v>41793.659525462965</v>
      </c>
      <c r="T1085" s="17"/>
      <c r="U1085" s="16">
        <f t="shared" si="76"/>
        <v>41853.659525462965</v>
      </c>
    </row>
    <row r="1086" spans="1:21" ht="15.75" hidden="1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0">
        <f t="shared" si="73"/>
        <v>0</v>
      </c>
      <c r="P1086" s="10">
        <f t="shared" si="74"/>
        <v>0</v>
      </c>
      <c r="Q1086" s="12" t="s">
        <v>8331</v>
      </c>
      <c r="R1086" t="s">
        <v>8332</v>
      </c>
      <c r="S1086" s="17">
        <f t="shared" si="75"/>
        <v>41829.912083333329</v>
      </c>
      <c r="T1086" s="17"/>
      <c r="U1086" s="16">
        <f t="shared" si="76"/>
        <v>41859.912083333329</v>
      </c>
    </row>
    <row r="1087" spans="1:21" ht="45" hidden="1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0">
        <f t="shared" si="73"/>
        <v>3</v>
      </c>
      <c r="P1087" s="10">
        <f t="shared" si="74"/>
        <v>114</v>
      </c>
      <c r="Q1087" s="12" t="s">
        <v>8331</v>
      </c>
      <c r="R1087" t="s">
        <v>8332</v>
      </c>
      <c r="S1087" s="17">
        <f t="shared" si="75"/>
        <v>42413.671006944445</v>
      </c>
      <c r="T1087" s="17"/>
      <c r="U1087" s="16">
        <f t="shared" si="76"/>
        <v>42443.629340277781</v>
      </c>
    </row>
    <row r="1088" spans="1:21" ht="15.75" hidden="1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0">
        <f t="shared" si="73"/>
        <v>0</v>
      </c>
      <c r="P1088" s="10">
        <f t="shared" si="74"/>
        <v>7.5</v>
      </c>
      <c r="Q1088" s="12" t="s">
        <v>8331</v>
      </c>
      <c r="R1088" t="s">
        <v>8332</v>
      </c>
      <c r="S1088" s="17">
        <f t="shared" si="75"/>
        <v>41845.866793981484</v>
      </c>
      <c r="T1088" s="17"/>
      <c r="U1088" s="16">
        <f t="shared" si="76"/>
        <v>41875.866793981484</v>
      </c>
    </row>
    <row r="1089" spans="1:21" ht="60" hidden="1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0">
        <f t="shared" si="73"/>
        <v>0</v>
      </c>
      <c r="P1089" s="10">
        <f t="shared" si="74"/>
        <v>0</v>
      </c>
      <c r="Q1089" s="12" t="s">
        <v>8331</v>
      </c>
      <c r="R1089" t="s">
        <v>8332</v>
      </c>
      <c r="S1089" s="17">
        <f t="shared" si="75"/>
        <v>41775.713969907411</v>
      </c>
      <c r="T1089" s="17"/>
      <c r="U1089" s="16">
        <f t="shared" si="76"/>
        <v>41805.713969907411</v>
      </c>
    </row>
    <row r="1090" spans="1:21" ht="45" hidden="1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0">
        <f t="shared" ref="O1090:O1153" si="77">ROUND(E1090/D1090*100,0)</f>
        <v>14</v>
      </c>
      <c r="P1090" s="10">
        <f t="shared" ref="P1090:P1153" si="78">IFERROR(ROUND(E1090/L1090,2),0)</f>
        <v>43.42</v>
      </c>
      <c r="Q1090" s="12" t="s">
        <v>8331</v>
      </c>
      <c r="R1090" t="s">
        <v>8332</v>
      </c>
      <c r="S1090" s="17">
        <f t="shared" si="75"/>
        <v>41723.799386574072</v>
      </c>
      <c r="T1090" s="17"/>
      <c r="U1090" s="16">
        <f t="shared" si="76"/>
        <v>41753.799386574072</v>
      </c>
    </row>
    <row r="1091" spans="1:21" ht="30" hidden="1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0">
        <f t="shared" si="77"/>
        <v>8</v>
      </c>
      <c r="P1091" s="10">
        <f t="shared" si="78"/>
        <v>23.96</v>
      </c>
      <c r="Q1091" s="12" t="s">
        <v>8331</v>
      </c>
      <c r="R1091" t="s">
        <v>8332</v>
      </c>
      <c r="S1091" s="17">
        <f t="shared" ref="S1091:S1154" si="79">(((J1091/60)/60)/24)+DATE(1970,1,1)</f>
        <v>42151.189525462964</v>
      </c>
      <c r="T1091" s="17"/>
      <c r="U1091" s="16">
        <f t="shared" ref="U1091:U1154" si="80">(((I1091/60)/60)/24)+DATE(1970,1,1)</f>
        <v>42181.189525462964</v>
      </c>
    </row>
    <row r="1092" spans="1:21" ht="60" hidden="1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0">
        <f t="shared" si="77"/>
        <v>0</v>
      </c>
      <c r="P1092" s="10">
        <f t="shared" si="78"/>
        <v>5</v>
      </c>
      <c r="Q1092" s="12" t="s">
        <v>8331</v>
      </c>
      <c r="R1092" t="s">
        <v>8332</v>
      </c>
      <c r="S1092" s="17">
        <f t="shared" si="79"/>
        <v>42123.185798611114</v>
      </c>
      <c r="T1092" s="17"/>
      <c r="U1092" s="16">
        <f t="shared" si="80"/>
        <v>42153.185798611114</v>
      </c>
    </row>
    <row r="1093" spans="1:21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0">
        <f t="shared" si="77"/>
        <v>13</v>
      </c>
      <c r="P1093" s="10">
        <f t="shared" si="78"/>
        <v>12.5</v>
      </c>
      <c r="Q1093" s="12" t="s">
        <v>8331</v>
      </c>
      <c r="R1093" t="s">
        <v>8332</v>
      </c>
      <c r="S1093" s="17">
        <f t="shared" si="79"/>
        <v>42440.820277777777</v>
      </c>
      <c r="T1093" s="27">
        <f>YEAR(S1093)</f>
        <v>2016</v>
      </c>
      <c r="U1093" s="16">
        <f t="shared" si="80"/>
        <v>42470.778611111105</v>
      </c>
    </row>
    <row r="1094" spans="1:21" ht="60" hidden="1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0">
        <f t="shared" si="77"/>
        <v>1</v>
      </c>
      <c r="P1094" s="10">
        <f t="shared" si="78"/>
        <v>3</v>
      </c>
      <c r="Q1094" s="12" t="s">
        <v>8331</v>
      </c>
      <c r="R1094" t="s">
        <v>8332</v>
      </c>
      <c r="S1094" s="17">
        <f t="shared" si="79"/>
        <v>41250.025902777779</v>
      </c>
      <c r="T1094" s="17"/>
      <c r="U1094" s="16">
        <f t="shared" si="80"/>
        <v>41280.025902777779</v>
      </c>
    </row>
    <row r="1095" spans="1:21" ht="45" hidden="1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0">
        <f t="shared" si="77"/>
        <v>14</v>
      </c>
      <c r="P1095" s="10">
        <f t="shared" si="78"/>
        <v>10.56</v>
      </c>
      <c r="Q1095" s="12" t="s">
        <v>8331</v>
      </c>
      <c r="R1095" t="s">
        <v>8332</v>
      </c>
      <c r="S1095" s="17">
        <f t="shared" si="79"/>
        <v>42396.973807870367</v>
      </c>
      <c r="T1095" s="17"/>
      <c r="U1095" s="16">
        <f t="shared" si="80"/>
        <v>42411.973807870367</v>
      </c>
    </row>
    <row r="1096" spans="1:21" ht="60" hidden="1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0">
        <f t="shared" si="77"/>
        <v>18</v>
      </c>
      <c r="P1096" s="10">
        <f t="shared" si="78"/>
        <v>122</v>
      </c>
      <c r="Q1096" s="12" t="s">
        <v>8331</v>
      </c>
      <c r="R1096" t="s">
        <v>8332</v>
      </c>
      <c r="S1096" s="17">
        <f t="shared" si="79"/>
        <v>40795.713344907403</v>
      </c>
      <c r="T1096" s="17"/>
      <c r="U1096" s="16">
        <f t="shared" si="80"/>
        <v>40825.713344907403</v>
      </c>
    </row>
    <row r="1097" spans="1:21" ht="60" hidden="1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0">
        <f t="shared" si="77"/>
        <v>5</v>
      </c>
      <c r="P1097" s="10">
        <f t="shared" si="78"/>
        <v>267.81</v>
      </c>
      <c r="Q1097" s="12" t="s">
        <v>8331</v>
      </c>
      <c r="R1097" t="s">
        <v>8332</v>
      </c>
      <c r="S1097" s="17">
        <f t="shared" si="79"/>
        <v>41486.537268518521</v>
      </c>
      <c r="T1097" s="17"/>
      <c r="U1097" s="16">
        <f t="shared" si="80"/>
        <v>41516.537268518521</v>
      </c>
    </row>
    <row r="1098" spans="1:21" ht="60" hidden="1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0">
        <f t="shared" si="77"/>
        <v>18</v>
      </c>
      <c r="P1098" s="10">
        <f t="shared" si="78"/>
        <v>74.209999999999994</v>
      </c>
      <c r="Q1098" s="12" t="s">
        <v>8331</v>
      </c>
      <c r="R1098" t="s">
        <v>8332</v>
      </c>
      <c r="S1098" s="17">
        <f t="shared" si="79"/>
        <v>41885.51798611111</v>
      </c>
      <c r="T1098" s="17"/>
      <c r="U1098" s="16">
        <f t="shared" si="80"/>
        <v>41916.145833333336</v>
      </c>
    </row>
    <row r="1099" spans="1:21" ht="45" hidden="1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0">
        <f t="shared" si="77"/>
        <v>0</v>
      </c>
      <c r="P1099" s="10">
        <f t="shared" si="78"/>
        <v>6.71</v>
      </c>
      <c r="Q1099" s="12" t="s">
        <v>8331</v>
      </c>
      <c r="R1099" t="s">
        <v>8332</v>
      </c>
      <c r="S1099" s="17">
        <f t="shared" si="79"/>
        <v>41660.792557870373</v>
      </c>
      <c r="T1099" s="17"/>
      <c r="U1099" s="16">
        <f t="shared" si="80"/>
        <v>41700.792557870373</v>
      </c>
    </row>
    <row r="1100" spans="1:21" ht="30" hidden="1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0">
        <f t="shared" si="77"/>
        <v>7</v>
      </c>
      <c r="P1100" s="10">
        <f t="shared" si="78"/>
        <v>81.95</v>
      </c>
      <c r="Q1100" s="12" t="s">
        <v>8331</v>
      </c>
      <c r="R1100" t="s">
        <v>8332</v>
      </c>
      <c r="S1100" s="17">
        <f t="shared" si="79"/>
        <v>41712.762673611112</v>
      </c>
      <c r="T1100" s="17"/>
      <c r="U1100" s="16">
        <f t="shared" si="80"/>
        <v>41742.762673611112</v>
      </c>
    </row>
    <row r="1101" spans="1:21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0">
        <f t="shared" si="77"/>
        <v>1</v>
      </c>
      <c r="P1101" s="10">
        <f t="shared" si="78"/>
        <v>25</v>
      </c>
      <c r="Q1101" s="12" t="s">
        <v>8331</v>
      </c>
      <c r="R1101" t="s">
        <v>8332</v>
      </c>
      <c r="S1101" s="17">
        <f t="shared" si="79"/>
        <v>42107.836435185185</v>
      </c>
      <c r="T1101" s="27">
        <f>YEAR(S1101)</f>
        <v>2015</v>
      </c>
      <c r="U1101" s="16">
        <f t="shared" si="80"/>
        <v>42137.836435185185</v>
      </c>
    </row>
    <row r="1102" spans="1:21" ht="45" hidden="1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0">
        <f t="shared" si="77"/>
        <v>3</v>
      </c>
      <c r="P1102" s="10">
        <f t="shared" si="78"/>
        <v>10</v>
      </c>
      <c r="Q1102" s="12" t="s">
        <v>8331</v>
      </c>
      <c r="R1102" t="s">
        <v>8332</v>
      </c>
      <c r="S1102" s="17">
        <f t="shared" si="79"/>
        <v>42384.110775462963</v>
      </c>
      <c r="T1102" s="17"/>
      <c r="U1102" s="16">
        <f t="shared" si="80"/>
        <v>42414.110775462963</v>
      </c>
    </row>
    <row r="1103" spans="1:21" ht="45" hidden="1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0">
        <f t="shared" si="77"/>
        <v>0</v>
      </c>
      <c r="P1103" s="10">
        <f t="shared" si="78"/>
        <v>6.83</v>
      </c>
      <c r="Q1103" s="12" t="s">
        <v>8331</v>
      </c>
      <c r="R1103" t="s">
        <v>8332</v>
      </c>
      <c r="S1103" s="17">
        <f t="shared" si="79"/>
        <v>42538.77243055556</v>
      </c>
      <c r="T1103" s="17"/>
      <c r="U1103" s="16">
        <f t="shared" si="80"/>
        <v>42565.758333333331</v>
      </c>
    </row>
    <row r="1104" spans="1:21" ht="60" hidden="1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0">
        <f t="shared" si="77"/>
        <v>5</v>
      </c>
      <c r="P1104" s="10">
        <f t="shared" si="78"/>
        <v>17.71</v>
      </c>
      <c r="Q1104" s="12" t="s">
        <v>8331</v>
      </c>
      <c r="R1104" t="s">
        <v>8332</v>
      </c>
      <c r="S1104" s="17">
        <f t="shared" si="79"/>
        <v>41577.045428240745</v>
      </c>
      <c r="T1104" s="17"/>
      <c r="U1104" s="16">
        <f t="shared" si="80"/>
        <v>41617.249305555553</v>
      </c>
    </row>
    <row r="1105" spans="1:21" ht="45" hidden="1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0">
        <f t="shared" si="77"/>
        <v>2</v>
      </c>
      <c r="P1105" s="10">
        <f t="shared" si="78"/>
        <v>16.2</v>
      </c>
      <c r="Q1105" s="12" t="s">
        <v>8331</v>
      </c>
      <c r="R1105" t="s">
        <v>8332</v>
      </c>
      <c r="S1105" s="17">
        <f t="shared" si="79"/>
        <v>42479.22210648148</v>
      </c>
      <c r="T1105" s="17"/>
      <c r="U1105" s="16">
        <f t="shared" si="80"/>
        <v>42539.22210648148</v>
      </c>
    </row>
    <row r="1106" spans="1:21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0">
        <f t="shared" si="77"/>
        <v>5</v>
      </c>
      <c r="P1106" s="10">
        <f t="shared" si="78"/>
        <v>80.3</v>
      </c>
      <c r="Q1106" s="12" t="s">
        <v>8331</v>
      </c>
      <c r="R1106" t="s">
        <v>8332</v>
      </c>
      <c r="S1106" s="17">
        <f t="shared" si="79"/>
        <v>41771.40996527778</v>
      </c>
      <c r="T1106" s="27">
        <f>YEAR(S1106)</f>
        <v>2014</v>
      </c>
      <c r="U1106" s="16">
        <f t="shared" si="80"/>
        <v>41801.40996527778</v>
      </c>
    </row>
    <row r="1107" spans="1:21" ht="60" hidden="1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0">
        <f t="shared" si="77"/>
        <v>0</v>
      </c>
      <c r="P1107" s="10">
        <f t="shared" si="78"/>
        <v>71.55</v>
      </c>
      <c r="Q1107" s="12" t="s">
        <v>8331</v>
      </c>
      <c r="R1107" t="s">
        <v>8332</v>
      </c>
      <c r="S1107" s="17">
        <f t="shared" si="79"/>
        <v>41692.135729166665</v>
      </c>
      <c r="T1107" s="17"/>
      <c r="U1107" s="16">
        <f t="shared" si="80"/>
        <v>41722.0940625</v>
      </c>
    </row>
    <row r="1108" spans="1:21" ht="45" hidden="1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0">
        <f t="shared" si="77"/>
        <v>41</v>
      </c>
      <c r="P1108" s="10">
        <f t="shared" si="78"/>
        <v>23.57</v>
      </c>
      <c r="Q1108" s="12" t="s">
        <v>8331</v>
      </c>
      <c r="R1108" t="s">
        <v>8332</v>
      </c>
      <c r="S1108" s="17">
        <f t="shared" si="79"/>
        <v>40973.740451388891</v>
      </c>
      <c r="T1108" s="17"/>
      <c r="U1108" s="16">
        <f t="shared" si="80"/>
        <v>41003.698784722219</v>
      </c>
    </row>
    <row r="1109" spans="1:21" ht="60" hidden="1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0">
        <f t="shared" si="77"/>
        <v>0</v>
      </c>
      <c r="P1109" s="10">
        <f t="shared" si="78"/>
        <v>0</v>
      </c>
      <c r="Q1109" s="12" t="s">
        <v>8331</v>
      </c>
      <c r="R1109" t="s">
        <v>8332</v>
      </c>
      <c r="S1109" s="17">
        <f t="shared" si="79"/>
        <v>41813.861388888887</v>
      </c>
      <c r="T1109" s="17"/>
      <c r="U1109" s="16">
        <f t="shared" si="80"/>
        <v>41843.861388888887</v>
      </c>
    </row>
    <row r="1110" spans="1:21" ht="60" hidden="1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0">
        <f t="shared" si="77"/>
        <v>3</v>
      </c>
      <c r="P1110" s="10">
        <f t="shared" si="78"/>
        <v>34.880000000000003</v>
      </c>
      <c r="Q1110" s="12" t="s">
        <v>8331</v>
      </c>
      <c r="R1110" t="s">
        <v>8332</v>
      </c>
      <c r="S1110" s="17">
        <f t="shared" si="79"/>
        <v>40952.636979166666</v>
      </c>
      <c r="T1110" s="17"/>
      <c r="U1110" s="16">
        <f t="shared" si="80"/>
        <v>41012.595312500001</v>
      </c>
    </row>
    <row r="1111" spans="1:21" ht="60" hidden="1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0">
        <f t="shared" si="77"/>
        <v>0</v>
      </c>
      <c r="P1111" s="10">
        <f t="shared" si="78"/>
        <v>15</v>
      </c>
      <c r="Q1111" s="12" t="s">
        <v>8331</v>
      </c>
      <c r="R1111" t="s">
        <v>8332</v>
      </c>
      <c r="S1111" s="17">
        <f t="shared" si="79"/>
        <v>42662.752199074079</v>
      </c>
      <c r="T1111" s="17"/>
      <c r="U1111" s="16">
        <f t="shared" si="80"/>
        <v>42692.793865740736</v>
      </c>
    </row>
    <row r="1112" spans="1:21" ht="60" hidden="1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0">
        <f t="shared" si="77"/>
        <v>1</v>
      </c>
      <c r="P1112" s="10">
        <f t="shared" si="78"/>
        <v>23.18</v>
      </c>
      <c r="Q1112" s="12" t="s">
        <v>8331</v>
      </c>
      <c r="R1112" t="s">
        <v>8332</v>
      </c>
      <c r="S1112" s="17">
        <f t="shared" si="79"/>
        <v>41220.933124999996</v>
      </c>
      <c r="T1112" s="17"/>
      <c r="U1112" s="16">
        <f t="shared" si="80"/>
        <v>41250.933124999996</v>
      </c>
    </row>
    <row r="1113" spans="1:21" ht="60" hidden="1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0">
        <f t="shared" si="77"/>
        <v>0</v>
      </c>
      <c r="P1113" s="10">
        <f t="shared" si="78"/>
        <v>1</v>
      </c>
      <c r="Q1113" s="12" t="s">
        <v>8331</v>
      </c>
      <c r="R1113" t="s">
        <v>8332</v>
      </c>
      <c r="S1113" s="17">
        <f t="shared" si="79"/>
        <v>42347.203587962969</v>
      </c>
      <c r="T1113" s="17"/>
      <c r="U1113" s="16">
        <f t="shared" si="80"/>
        <v>42377.203587962969</v>
      </c>
    </row>
    <row r="1114" spans="1:21" ht="45" hidden="1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0">
        <f t="shared" si="77"/>
        <v>36</v>
      </c>
      <c r="P1114" s="10">
        <f t="shared" si="78"/>
        <v>100.23</v>
      </c>
      <c r="Q1114" s="12" t="s">
        <v>8331</v>
      </c>
      <c r="R1114" t="s">
        <v>8332</v>
      </c>
      <c r="S1114" s="17">
        <f t="shared" si="79"/>
        <v>41963.759386574078</v>
      </c>
      <c r="T1114" s="17"/>
      <c r="U1114" s="16">
        <f t="shared" si="80"/>
        <v>42023.354166666672</v>
      </c>
    </row>
    <row r="1115" spans="1:21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0">
        <f t="shared" si="77"/>
        <v>1</v>
      </c>
      <c r="P1115" s="10">
        <f t="shared" si="78"/>
        <v>5</v>
      </c>
      <c r="Q1115" s="12" t="s">
        <v>8331</v>
      </c>
      <c r="R1115" t="s">
        <v>8332</v>
      </c>
      <c r="S1115" s="17">
        <f t="shared" si="79"/>
        <v>41835.977083333331</v>
      </c>
      <c r="T1115" s="27">
        <f t="shared" ref="T1115:T1116" si="81">YEAR(S1115)</f>
        <v>2014</v>
      </c>
      <c r="U1115" s="16">
        <f t="shared" si="80"/>
        <v>41865.977083333331</v>
      </c>
    </row>
    <row r="1116" spans="1:21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0">
        <f t="shared" si="77"/>
        <v>0</v>
      </c>
      <c r="P1116" s="10">
        <f t="shared" si="78"/>
        <v>3.33</v>
      </c>
      <c r="Q1116" s="12" t="s">
        <v>8331</v>
      </c>
      <c r="R1116" t="s">
        <v>8332</v>
      </c>
      <c r="S1116" s="17">
        <f t="shared" si="79"/>
        <v>41526.345914351856</v>
      </c>
      <c r="T1116" s="27">
        <f t="shared" si="81"/>
        <v>2013</v>
      </c>
      <c r="U1116" s="16">
        <f t="shared" si="80"/>
        <v>41556.345914351856</v>
      </c>
    </row>
    <row r="1117" spans="1:21" ht="60" hidden="1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0">
        <f t="shared" si="77"/>
        <v>0</v>
      </c>
      <c r="P1117" s="10">
        <f t="shared" si="78"/>
        <v>13.25</v>
      </c>
      <c r="Q1117" s="12" t="s">
        <v>8331</v>
      </c>
      <c r="R1117" t="s">
        <v>8332</v>
      </c>
      <c r="S1117" s="17">
        <f t="shared" si="79"/>
        <v>42429.695543981477</v>
      </c>
      <c r="T1117" s="17"/>
      <c r="U1117" s="16">
        <f t="shared" si="80"/>
        <v>42459.653877314813</v>
      </c>
    </row>
    <row r="1118" spans="1:21" ht="45" hidden="1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0">
        <f t="shared" si="77"/>
        <v>0</v>
      </c>
      <c r="P1118" s="10">
        <f t="shared" si="78"/>
        <v>17.850000000000001</v>
      </c>
      <c r="Q1118" s="12" t="s">
        <v>8331</v>
      </c>
      <c r="R1118" t="s">
        <v>8332</v>
      </c>
      <c r="S1118" s="17">
        <f t="shared" si="79"/>
        <v>41009.847314814811</v>
      </c>
      <c r="T1118" s="17"/>
      <c r="U1118" s="16">
        <f t="shared" si="80"/>
        <v>41069.847314814811</v>
      </c>
    </row>
    <row r="1119" spans="1:21" ht="45" hidden="1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0">
        <f t="shared" si="77"/>
        <v>8</v>
      </c>
      <c r="P1119" s="10">
        <f t="shared" si="78"/>
        <v>10.38</v>
      </c>
      <c r="Q1119" s="12" t="s">
        <v>8331</v>
      </c>
      <c r="R1119" t="s">
        <v>8332</v>
      </c>
      <c r="S1119" s="17">
        <f t="shared" si="79"/>
        <v>42333.598530092597</v>
      </c>
      <c r="T1119" s="17"/>
      <c r="U1119" s="16">
        <f t="shared" si="80"/>
        <v>42363.598530092597</v>
      </c>
    </row>
    <row r="1120" spans="1:21" ht="60" hidden="1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0">
        <f t="shared" si="77"/>
        <v>2</v>
      </c>
      <c r="P1120" s="10">
        <f t="shared" si="78"/>
        <v>36.33</v>
      </c>
      <c r="Q1120" s="12" t="s">
        <v>8331</v>
      </c>
      <c r="R1120" t="s">
        <v>8332</v>
      </c>
      <c r="S1120" s="17">
        <f t="shared" si="79"/>
        <v>41704.16642361111</v>
      </c>
      <c r="T1120" s="17"/>
      <c r="U1120" s="16">
        <f t="shared" si="80"/>
        <v>41734.124756944446</v>
      </c>
    </row>
    <row r="1121" spans="1:21" ht="60" hidden="1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0">
        <f t="shared" si="77"/>
        <v>0</v>
      </c>
      <c r="P1121" s="10">
        <f t="shared" si="78"/>
        <v>5</v>
      </c>
      <c r="Q1121" s="12" t="s">
        <v>8331</v>
      </c>
      <c r="R1121" t="s">
        <v>8332</v>
      </c>
      <c r="S1121" s="17">
        <f t="shared" si="79"/>
        <v>41722.792407407411</v>
      </c>
      <c r="T1121" s="17"/>
      <c r="U1121" s="16">
        <f t="shared" si="80"/>
        <v>41735.792407407411</v>
      </c>
    </row>
    <row r="1122" spans="1:21" ht="45" hidden="1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0">
        <f t="shared" si="77"/>
        <v>0</v>
      </c>
      <c r="P1122" s="10">
        <f t="shared" si="78"/>
        <v>0</v>
      </c>
      <c r="Q1122" s="12" t="s">
        <v>8331</v>
      </c>
      <c r="R1122" t="s">
        <v>8332</v>
      </c>
      <c r="S1122" s="17">
        <f t="shared" si="79"/>
        <v>40799.872685185182</v>
      </c>
      <c r="T1122" s="17"/>
      <c r="U1122" s="16">
        <f t="shared" si="80"/>
        <v>40844.872685185182</v>
      </c>
    </row>
    <row r="1123" spans="1:21" ht="45" hidden="1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0">
        <f t="shared" si="77"/>
        <v>0</v>
      </c>
      <c r="P1123" s="10">
        <f t="shared" si="78"/>
        <v>5.8</v>
      </c>
      <c r="Q1123" s="12" t="s">
        <v>8331</v>
      </c>
      <c r="R1123" t="s">
        <v>8332</v>
      </c>
      <c r="S1123" s="17">
        <f t="shared" si="79"/>
        <v>42412.934212962966</v>
      </c>
      <c r="T1123" s="17"/>
      <c r="U1123" s="16">
        <f t="shared" si="80"/>
        <v>42442.892546296294</v>
      </c>
    </row>
    <row r="1124" spans="1:21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0">
        <f t="shared" si="77"/>
        <v>0</v>
      </c>
      <c r="P1124" s="10">
        <f t="shared" si="78"/>
        <v>0</v>
      </c>
      <c r="Q1124" s="12" t="s">
        <v>8331</v>
      </c>
      <c r="R1124" t="s">
        <v>8332</v>
      </c>
      <c r="S1124" s="17">
        <f t="shared" si="79"/>
        <v>41410.703993055555</v>
      </c>
      <c r="T1124" s="27">
        <f>YEAR(S1124)</f>
        <v>2013</v>
      </c>
      <c r="U1124" s="16">
        <f t="shared" si="80"/>
        <v>41424.703993055555</v>
      </c>
    </row>
    <row r="1125" spans="1:21" ht="60" hidden="1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0">
        <f t="shared" si="77"/>
        <v>0</v>
      </c>
      <c r="P1125" s="10">
        <f t="shared" si="78"/>
        <v>3.67</v>
      </c>
      <c r="Q1125" s="12" t="s">
        <v>8331</v>
      </c>
      <c r="R1125" t="s">
        <v>8332</v>
      </c>
      <c r="S1125" s="17">
        <f t="shared" si="79"/>
        <v>41718.5237037037</v>
      </c>
      <c r="T1125" s="17"/>
      <c r="U1125" s="16">
        <f t="shared" si="80"/>
        <v>41748.5237037037</v>
      </c>
    </row>
    <row r="1126" spans="1:21" ht="60" hidden="1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0">
        <f t="shared" si="77"/>
        <v>0</v>
      </c>
      <c r="P1126" s="10">
        <f t="shared" si="78"/>
        <v>60.71</v>
      </c>
      <c r="Q1126" s="12" t="s">
        <v>8331</v>
      </c>
      <c r="R1126" t="s">
        <v>8333</v>
      </c>
      <c r="S1126" s="17">
        <f t="shared" si="79"/>
        <v>42094.667256944449</v>
      </c>
      <c r="T1126" s="17"/>
      <c r="U1126" s="16">
        <f t="shared" si="80"/>
        <v>42124.667256944449</v>
      </c>
    </row>
    <row r="1127" spans="1:21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0">
        <f t="shared" si="77"/>
        <v>0</v>
      </c>
      <c r="P1127" s="10">
        <f t="shared" si="78"/>
        <v>0</v>
      </c>
      <c r="Q1127" s="12" t="s">
        <v>8331</v>
      </c>
      <c r="R1127" t="s">
        <v>8333</v>
      </c>
      <c r="S1127" s="17">
        <f t="shared" si="79"/>
        <v>42212.624189814815</v>
      </c>
      <c r="T1127" s="27">
        <f>YEAR(S1127)</f>
        <v>2015</v>
      </c>
      <c r="U1127" s="16">
        <f t="shared" si="80"/>
        <v>42272.624189814815</v>
      </c>
    </row>
    <row r="1128" spans="1:21" ht="45" hidden="1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0">
        <f t="shared" si="77"/>
        <v>1</v>
      </c>
      <c r="P1128" s="10">
        <f t="shared" si="78"/>
        <v>5</v>
      </c>
      <c r="Q1128" s="12" t="s">
        <v>8331</v>
      </c>
      <c r="R1128" t="s">
        <v>8333</v>
      </c>
      <c r="S1128" s="17">
        <f t="shared" si="79"/>
        <v>42535.327476851846</v>
      </c>
      <c r="T1128" s="17"/>
      <c r="U1128" s="16">
        <f t="shared" si="80"/>
        <v>42565.327476851846</v>
      </c>
    </row>
    <row r="1129" spans="1:21" ht="60" hidden="1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0">
        <f t="shared" si="77"/>
        <v>2</v>
      </c>
      <c r="P1129" s="10">
        <f t="shared" si="78"/>
        <v>25.43</v>
      </c>
      <c r="Q1129" s="12" t="s">
        <v>8331</v>
      </c>
      <c r="R1129" t="s">
        <v>8333</v>
      </c>
      <c r="S1129" s="17">
        <f t="shared" si="79"/>
        <v>41926.854166666664</v>
      </c>
      <c r="T1129" s="17"/>
      <c r="U1129" s="16">
        <f t="shared" si="80"/>
        <v>41957.895833333328</v>
      </c>
    </row>
    <row r="1130" spans="1:21" ht="15.75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0">
        <f t="shared" si="77"/>
        <v>0</v>
      </c>
      <c r="P1130" s="10">
        <f t="shared" si="78"/>
        <v>1</v>
      </c>
      <c r="Q1130" s="12" t="s">
        <v>8331</v>
      </c>
      <c r="R1130" t="s">
        <v>8333</v>
      </c>
      <c r="S1130" s="17">
        <f t="shared" si="79"/>
        <v>41828.649502314816</v>
      </c>
      <c r="T1130" s="27">
        <f>YEAR(S1130)</f>
        <v>2014</v>
      </c>
      <c r="U1130" s="16">
        <f t="shared" si="80"/>
        <v>41858.649502314816</v>
      </c>
    </row>
    <row r="1131" spans="1:21" ht="45" hidden="1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0">
        <f t="shared" si="77"/>
        <v>0</v>
      </c>
      <c r="P1131" s="10">
        <f t="shared" si="78"/>
        <v>10.5</v>
      </c>
      <c r="Q1131" s="12" t="s">
        <v>8331</v>
      </c>
      <c r="R1131" t="s">
        <v>8333</v>
      </c>
      <c r="S1131" s="17">
        <f t="shared" si="79"/>
        <v>42496.264965277776</v>
      </c>
      <c r="T1131" s="17"/>
      <c r="U1131" s="16">
        <f t="shared" si="80"/>
        <v>42526.264965277776</v>
      </c>
    </row>
    <row r="1132" spans="1:21" ht="60" hidden="1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0">
        <f t="shared" si="77"/>
        <v>0</v>
      </c>
      <c r="P1132" s="10">
        <f t="shared" si="78"/>
        <v>3.67</v>
      </c>
      <c r="Q1132" s="12" t="s">
        <v>8331</v>
      </c>
      <c r="R1132" t="s">
        <v>8333</v>
      </c>
      <c r="S1132" s="17">
        <f t="shared" si="79"/>
        <v>41908.996527777781</v>
      </c>
      <c r="T1132" s="17"/>
      <c r="U1132" s="16">
        <f t="shared" si="80"/>
        <v>41969.038194444445</v>
      </c>
    </row>
    <row r="1133" spans="1:21" ht="60" hidden="1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0">
        <f t="shared" si="77"/>
        <v>0</v>
      </c>
      <c r="P1133" s="10">
        <f t="shared" si="78"/>
        <v>0</v>
      </c>
      <c r="Q1133" s="12" t="s">
        <v>8331</v>
      </c>
      <c r="R1133" t="s">
        <v>8333</v>
      </c>
      <c r="S1133" s="17">
        <f t="shared" si="79"/>
        <v>42332.908194444448</v>
      </c>
      <c r="T1133" s="17"/>
      <c r="U1133" s="16">
        <f t="shared" si="80"/>
        <v>42362.908194444448</v>
      </c>
    </row>
    <row r="1134" spans="1:21" ht="45" hidden="1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0">
        <f t="shared" si="77"/>
        <v>14</v>
      </c>
      <c r="P1134" s="10">
        <f t="shared" si="78"/>
        <v>110.62</v>
      </c>
      <c r="Q1134" s="12" t="s">
        <v>8331</v>
      </c>
      <c r="R1134" t="s">
        <v>8333</v>
      </c>
      <c r="S1134" s="17">
        <f t="shared" si="79"/>
        <v>42706.115405092598</v>
      </c>
      <c r="T1134" s="17"/>
      <c r="U1134" s="16">
        <f t="shared" si="80"/>
        <v>42736.115405092598</v>
      </c>
    </row>
    <row r="1135" spans="1:21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0">
        <f t="shared" si="77"/>
        <v>1</v>
      </c>
      <c r="P1135" s="10">
        <f t="shared" si="78"/>
        <v>20</v>
      </c>
      <c r="Q1135" s="12" t="s">
        <v>8331</v>
      </c>
      <c r="R1135" t="s">
        <v>8333</v>
      </c>
      <c r="S1135" s="17">
        <f t="shared" si="79"/>
        <v>41821.407187500001</v>
      </c>
      <c r="T1135" s="27">
        <f>YEAR(S1135)</f>
        <v>2014</v>
      </c>
      <c r="U1135" s="16">
        <f t="shared" si="80"/>
        <v>41851.407187500001</v>
      </c>
    </row>
    <row r="1136" spans="1:21" ht="45" hidden="1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0">
        <f t="shared" si="77"/>
        <v>0</v>
      </c>
      <c r="P1136" s="10">
        <f t="shared" si="78"/>
        <v>1</v>
      </c>
      <c r="Q1136" s="12" t="s">
        <v>8331</v>
      </c>
      <c r="R1136" t="s">
        <v>8333</v>
      </c>
      <c r="S1136" s="17">
        <f t="shared" si="79"/>
        <v>41958.285046296296</v>
      </c>
      <c r="T1136" s="17"/>
      <c r="U1136" s="16">
        <f t="shared" si="80"/>
        <v>41972.189583333333</v>
      </c>
    </row>
    <row r="1137" spans="1:21" ht="60" hidden="1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0">
        <f t="shared" si="77"/>
        <v>5</v>
      </c>
      <c r="P1137" s="10">
        <f t="shared" si="78"/>
        <v>50</v>
      </c>
      <c r="Q1137" s="12" t="s">
        <v>8331</v>
      </c>
      <c r="R1137" t="s">
        <v>8333</v>
      </c>
      <c r="S1137" s="17">
        <f t="shared" si="79"/>
        <v>42558.989513888882</v>
      </c>
      <c r="T1137" s="17"/>
      <c r="U1137" s="16">
        <f t="shared" si="80"/>
        <v>42588.989513888882</v>
      </c>
    </row>
    <row r="1138" spans="1:21" ht="45" hidden="1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0">
        <f t="shared" si="77"/>
        <v>6</v>
      </c>
      <c r="P1138" s="10">
        <f t="shared" si="78"/>
        <v>45</v>
      </c>
      <c r="Q1138" s="12" t="s">
        <v>8331</v>
      </c>
      <c r="R1138" t="s">
        <v>8333</v>
      </c>
      <c r="S1138" s="17">
        <f t="shared" si="79"/>
        <v>42327.671631944439</v>
      </c>
      <c r="T1138" s="17"/>
      <c r="U1138" s="16">
        <f t="shared" si="80"/>
        <v>42357.671631944439</v>
      </c>
    </row>
    <row r="1139" spans="1:21" ht="60" hidden="1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0">
        <f t="shared" si="77"/>
        <v>40</v>
      </c>
      <c r="P1139" s="10">
        <f t="shared" si="78"/>
        <v>253.21</v>
      </c>
      <c r="Q1139" s="12" t="s">
        <v>8331</v>
      </c>
      <c r="R1139" t="s">
        <v>8333</v>
      </c>
      <c r="S1139" s="17">
        <f t="shared" si="79"/>
        <v>42453.819687499999</v>
      </c>
      <c r="T1139" s="17"/>
      <c r="U1139" s="16">
        <f t="shared" si="80"/>
        <v>42483.819687499999</v>
      </c>
    </row>
    <row r="1140" spans="1:21" ht="60" hidden="1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0">
        <f t="shared" si="77"/>
        <v>0</v>
      </c>
      <c r="P1140" s="10">
        <f t="shared" si="78"/>
        <v>31.25</v>
      </c>
      <c r="Q1140" s="12" t="s">
        <v>8331</v>
      </c>
      <c r="R1140" t="s">
        <v>8333</v>
      </c>
      <c r="S1140" s="17">
        <f t="shared" si="79"/>
        <v>42736.9066087963</v>
      </c>
      <c r="T1140" s="17"/>
      <c r="U1140" s="16">
        <f t="shared" si="80"/>
        <v>42756.9066087963</v>
      </c>
    </row>
    <row r="1141" spans="1:21" ht="60" hidden="1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0">
        <f t="shared" si="77"/>
        <v>0</v>
      </c>
      <c r="P1141" s="10">
        <f t="shared" si="78"/>
        <v>5</v>
      </c>
      <c r="Q1141" s="12" t="s">
        <v>8331</v>
      </c>
      <c r="R1141" t="s">
        <v>8333</v>
      </c>
      <c r="S1141" s="17">
        <f t="shared" si="79"/>
        <v>41975.347523148142</v>
      </c>
      <c r="T1141" s="17"/>
      <c r="U1141" s="16">
        <f t="shared" si="80"/>
        <v>42005.347523148142</v>
      </c>
    </row>
    <row r="1142" spans="1:21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0">
        <f t="shared" si="77"/>
        <v>0</v>
      </c>
      <c r="P1142" s="10">
        <f t="shared" si="78"/>
        <v>0</v>
      </c>
      <c r="Q1142" s="12" t="s">
        <v>8331</v>
      </c>
      <c r="R1142" t="s">
        <v>8333</v>
      </c>
      <c r="S1142" s="17">
        <f t="shared" si="79"/>
        <v>42192.462048611109</v>
      </c>
      <c r="T1142" s="27">
        <f>YEAR(S1142)</f>
        <v>2015</v>
      </c>
      <c r="U1142" s="16">
        <f t="shared" si="80"/>
        <v>42222.462048611109</v>
      </c>
    </row>
    <row r="1143" spans="1:21" ht="15.75" hidden="1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0">
        <f t="shared" si="77"/>
        <v>0</v>
      </c>
      <c r="P1143" s="10">
        <f t="shared" si="78"/>
        <v>0</v>
      </c>
      <c r="Q1143" s="12" t="s">
        <v>8331</v>
      </c>
      <c r="R1143" t="s">
        <v>8333</v>
      </c>
      <c r="S1143" s="17">
        <f t="shared" si="79"/>
        <v>42164.699652777781</v>
      </c>
      <c r="T1143" s="17"/>
      <c r="U1143" s="16">
        <f t="shared" si="80"/>
        <v>42194.699652777781</v>
      </c>
    </row>
    <row r="1144" spans="1:21" ht="45" hidden="1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0">
        <f t="shared" si="77"/>
        <v>0</v>
      </c>
      <c r="P1144" s="10">
        <f t="shared" si="78"/>
        <v>0</v>
      </c>
      <c r="Q1144" s="12" t="s">
        <v>8331</v>
      </c>
      <c r="R1144" t="s">
        <v>8333</v>
      </c>
      <c r="S1144" s="17">
        <f t="shared" si="79"/>
        <v>42022.006099537044</v>
      </c>
      <c r="T1144" s="17"/>
      <c r="U1144" s="16">
        <f t="shared" si="80"/>
        <v>42052.006099537044</v>
      </c>
    </row>
    <row r="1145" spans="1:21" ht="60" hidden="1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0">
        <f t="shared" si="77"/>
        <v>0</v>
      </c>
      <c r="P1145" s="10">
        <f t="shared" si="78"/>
        <v>23.25</v>
      </c>
      <c r="Q1145" s="12" t="s">
        <v>8331</v>
      </c>
      <c r="R1145" t="s">
        <v>8333</v>
      </c>
      <c r="S1145" s="17">
        <f t="shared" si="79"/>
        <v>42325.19358796296</v>
      </c>
      <c r="T1145" s="17"/>
      <c r="U1145" s="16">
        <f t="shared" si="80"/>
        <v>42355.19358796296</v>
      </c>
    </row>
    <row r="1146" spans="1:21" ht="45" hidden="1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0">
        <f t="shared" si="77"/>
        <v>0</v>
      </c>
      <c r="P1146" s="10">
        <f t="shared" si="78"/>
        <v>0</v>
      </c>
      <c r="Q1146" s="12" t="s">
        <v>8334</v>
      </c>
      <c r="R1146" t="s">
        <v>8335</v>
      </c>
      <c r="S1146" s="17">
        <f t="shared" si="79"/>
        <v>42093.181944444441</v>
      </c>
      <c r="T1146" s="17"/>
      <c r="U1146" s="16">
        <f t="shared" si="80"/>
        <v>42123.181944444441</v>
      </c>
    </row>
    <row r="1147" spans="1:21" ht="45" hidden="1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0">
        <f t="shared" si="77"/>
        <v>0</v>
      </c>
      <c r="P1147" s="10">
        <f t="shared" si="78"/>
        <v>100</v>
      </c>
      <c r="Q1147" s="12" t="s">
        <v>8334</v>
      </c>
      <c r="R1147" t="s">
        <v>8335</v>
      </c>
      <c r="S1147" s="17">
        <f t="shared" si="79"/>
        <v>41854.747592592597</v>
      </c>
      <c r="T1147" s="17"/>
      <c r="U1147" s="16">
        <f t="shared" si="80"/>
        <v>41914.747592592597</v>
      </c>
    </row>
    <row r="1148" spans="1:21" ht="45" hidden="1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0">
        <f t="shared" si="77"/>
        <v>9</v>
      </c>
      <c r="P1148" s="10">
        <f t="shared" si="78"/>
        <v>44.17</v>
      </c>
      <c r="Q1148" s="12" t="s">
        <v>8334</v>
      </c>
      <c r="R1148" t="s">
        <v>8335</v>
      </c>
      <c r="S1148" s="17">
        <f t="shared" si="79"/>
        <v>41723.9533912037</v>
      </c>
      <c r="T1148" s="17"/>
      <c r="U1148" s="16">
        <f t="shared" si="80"/>
        <v>41761.9533912037</v>
      </c>
    </row>
    <row r="1149" spans="1:21" ht="60" hidden="1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0">
        <f t="shared" si="77"/>
        <v>0</v>
      </c>
      <c r="P1149" s="10">
        <f t="shared" si="78"/>
        <v>0</v>
      </c>
      <c r="Q1149" s="12" t="s">
        <v>8334</v>
      </c>
      <c r="R1149" t="s">
        <v>8335</v>
      </c>
      <c r="S1149" s="17">
        <f t="shared" si="79"/>
        <v>41871.972025462965</v>
      </c>
      <c r="T1149" s="17"/>
      <c r="U1149" s="16">
        <f t="shared" si="80"/>
        <v>41931.972025462965</v>
      </c>
    </row>
    <row r="1150" spans="1:21" ht="30" hidden="1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0">
        <f t="shared" si="77"/>
        <v>0</v>
      </c>
      <c r="P1150" s="10">
        <f t="shared" si="78"/>
        <v>24.33</v>
      </c>
      <c r="Q1150" s="12" t="s">
        <v>8334</v>
      </c>
      <c r="R1150" t="s">
        <v>8335</v>
      </c>
      <c r="S1150" s="17">
        <f t="shared" si="79"/>
        <v>42675.171076388884</v>
      </c>
      <c r="T1150" s="17"/>
      <c r="U1150" s="16">
        <f t="shared" si="80"/>
        <v>42705.212743055556</v>
      </c>
    </row>
    <row r="1151" spans="1:21" ht="30" hidden="1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0">
        <f t="shared" si="77"/>
        <v>0</v>
      </c>
      <c r="P1151" s="10">
        <f t="shared" si="78"/>
        <v>37.5</v>
      </c>
      <c r="Q1151" s="12" t="s">
        <v>8334</v>
      </c>
      <c r="R1151" t="s">
        <v>8335</v>
      </c>
      <c r="S1151" s="17">
        <f t="shared" si="79"/>
        <v>42507.71025462963</v>
      </c>
      <c r="T1151" s="17"/>
      <c r="U1151" s="16">
        <f t="shared" si="80"/>
        <v>42537.71025462963</v>
      </c>
    </row>
    <row r="1152" spans="1:21" ht="30" hidden="1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0">
        <f t="shared" si="77"/>
        <v>10</v>
      </c>
      <c r="P1152" s="10">
        <f t="shared" si="78"/>
        <v>42</v>
      </c>
      <c r="Q1152" s="12" t="s">
        <v>8334</v>
      </c>
      <c r="R1152" t="s">
        <v>8335</v>
      </c>
      <c r="S1152" s="17">
        <f t="shared" si="79"/>
        <v>42317.954571759255</v>
      </c>
      <c r="T1152" s="17"/>
      <c r="U1152" s="16">
        <f t="shared" si="80"/>
        <v>42377.954571759255</v>
      </c>
    </row>
    <row r="1153" spans="1:21" ht="60" hidden="1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0">
        <f t="shared" si="77"/>
        <v>0</v>
      </c>
      <c r="P1153" s="10">
        <f t="shared" si="78"/>
        <v>0</v>
      </c>
      <c r="Q1153" s="12" t="s">
        <v>8334</v>
      </c>
      <c r="R1153" t="s">
        <v>8335</v>
      </c>
      <c r="S1153" s="17">
        <f t="shared" si="79"/>
        <v>42224.102581018517</v>
      </c>
      <c r="T1153" s="17"/>
      <c r="U1153" s="16">
        <f t="shared" si="80"/>
        <v>42254.102581018517</v>
      </c>
    </row>
    <row r="1154" spans="1:21" ht="15.75" hidden="1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0">
        <f t="shared" ref="O1154:O1217" si="82">ROUND(E1154/D1154*100,0)</f>
        <v>6</v>
      </c>
      <c r="P1154" s="10">
        <f t="shared" ref="P1154:P1217" si="83">IFERROR(ROUND(E1154/L1154,2),0)</f>
        <v>60.73</v>
      </c>
      <c r="Q1154" s="12" t="s">
        <v>8334</v>
      </c>
      <c r="R1154" t="s">
        <v>8335</v>
      </c>
      <c r="S1154" s="17">
        <f t="shared" si="79"/>
        <v>42109.709629629629</v>
      </c>
      <c r="T1154" s="17"/>
      <c r="U1154" s="16">
        <f t="shared" si="80"/>
        <v>42139.709629629629</v>
      </c>
    </row>
    <row r="1155" spans="1:21" ht="30" hidden="1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0">
        <f t="shared" si="82"/>
        <v>1</v>
      </c>
      <c r="P1155" s="10">
        <f t="shared" si="83"/>
        <v>50</v>
      </c>
      <c r="Q1155" s="12" t="s">
        <v>8334</v>
      </c>
      <c r="R1155" t="s">
        <v>8335</v>
      </c>
      <c r="S1155" s="17">
        <f t="shared" ref="S1155:S1218" si="84">(((J1155/60)/60)/24)+DATE(1970,1,1)</f>
        <v>42143.714178240742</v>
      </c>
      <c r="T1155" s="17"/>
      <c r="U1155" s="16">
        <f t="shared" ref="U1155:U1218" si="85">(((I1155/60)/60)/24)+DATE(1970,1,1)</f>
        <v>42173.714178240742</v>
      </c>
    </row>
    <row r="1156" spans="1:21" ht="45" hidden="1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0">
        <f t="shared" si="82"/>
        <v>7</v>
      </c>
      <c r="P1156" s="10">
        <f t="shared" si="83"/>
        <v>108.33</v>
      </c>
      <c r="Q1156" s="12" t="s">
        <v>8334</v>
      </c>
      <c r="R1156" t="s">
        <v>8335</v>
      </c>
      <c r="S1156" s="17">
        <f t="shared" si="84"/>
        <v>42223.108865740738</v>
      </c>
      <c r="T1156" s="17"/>
      <c r="U1156" s="16">
        <f t="shared" si="85"/>
        <v>42253.108865740738</v>
      </c>
    </row>
    <row r="1157" spans="1:21" ht="60" hidden="1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0">
        <f t="shared" si="82"/>
        <v>1</v>
      </c>
      <c r="P1157" s="10">
        <f t="shared" si="83"/>
        <v>23.5</v>
      </c>
      <c r="Q1157" s="12" t="s">
        <v>8334</v>
      </c>
      <c r="R1157" t="s">
        <v>8335</v>
      </c>
      <c r="S1157" s="17">
        <f t="shared" si="84"/>
        <v>41835.763981481483</v>
      </c>
      <c r="T1157" s="17"/>
      <c r="U1157" s="16">
        <f t="shared" si="85"/>
        <v>41865.763981481483</v>
      </c>
    </row>
    <row r="1158" spans="1:21" ht="45" hidden="1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0">
        <f t="shared" si="82"/>
        <v>0</v>
      </c>
      <c r="P1158" s="10">
        <f t="shared" si="83"/>
        <v>0</v>
      </c>
      <c r="Q1158" s="12" t="s">
        <v>8334</v>
      </c>
      <c r="R1158" t="s">
        <v>8335</v>
      </c>
      <c r="S1158" s="17">
        <f t="shared" si="84"/>
        <v>42029.07131944444</v>
      </c>
      <c r="T1158" s="17"/>
      <c r="U1158" s="16">
        <f t="shared" si="85"/>
        <v>42059.07131944444</v>
      </c>
    </row>
    <row r="1159" spans="1:21" ht="60" hidden="1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0">
        <f t="shared" si="82"/>
        <v>2</v>
      </c>
      <c r="P1159" s="10">
        <f t="shared" si="83"/>
        <v>50.33</v>
      </c>
      <c r="Q1159" s="12" t="s">
        <v>8334</v>
      </c>
      <c r="R1159" t="s">
        <v>8335</v>
      </c>
      <c r="S1159" s="17">
        <f t="shared" si="84"/>
        <v>41918.628240740742</v>
      </c>
      <c r="T1159" s="17"/>
      <c r="U1159" s="16">
        <f t="shared" si="85"/>
        <v>41978.669907407413</v>
      </c>
    </row>
    <row r="1160" spans="1:21" ht="60" hidden="1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0">
        <f t="shared" si="82"/>
        <v>0</v>
      </c>
      <c r="P1160" s="10">
        <f t="shared" si="83"/>
        <v>11.67</v>
      </c>
      <c r="Q1160" s="12" t="s">
        <v>8334</v>
      </c>
      <c r="R1160" t="s">
        <v>8335</v>
      </c>
      <c r="S1160" s="17">
        <f t="shared" si="84"/>
        <v>41952.09175925926</v>
      </c>
      <c r="T1160" s="17"/>
      <c r="U1160" s="16">
        <f t="shared" si="85"/>
        <v>41982.09175925926</v>
      </c>
    </row>
    <row r="1161" spans="1:21" ht="60" hidden="1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0">
        <f t="shared" si="82"/>
        <v>0</v>
      </c>
      <c r="P1161" s="10">
        <f t="shared" si="83"/>
        <v>0</v>
      </c>
      <c r="Q1161" s="12" t="s">
        <v>8334</v>
      </c>
      <c r="R1161" t="s">
        <v>8335</v>
      </c>
      <c r="S1161" s="17">
        <f t="shared" si="84"/>
        <v>42154.726446759261</v>
      </c>
      <c r="T1161" s="17"/>
      <c r="U1161" s="16">
        <f t="shared" si="85"/>
        <v>42185.65625</v>
      </c>
    </row>
    <row r="1162" spans="1:21" ht="45" hidden="1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0">
        <f t="shared" si="82"/>
        <v>4</v>
      </c>
      <c r="P1162" s="10">
        <f t="shared" si="83"/>
        <v>60.79</v>
      </c>
      <c r="Q1162" s="12" t="s">
        <v>8334</v>
      </c>
      <c r="R1162" t="s">
        <v>8335</v>
      </c>
      <c r="S1162" s="17">
        <f t="shared" si="84"/>
        <v>42061.154930555553</v>
      </c>
      <c r="T1162" s="17"/>
      <c r="U1162" s="16">
        <f t="shared" si="85"/>
        <v>42091.113263888896</v>
      </c>
    </row>
    <row r="1163" spans="1:21" ht="60" hidden="1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0">
        <f t="shared" si="82"/>
        <v>0</v>
      </c>
      <c r="P1163" s="10">
        <f t="shared" si="83"/>
        <v>0</v>
      </c>
      <c r="Q1163" s="12" t="s">
        <v>8334</v>
      </c>
      <c r="R1163" t="s">
        <v>8335</v>
      </c>
      <c r="S1163" s="17">
        <f t="shared" si="84"/>
        <v>42122.629502314812</v>
      </c>
      <c r="T1163" s="17"/>
      <c r="U1163" s="16">
        <f t="shared" si="85"/>
        <v>42143.629502314812</v>
      </c>
    </row>
    <row r="1164" spans="1:21" ht="60" hidden="1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0">
        <f t="shared" si="82"/>
        <v>0</v>
      </c>
      <c r="P1164" s="10">
        <f t="shared" si="83"/>
        <v>17.5</v>
      </c>
      <c r="Q1164" s="12" t="s">
        <v>8334</v>
      </c>
      <c r="R1164" t="s">
        <v>8335</v>
      </c>
      <c r="S1164" s="17">
        <f t="shared" si="84"/>
        <v>41876.683611111112</v>
      </c>
      <c r="T1164" s="17"/>
      <c r="U1164" s="16">
        <f t="shared" si="85"/>
        <v>41907.683611111112</v>
      </c>
    </row>
    <row r="1165" spans="1:21" ht="60" hidden="1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0">
        <f t="shared" si="82"/>
        <v>0</v>
      </c>
      <c r="P1165" s="10">
        <f t="shared" si="83"/>
        <v>0</v>
      </c>
      <c r="Q1165" s="12" t="s">
        <v>8334</v>
      </c>
      <c r="R1165" t="s">
        <v>8335</v>
      </c>
      <c r="S1165" s="17">
        <f t="shared" si="84"/>
        <v>41830.723611111112</v>
      </c>
      <c r="T1165" s="17"/>
      <c r="U1165" s="16">
        <f t="shared" si="85"/>
        <v>41860.723611111112</v>
      </c>
    </row>
    <row r="1166" spans="1:21" ht="60" hidden="1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0">
        <f t="shared" si="82"/>
        <v>0</v>
      </c>
      <c r="P1166" s="10">
        <f t="shared" si="83"/>
        <v>0</v>
      </c>
      <c r="Q1166" s="12" t="s">
        <v>8334</v>
      </c>
      <c r="R1166" t="s">
        <v>8335</v>
      </c>
      <c r="S1166" s="17">
        <f t="shared" si="84"/>
        <v>42509.724328703705</v>
      </c>
      <c r="T1166" s="17"/>
      <c r="U1166" s="16">
        <f t="shared" si="85"/>
        <v>42539.724328703705</v>
      </c>
    </row>
    <row r="1167" spans="1:21" ht="60" hidden="1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0">
        <f t="shared" si="82"/>
        <v>21</v>
      </c>
      <c r="P1167" s="10">
        <f t="shared" si="83"/>
        <v>82.82</v>
      </c>
      <c r="Q1167" s="12" t="s">
        <v>8334</v>
      </c>
      <c r="R1167" t="s">
        <v>8335</v>
      </c>
      <c r="S1167" s="17">
        <f t="shared" si="84"/>
        <v>41792.214467592588</v>
      </c>
      <c r="T1167" s="17"/>
      <c r="U1167" s="16">
        <f t="shared" si="85"/>
        <v>41826.214467592588</v>
      </c>
    </row>
    <row r="1168" spans="1:21" ht="60" hidden="1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0">
        <f t="shared" si="82"/>
        <v>19</v>
      </c>
      <c r="P1168" s="10">
        <f t="shared" si="83"/>
        <v>358.88</v>
      </c>
      <c r="Q1168" s="12" t="s">
        <v>8334</v>
      </c>
      <c r="R1168" t="s">
        <v>8335</v>
      </c>
      <c r="S1168" s="17">
        <f t="shared" si="84"/>
        <v>42150.485439814816</v>
      </c>
      <c r="T1168" s="17"/>
      <c r="U1168" s="16">
        <f t="shared" si="85"/>
        <v>42181.166666666672</v>
      </c>
    </row>
    <row r="1169" spans="1:21" ht="45" hidden="1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0">
        <f t="shared" si="82"/>
        <v>2</v>
      </c>
      <c r="P1169" s="10">
        <f t="shared" si="83"/>
        <v>61.19</v>
      </c>
      <c r="Q1169" s="12" t="s">
        <v>8334</v>
      </c>
      <c r="R1169" t="s">
        <v>8335</v>
      </c>
      <c r="S1169" s="17">
        <f t="shared" si="84"/>
        <v>41863.734895833331</v>
      </c>
      <c r="T1169" s="17"/>
      <c r="U1169" s="16">
        <f t="shared" si="85"/>
        <v>41894.734895833331</v>
      </c>
    </row>
    <row r="1170" spans="1:21" ht="45" hidden="1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0">
        <f t="shared" si="82"/>
        <v>6</v>
      </c>
      <c r="P1170" s="10">
        <f t="shared" si="83"/>
        <v>340</v>
      </c>
      <c r="Q1170" s="12" t="s">
        <v>8334</v>
      </c>
      <c r="R1170" t="s">
        <v>8335</v>
      </c>
      <c r="S1170" s="17">
        <f t="shared" si="84"/>
        <v>42605.053993055553</v>
      </c>
      <c r="T1170" s="17"/>
      <c r="U1170" s="16">
        <f t="shared" si="85"/>
        <v>42635.053993055553</v>
      </c>
    </row>
    <row r="1171" spans="1:21" ht="45" hidden="1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0">
        <f t="shared" si="82"/>
        <v>0</v>
      </c>
      <c r="P1171" s="10">
        <f t="shared" si="83"/>
        <v>5.67</v>
      </c>
      <c r="Q1171" s="12" t="s">
        <v>8334</v>
      </c>
      <c r="R1171" t="s">
        <v>8335</v>
      </c>
      <c r="S1171" s="17">
        <f t="shared" si="84"/>
        <v>42027.353738425925</v>
      </c>
      <c r="T1171" s="17"/>
      <c r="U1171" s="16">
        <f t="shared" si="85"/>
        <v>42057.353738425925</v>
      </c>
    </row>
    <row r="1172" spans="1:21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0">
        <f t="shared" si="82"/>
        <v>0</v>
      </c>
      <c r="P1172" s="10">
        <f t="shared" si="83"/>
        <v>50</v>
      </c>
      <c r="Q1172" s="12" t="s">
        <v>8334</v>
      </c>
      <c r="R1172" t="s">
        <v>8335</v>
      </c>
      <c r="S1172" s="17">
        <f t="shared" si="84"/>
        <v>42124.893182870372</v>
      </c>
      <c r="T1172" s="27">
        <f>YEAR(S1172)</f>
        <v>2015</v>
      </c>
      <c r="U1172" s="16">
        <f t="shared" si="85"/>
        <v>42154.893182870372</v>
      </c>
    </row>
    <row r="1173" spans="1:21" ht="45" hidden="1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0">
        <f t="shared" si="82"/>
        <v>0</v>
      </c>
      <c r="P1173" s="10">
        <f t="shared" si="83"/>
        <v>25</v>
      </c>
      <c r="Q1173" s="12" t="s">
        <v>8334</v>
      </c>
      <c r="R1173" t="s">
        <v>8335</v>
      </c>
      <c r="S1173" s="17">
        <f t="shared" si="84"/>
        <v>41938.804710648146</v>
      </c>
      <c r="T1173" s="17"/>
      <c r="U1173" s="16">
        <f t="shared" si="85"/>
        <v>41956.846377314811</v>
      </c>
    </row>
    <row r="1174" spans="1:21" ht="30" hidden="1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0">
        <f t="shared" si="82"/>
        <v>0</v>
      </c>
      <c r="P1174" s="10">
        <f t="shared" si="83"/>
        <v>0</v>
      </c>
      <c r="Q1174" s="12" t="s">
        <v>8334</v>
      </c>
      <c r="R1174" t="s">
        <v>8335</v>
      </c>
      <c r="S1174" s="17">
        <f t="shared" si="84"/>
        <v>41841.682314814818</v>
      </c>
      <c r="T1174" s="17"/>
      <c r="U1174" s="16">
        <f t="shared" si="85"/>
        <v>41871.682314814818</v>
      </c>
    </row>
    <row r="1175" spans="1:21" ht="60" hidden="1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0">
        <f t="shared" si="82"/>
        <v>0</v>
      </c>
      <c r="P1175" s="10">
        <f t="shared" si="83"/>
        <v>30</v>
      </c>
      <c r="Q1175" s="12" t="s">
        <v>8334</v>
      </c>
      <c r="R1175" t="s">
        <v>8335</v>
      </c>
      <c r="S1175" s="17">
        <f t="shared" si="84"/>
        <v>42184.185844907406</v>
      </c>
      <c r="T1175" s="17"/>
      <c r="U1175" s="16">
        <f t="shared" si="85"/>
        <v>42219.185844907406</v>
      </c>
    </row>
    <row r="1176" spans="1:21" ht="45" hidden="1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0">
        <f t="shared" si="82"/>
        <v>6</v>
      </c>
      <c r="P1176" s="10">
        <f t="shared" si="83"/>
        <v>46.63</v>
      </c>
      <c r="Q1176" s="12" t="s">
        <v>8334</v>
      </c>
      <c r="R1176" t="s">
        <v>8335</v>
      </c>
      <c r="S1176" s="17">
        <f t="shared" si="84"/>
        <v>42468.84174768519</v>
      </c>
      <c r="T1176" s="17"/>
      <c r="U1176" s="16">
        <f t="shared" si="85"/>
        <v>42498.84174768519</v>
      </c>
    </row>
    <row r="1177" spans="1:21" ht="45" hidden="1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0">
        <f t="shared" si="82"/>
        <v>3</v>
      </c>
      <c r="P1177" s="10">
        <f t="shared" si="83"/>
        <v>65</v>
      </c>
      <c r="Q1177" s="12" t="s">
        <v>8334</v>
      </c>
      <c r="R1177" t="s">
        <v>8335</v>
      </c>
      <c r="S1177" s="17">
        <f t="shared" si="84"/>
        <v>42170.728460648148</v>
      </c>
      <c r="T1177" s="17"/>
      <c r="U1177" s="16">
        <f t="shared" si="85"/>
        <v>42200.728460648148</v>
      </c>
    </row>
    <row r="1178" spans="1:21" ht="60" hidden="1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0">
        <f t="shared" si="82"/>
        <v>0</v>
      </c>
      <c r="P1178" s="10">
        <f t="shared" si="83"/>
        <v>10</v>
      </c>
      <c r="Q1178" s="12" t="s">
        <v>8334</v>
      </c>
      <c r="R1178" t="s">
        <v>8335</v>
      </c>
      <c r="S1178" s="17">
        <f t="shared" si="84"/>
        <v>42746.019652777773</v>
      </c>
      <c r="T1178" s="17"/>
      <c r="U1178" s="16">
        <f t="shared" si="85"/>
        <v>42800.541666666672</v>
      </c>
    </row>
    <row r="1179" spans="1:21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0">
        <f t="shared" si="82"/>
        <v>0</v>
      </c>
      <c r="P1179" s="10">
        <f t="shared" si="83"/>
        <v>0</v>
      </c>
      <c r="Q1179" s="12" t="s">
        <v>8334</v>
      </c>
      <c r="R1179" t="s">
        <v>8335</v>
      </c>
      <c r="S1179" s="17">
        <f t="shared" si="84"/>
        <v>41897.660833333335</v>
      </c>
      <c r="T1179" s="27">
        <f>YEAR(S1179)</f>
        <v>2014</v>
      </c>
      <c r="U1179" s="16">
        <f t="shared" si="85"/>
        <v>41927.660833333335</v>
      </c>
    </row>
    <row r="1180" spans="1:21" ht="60" hidden="1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0">
        <f t="shared" si="82"/>
        <v>0</v>
      </c>
      <c r="P1180" s="10">
        <f t="shared" si="83"/>
        <v>5</v>
      </c>
      <c r="Q1180" s="12" t="s">
        <v>8334</v>
      </c>
      <c r="R1180" t="s">
        <v>8335</v>
      </c>
      <c r="S1180" s="17">
        <f t="shared" si="84"/>
        <v>41837.905694444446</v>
      </c>
      <c r="T1180" s="17"/>
      <c r="U1180" s="16">
        <f t="shared" si="85"/>
        <v>41867.905694444446</v>
      </c>
    </row>
    <row r="1181" spans="1:21" ht="45" hidden="1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0">
        <f t="shared" si="82"/>
        <v>5</v>
      </c>
      <c r="P1181" s="10">
        <f t="shared" si="83"/>
        <v>640</v>
      </c>
      <c r="Q1181" s="12" t="s">
        <v>8334</v>
      </c>
      <c r="R1181" t="s">
        <v>8335</v>
      </c>
      <c r="S1181" s="17">
        <f t="shared" si="84"/>
        <v>42275.720219907409</v>
      </c>
      <c r="T1181" s="17"/>
      <c r="U1181" s="16">
        <f t="shared" si="85"/>
        <v>42305.720219907409</v>
      </c>
    </row>
    <row r="1182" spans="1:21" ht="45" hidden="1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0">
        <f t="shared" si="82"/>
        <v>12</v>
      </c>
      <c r="P1182" s="10">
        <f t="shared" si="83"/>
        <v>69.12</v>
      </c>
      <c r="Q1182" s="12" t="s">
        <v>8334</v>
      </c>
      <c r="R1182" t="s">
        <v>8335</v>
      </c>
      <c r="S1182" s="17">
        <f t="shared" si="84"/>
        <v>41781.806875000002</v>
      </c>
      <c r="T1182" s="17"/>
      <c r="U1182" s="16">
        <f t="shared" si="85"/>
        <v>41818.806875000002</v>
      </c>
    </row>
    <row r="1183" spans="1:21" ht="30" hidden="1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0">
        <f t="shared" si="82"/>
        <v>0</v>
      </c>
      <c r="P1183" s="10">
        <f t="shared" si="83"/>
        <v>1.33</v>
      </c>
      <c r="Q1183" s="12" t="s">
        <v>8334</v>
      </c>
      <c r="R1183" t="s">
        <v>8335</v>
      </c>
      <c r="S1183" s="17">
        <f t="shared" si="84"/>
        <v>42034.339363425926</v>
      </c>
      <c r="T1183" s="17"/>
      <c r="U1183" s="16">
        <f t="shared" si="85"/>
        <v>42064.339363425926</v>
      </c>
    </row>
    <row r="1184" spans="1:21" ht="60" hidden="1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0">
        <f t="shared" si="82"/>
        <v>4</v>
      </c>
      <c r="P1184" s="10">
        <f t="shared" si="83"/>
        <v>10.5</v>
      </c>
      <c r="Q1184" s="12" t="s">
        <v>8334</v>
      </c>
      <c r="R1184" t="s">
        <v>8335</v>
      </c>
      <c r="S1184" s="17">
        <f t="shared" si="84"/>
        <v>42728.827407407407</v>
      </c>
      <c r="T1184" s="17"/>
      <c r="U1184" s="16">
        <f t="shared" si="85"/>
        <v>42747.695833333331</v>
      </c>
    </row>
    <row r="1185" spans="1:21" ht="60" hidden="1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0">
        <f t="shared" si="82"/>
        <v>4</v>
      </c>
      <c r="P1185" s="10">
        <f t="shared" si="83"/>
        <v>33.33</v>
      </c>
      <c r="Q1185" s="12" t="s">
        <v>8334</v>
      </c>
      <c r="R1185" t="s">
        <v>8335</v>
      </c>
      <c r="S1185" s="17">
        <f t="shared" si="84"/>
        <v>42656.86137731481</v>
      </c>
      <c r="T1185" s="17"/>
      <c r="U1185" s="16">
        <f t="shared" si="85"/>
        <v>42676.165972222225</v>
      </c>
    </row>
    <row r="1186" spans="1:21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0">
        <f t="shared" si="82"/>
        <v>105</v>
      </c>
      <c r="P1186" s="10">
        <f t="shared" si="83"/>
        <v>61.56</v>
      </c>
      <c r="Q1186" s="12" t="s">
        <v>8336</v>
      </c>
      <c r="R1186" t="s">
        <v>8337</v>
      </c>
      <c r="S1186" s="17">
        <f t="shared" si="84"/>
        <v>42741.599664351852</v>
      </c>
      <c r="T1186" s="27">
        <f>YEAR(S1186)</f>
        <v>2017</v>
      </c>
      <c r="U1186" s="16">
        <f t="shared" si="85"/>
        <v>42772.599664351852</v>
      </c>
    </row>
    <row r="1187" spans="1:21" ht="60" hidden="1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0">
        <f t="shared" si="82"/>
        <v>105</v>
      </c>
      <c r="P1187" s="10">
        <f t="shared" si="83"/>
        <v>118.74</v>
      </c>
      <c r="Q1187" s="12" t="s">
        <v>8336</v>
      </c>
      <c r="R1187" t="s">
        <v>8337</v>
      </c>
      <c r="S1187" s="17">
        <f t="shared" si="84"/>
        <v>42130.865150462967</v>
      </c>
      <c r="T1187" s="17"/>
      <c r="U1187" s="16">
        <f t="shared" si="85"/>
        <v>42163.166666666672</v>
      </c>
    </row>
    <row r="1188" spans="1:21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0">
        <f t="shared" si="82"/>
        <v>107</v>
      </c>
      <c r="P1188" s="10">
        <f t="shared" si="83"/>
        <v>65.08</v>
      </c>
      <c r="Q1188" s="12" t="s">
        <v>8336</v>
      </c>
      <c r="R1188" t="s">
        <v>8337</v>
      </c>
      <c r="S1188" s="17">
        <f t="shared" si="84"/>
        <v>42123.86336805555</v>
      </c>
      <c r="T1188" s="27">
        <f>YEAR(S1188)</f>
        <v>2015</v>
      </c>
      <c r="U1188" s="16">
        <f t="shared" si="85"/>
        <v>42156.945833333331</v>
      </c>
    </row>
    <row r="1189" spans="1:21" ht="60" hidden="1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0">
        <f t="shared" si="82"/>
        <v>104</v>
      </c>
      <c r="P1189" s="10">
        <f t="shared" si="83"/>
        <v>130.16</v>
      </c>
      <c r="Q1189" s="12" t="s">
        <v>8336</v>
      </c>
      <c r="R1189" t="s">
        <v>8337</v>
      </c>
      <c r="S1189" s="17">
        <f t="shared" si="84"/>
        <v>42109.894942129627</v>
      </c>
      <c r="T1189" s="17"/>
      <c r="U1189" s="16">
        <f t="shared" si="85"/>
        <v>42141.75</v>
      </c>
    </row>
    <row r="1190" spans="1:21" ht="45" hidden="1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0">
        <f t="shared" si="82"/>
        <v>161</v>
      </c>
      <c r="P1190" s="10">
        <f t="shared" si="83"/>
        <v>37.78</v>
      </c>
      <c r="Q1190" s="12" t="s">
        <v>8336</v>
      </c>
      <c r="R1190" t="s">
        <v>8337</v>
      </c>
      <c r="S1190" s="17">
        <f t="shared" si="84"/>
        <v>42711.700694444444</v>
      </c>
      <c r="T1190" s="17"/>
      <c r="U1190" s="16">
        <f t="shared" si="85"/>
        <v>42732.700694444444</v>
      </c>
    </row>
    <row r="1191" spans="1:21" ht="60" hidden="1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0">
        <f t="shared" si="82"/>
        <v>108</v>
      </c>
      <c r="P1191" s="10">
        <f t="shared" si="83"/>
        <v>112.79</v>
      </c>
      <c r="Q1191" s="12" t="s">
        <v>8336</v>
      </c>
      <c r="R1191" t="s">
        <v>8337</v>
      </c>
      <c r="S1191" s="17">
        <f t="shared" si="84"/>
        <v>42529.979108796295</v>
      </c>
      <c r="T1191" s="17"/>
      <c r="U1191" s="16">
        <f t="shared" si="85"/>
        <v>42550.979108796295</v>
      </c>
    </row>
    <row r="1192" spans="1:21" ht="45" hidden="1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0">
        <f t="shared" si="82"/>
        <v>135</v>
      </c>
      <c r="P1192" s="10">
        <f t="shared" si="83"/>
        <v>51.92</v>
      </c>
      <c r="Q1192" s="12" t="s">
        <v>8336</v>
      </c>
      <c r="R1192" t="s">
        <v>8337</v>
      </c>
      <c r="S1192" s="17">
        <f t="shared" si="84"/>
        <v>41852.665798611109</v>
      </c>
      <c r="T1192" s="17"/>
      <c r="U1192" s="16">
        <f t="shared" si="85"/>
        <v>41882.665798611109</v>
      </c>
    </row>
    <row r="1193" spans="1:21" ht="60" hidden="1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0">
        <f t="shared" si="82"/>
        <v>109</v>
      </c>
      <c r="P1193" s="10">
        <f t="shared" si="83"/>
        <v>89.24</v>
      </c>
      <c r="Q1193" s="12" t="s">
        <v>8336</v>
      </c>
      <c r="R1193" t="s">
        <v>8337</v>
      </c>
      <c r="S1193" s="17">
        <f t="shared" si="84"/>
        <v>42419.603703703702</v>
      </c>
      <c r="T1193" s="17"/>
      <c r="U1193" s="16">
        <f t="shared" si="85"/>
        <v>42449.562037037031</v>
      </c>
    </row>
    <row r="1194" spans="1:21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0">
        <f t="shared" si="82"/>
        <v>290</v>
      </c>
      <c r="P1194" s="10">
        <f t="shared" si="83"/>
        <v>19.329999999999998</v>
      </c>
      <c r="Q1194" s="12" t="s">
        <v>8336</v>
      </c>
      <c r="R1194" t="s">
        <v>8337</v>
      </c>
      <c r="S1194" s="17">
        <f t="shared" si="84"/>
        <v>42747.506689814814</v>
      </c>
      <c r="T1194" s="27">
        <f>YEAR(S1194)</f>
        <v>2017</v>
      </c>
      <c r="U1194" s="16">
        <f t="shared" si="85"/>
        <v>42777.506689814814</v>
      </c>
    </row>
    <row r="1195" spans="1:21" ht="60" hidden="1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0">
        <f t="shared" si="82"/>
        <v>104</v>
      </c>
      <c r="P1195" s="10">
        <f t="shared" si="83"/>
        <v>79.97</v>
      </c>
      <c r="Q1195" s="12" t="s">
        <v>8336</v>
      </c>
      <c r="R1195" t="s">
        <v>8337</v>
      </c>
      <c r="S1195" s="17">
        <f t="shared" si="84"/>
        <v>42409.776076388895</v>
      </c>
      <c r="T1195" s="17"/>
      <c r="U1195" s="16">
        <f t="shared" si="85"/>
        <v>42469.734409722223</v>
      </c>
    </row>
    <row r="1196" spans="1:21" ht="60" hidden="1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0">
        <f t="shared" si="82"/>
        <v>322</v>
      </c>
      <c r="P1196" s="10">
        <f t="shared" si="83"/>
        <v>56.41</v>
      </c>
      <c r="Q1196" s="12" t="s">
        <v>8336</v>
      </c>
      <c r="R1196" t="s">
        <v>8337</v>
      </c>
      <c r="S1196" s="17">
        <f t="shared" si="84"/>
        <v>42072.488182870366</v>
      </c>
      <c r="T1196" s="17"/>
      <c r="U1196" s="16">
        <f t="shared" si="85"/>
        <v>42102.488182870366</v>
      </c>
    </row>
    <row r="1197" spans="1:21" ht="60" hidden="1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0">
        <f t="shared" si="82"/>
        <v>135</v>
      </c>
      <c r="P1197" s="10">
        <f t="shared" si="83"/>
        <v>79.41</v>
      </c>
      <c r="Q1197" s="12" t="s">
        <v>8336</v>
      </c>
      <c r="R1197" t="s">
        <v>8337</v>
      </c>
      <c r="S1197" s="17">
        <f t="shared" si="84"/>
        <v>42298.34783564815</v>
      </c>
      <c r="T1197" s="17"/>
      <c r="U1197" s="16">
        <f t="shared" si="85"/>
        <v>42358.375</v>
      </c>
    </row>
    <row r="1198" spans="1:21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0">
        <f t="shared" si="82"/>
        <v>270</v>
      </c>
      <c r="P1198" s="10">
        <f t="shared" si="83"/>
        <v>76.44</v>
      </c>
      <c r="Q1198" s="12" t="s">
        <v>8336</v>
      </c>
      <c r="R1198" t="s">
        <v>8337</v>
      </c>
      <c r="S1198" s="17">
        <f t="shared" si="84"/>
        <v>42326.818738425922</v>
      </c>
      <c r="T1198" s="27">
        <f>YEAR(S1198)</f>
        <v>2015</v>
      </c>
      <c r="U1198" s="16">
        <f t="shared" si="85"/>
        <v>42356.818738425922</v>
      </c>
    </row>
    <row r="1199" spans="1:21" ht="60" hidden="1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0">
        <f t="shared" si="82"/>
        <v>253</v>
      </c>
      <c r="P1199" s="10">
        <f t="shared" si="83"/>
        <v>121</v>
      </c>
      <c r="Q1199" s="12" t="s">
        <v>8336</v>
      </c>
      <c r="R1199" t="s">
        <v>8337</v>
      </c>
      <c r="S1199" s="17">
        <f t="shared" si="84"/>
        <v>42503.66474537037</v>
      </c>
      <c r="T1199" s="17"/>
      <c r="U1199" s="16">
        <f t="shared" si="85"/>
        <v>42534.249305555553</v>
      </c>
    </row>
    <row r="1200" spans="1:21" ht="60" hidden="1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0">
        <f t="shared" si="82"/>
        <v>261</v>
      </c>
      <c r="P1200" s="10">
        <f t="shared" si="83"/>
        <v>54.62</v>
      </c>
      <c r="Q1200" s="12" t="s">
        <v>8336</v>
      </c>
      <c r="R1200" t="s">
        <v>8337</v>
      </c>
      <c r="S1200" s="17">
        <f t="shared" si="84"/>
        <v>42333.619050925925</v>
      </c>
      <c r="T1200" s="17"/>
      <c r="U1200" s="16">
        <f t="shared" si="85"/>
        <v>42369.125</v>
      </c>
    </row>
    <row r="1201" spans="1:21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0">
        <f t="shared" si="82"/>
        <v>101</v>
      </c>
      <c r="P1201" s="10">
        <f t="shared" si="83"/>
        <v>299.22000000000003</v>
      </c>
      <c r="Q1201" s="12" t="s">
        <v>8336</v>
      </c>
      <c r="R1201" t="s">
        <v>8337</v>
      </c>
      <c r="S1201" s="17">
        <f t="shared" si="84"/>
        <v>42161.770833333328</v>
      </c>
      <c r="T1201" s="27">
        <f>YEAR(S1201)</f>
        <v>2015</v>
      </c>
      <c r="U1201" s="16">
        <f t="shared" si="85"/>
        <v>42193.770833333328</v>
      </c>
    </row>
    <row r="1202" spans="1:21" ht="60" hidden="1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0">
        <f t="shared" si="82"/>
        <v>126</v>
      </c>
      <c r="P1202" s="10">
        <f t="shared" si="83"/>
        <v>58.53</v>
      </c>
      <c r="Q1202" s="12" t="s">
        <v>8336</v>
      </c>
      <c r="R1202" t="s">
        <v>8337</v>
      </c>
      <c r="S1202" s="17">
        <f t="shared" si="84"/>
        <v>42089.477500000001</v>
      </c>
      <c r="T1202" s="17"/>
      <c r="U1202" s="16">
        <f t="shared" si="85"/>
        <v>42110.477500000001</v>
      </c>
    </row>
    <row r="1203" spans="1:21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0">
        <f t="shared" si="82"/>
        <v>102</v>
      </c>
      <c r="P1203" s="10">
        <f t="shared" si="83"/>
        <v>55.37</v>
      </c>
      <c r="Q1203" s="12" t="s">
        <v>8336</v>
      </c>
      <c r="R1203" t="s">
        <v>8337</v>
      </c>
      <c r="S1203" s="17">
        <f t="shared" si="84"/>
        <v>42536.60701388889</v>
      </c>
      <c r="T1203" s="27">
        <f>YEAR(S1203)</f>
        <v>2016</v>
      </c>
      <c r="U1203" s="16">
        <f t="shared" si="85"/>
        <v>42566.60701388889</v>
      </c>
    </row>
    <row r="1204" spans="1:21" ht="60" hidden="1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0">
        <f t="shared" si="82"/>
        <v>199</v>
      </c>
      <c r="P1204" s="10">
        <f t="shared" si="83"/>
        <v>183.8</v>
      </c>
      <c r="Q1204" s="12" t="s">
        <v>8336</v>
      </c>
      <c r="R1204" t="s">
        <v>8337</v>
      </c>
      <c r="S1204" s="17">
        <f t="shared" si="84"/>
        <v>42152.288819444439</v>
      </c>
      <c r="T1204" s="17"/>
      <c r="U1204" s="16">
        <f t="shared" si="85"/>
        <v>42182.288819444439</v>
      </c>
    </row>
    <row r="1205" spans="1:21" ht="45" hidden="1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0">
        <f t="shared" si="82"/>
        <v>102</v>
      </c>
      <c r="P1205" s="10">
        <f t="shared" si="83"/>
        <v>165.35</v>
      </c>
      <c r="Q1205" s="12" t="s">
        <v>8336</v>
      </c>
      <c r="R1205" t="s">
        <v>8337</v>
      </c>
      <c r="S1205" s="17">
        <f t="shared" si="84"/>
        <v>42125.614895833336</v>
      </c>
      <c r="T1205" s="17"/>
      <c r="U1205" s="16">
        <f t="shared" si="85"/>
        <v>42155.614895833336</v>
      </c>
    </row>
    <row r="1206" spans="1:21" ht="45" hidden="1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0">
        <f t="shared" si="82"/>
        <v>103</v>
      </c>
      <c r="P1206" s="10">
        <f t="shared" si="83"/>
        <v>234.79</v>
      </c>
      <c r="Q1206" s="12" t="s">
        <v>8336</v>
      </c>
      <c r="R1206" t="s">
        <v>8337</v>
      </c>
      <c r="S1206" s="17">
        <f t="shared" si="84"/>
        <v>42297.748067129629</v>
      </c>
      <c r="T1206" s="17"/>
      <c r="U1206" s="16">
        <f t="shared" si="85"/>
        <v>42342.208333333328</v>
      </c>
    </row>
    <row r="1207" spans="1:21" ht="60" hidden="1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0">
        <f t="shared" si="82"/>
        <v>101</v>
      </c>
      <c r="P1207" s="10">
        <f t="shared" si="83"/>
        <v>211.48</v>
      </c>
      <c r="Q1207" s="12" t="s">
        <v>8336</v>
      </c>
      <c r="R1207" t="s">
        <v>8337</v>
      </c>
      <c r="S1207" s="17">
        <f t="shared" si="84"/>
        <v>42138.506377314814</v>
      </c>
      <c r="T1207" s="17"/>
      <c r="U1207" s="16">
        <f t="shared" si="85"/>
        <v>42168.506377314814</v>
      </c>
    </row>
    <row r="1208" spans="1:21" ht="60" hidden="1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0">
        <f t="shared" si="82"/>
        <v>115</v>
      </c>
      <c r="P1208" s="10">
        <f t="shared" si="83"/>
        <v>32.340000000000003</v>
      </c>
      <c r="Q1208" s="12" t="s">
        <v>8336</v>
      </c>
      <c r="R1208" t="s">
        <v>8337</v>
      </c>
      <c r="S1208" s="17">
        <f t="shared" si="84"/>
        <v>42772.776076388895</v>
      </c>
      <c r="T1208" s="17"/>
      <c r="U1208" s="16">
        <f t="shared" si="85"/>
        <v>42805.561805555553</v>
      </c>
    </row>
    <row r="1209" spans="1:21" ht="30" hidden="1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0">
        <f t="shared" si="82"/>
        <v>104</v>
      </c>
      <c r="P1209" s="10">
        <f t="shared" si="83"/>
        <v>123.38</v>
      </c>
      <c r="Q1209" s="12" t="s">
        <v>8336</v>
      </c>
      <c r="R1209" t="s">
        <v>8337</v>
      </c>
      <c r="S1209" s="17">
        <f t="shared" si="84"/>
        <v>42430.430243055554</v>
      </c>
      <c r="T1209" s="17"/>
      <c r="U1209" s="16">
        <f t="shared" si="85"/>
        <v>42460.416666666672</v>
      </c>
    </row>
    <row r="1210" spans="1:21" ht="60" hidden="1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0">
        <f t="shared" si="82"/>
        <v>155</v>
      </c>
      <c r="P1210" s="10">
        <f t="shared" si="83"/>
        <v>207.07</v>
      </c>
      <c r="Q1210" s="12" t="s">
        <v>8336</v>
      </c>
      <c r="R1210" t="s">
        <v>8337</v>
      </c>
      <c r="S1210" s="17">
        <f t="shared" si="84"/>
        <v>42423.709074074075</v>
      </c>
      <c r="T1210" s="17"/>
      <c r="U1210" s="16">
        <f t="shared" si="85"/>
        <v>42453.667407407411</v>
      </c>
    </row>
    <row r="1211" spans="1:21" ht="60" hidden="1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0">
        <f t="shared" si="82"/>
        <v>106</v>
      </c>
      <c r="P1211" s="10">
        <f t="shared" si="83"/>
        <v>138.26</v>
      </c>
      <c r="Q1211" s="12" t="s">
        <v>8336</v>
      </c>
      <c r="R1211" t="s">
        <v>8337</v>
      </c>
      <c r="S1211" s="17">
        <f t="shared" si="84"/>
        <v>42761.846122685187</v>
      </c>
      <c r="T1211" s="17"/>
      <c r="U1211" s="16">
        <f t="shared" si="85"/>
        <v>42791.846122685187</v>
      </c>
    </row>
    <row r="1212" spans="1:21" ht="30" hidden="1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0">
        <f t="shared" si="82"/>
        <v>254</v>
      </c>
      <c r="P1212" s="10">
        <f t="shared" si="83"/>
        <v>493.82</v>
      </c>
      <c r="Q1212" s="12" t="s">
        <v>8336</v>
      </c>
      <c r="R1212" t="s">
        <v>8337</v>
      </c>
      <c r="S1212" s="17">
        <f t="shared" si="84"/>
        <v>42132.941805555558</v>
      </c>
      <c r="T1212" s="17"/>
      <c r="U1212" s="16">
        <f t="shared" si="85"/>
        <v>42155.875</v>
      </c>
    </row>
    <row r="1213" spans="1:21" ht="60" hidden="1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0">
        <f t="shared" si="82"/>
        <v>101</v>
      </c>
      <c r="P1213" s="10">
        <f t="shared" si="83"/>
        <v>168.5</v>
      </c>
      <c r="Q1213" s="12" t="s">
        <v>8336</v>
      </c>
      <c r="R1213" t="s">
        <v>8337</v>
      </c>
      <c r="S1213" s="17">
        <f t="shared" si="84"/>
        <v>42515.866446759261</v>
      </c>
      <c r="T1213" s="17"/>
      <c r="U1213" s="16">
        <f t="shared" si="85"/>
        <v>42530.866446759261</v>
      </c>
    </row>
    <row r="1214" spans="1:21" ht="60" hidden="1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0">
        <f t="shared" si="82"/>
        <v>129</v>
      </c>
      <c r="P1214" s="10">
        <f t="shared" si="83"/>
        <v>38.869999999999997</v>
      </c>
      <c r="Q1214" s="12" t="s">
        <v>8336</v>
      </c>
      <c r="R1214" t="s">
        <v>8337</v>
      </c>
      <c r="S1214" s="17">
        <f t="shared" si="84"/>
        <v>42318.950173611112</v>
      </c>
      <c r="T1214" s="17"/>
      <c r="U1214" s="16">
        <f t="shared" si="85"/>
        <v>42335.041666666672</v>
      </c>
    </row>
    <row r="1215" spans="1:21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0">
        <f t="shared" si="82"/>
        <v>102</v>
      </c>
      <c r="P1215" s="10">
        <f t="shared" si="83"/>
        <v>61.53</v>
      </c>
      <c r="Q1215" s="12" t="s">
        <v>8336</v>
      </c>
      <c r="R1215" t="s">
        <v>8337</v>
      </c>
      <c r="S1215" s="17">
        <f t="shared" si="84"/>
        <v>42731.755787037036</v>
      </c>
      <c r="T1215" s="27">
        <f>YEAR(S1215)</f>
        <v>2016</v>
      </c>
      <c r="U1215" s="16">
        <f t="shared" si="85"/>
        <v>42766.755787037036</v>
      </c>
    </row>
    <row r="1216" spans="1:21" ht="60" hidden="1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0">
        <f t="shared" si="82"/>
        <v>132</v>
      </c>
      <c r="P1216" s="10">
        <f t="shared" si="83"/>
        <v>105.44</v>
      </c>
      <c r="Q1216" s="12" t="s">
        <v>8336</v>
      </c>
      <c r="R1216" t="s">
        <v>8337</v>
      </c>
      <c r="S1216" s="17">
        <f t="shared" si="84"/>
        <v>42104.840335648143</v>
      </c>
      <c r="T1216" s="17"/>
      <c r="U1216" s="16">
        <f t="shared" si="85"/>
        <v>42164.840335648143</v>
      </c>
    </row>
    <row r="1217" spans="1:21" ht="60" hidden="1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0">
        <f t="shared" si="82"/>
        <v>786</v>
      </c>
      <c r="P1217" s="10">
        <f t="shared" si="83"/>
        <v>71.59</v>
      </c>
      <c r="Q1217" s="12" t="s">
        <v>8336</v>
      </c>
      <c r="R1217" t="s">
        <v>8337</v>
      </c>
      <c r="S1217" s="17">
        <f t="shared" si="84"/>
        <v>41759.923101851848</v>
      </c>
      <c r="T1217" s="17"/>
      <c r="U1217" s="16">
        <f t="shared" si="85"/>
        <v>41789.923101851848</v>
      </c>
    </row>
    <row r="1218" spans="1:21" ht="30" hidden="1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0">
        <f t="shared" ref="O1218:O1281" si="86">ROUND(E1218/D1218*100,0)</f>
        <v>146</v>
      </c>
      <c r="P1218" s="10">
        <f t="shared" ref="P1218:P1281" si="87">IFERROR(ROUND(E1218/L1218,2),0)</f>
        <v>91.88</v>
      </c>
      <c r="Q1218" s="12" t="s">
        <v>8336</v>
      </c>
      <c r="R1218" t="s">
        <v>8337</v>
      </c>
      <c r="S1218" s="17">
        <f t="shared" si="84"/>
        <v>42247.616400462968</v>
      </c>
      <c r="T1218" s="17"/>
      <c r="U1218" s="16">
        <f t="shared" si="85"/>
        <v>42279.960416666669</v>
      </c>
    </row>
    <row r="1219" spans="1:21" ht="45" hidden="1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0">
        <f t="shared" si="86"/>
        <v>103</v>
      </c>
      <c r="P1219" s="10">
        <f t="shared" si="87"/>
        <v>148.57</v>
      </c>
      <c r="Q1219" s="12" t="s">
        <v>8336</v>
      </c>
      <c r="R1219" t="s">
        <v>8337</v>
      </c>
      <c r="S1219" s="17">
        <f t="shared" ref="S1219:S1282" si="88">(((J1219/60)/60)/24)+DATE(1970,1,1)</f>
        <v>42535.809490740736</v>
      </c>
      <c r="T1219" s="17"/>
      <c r="U1219" s="16">
        <f t="shared" ref="U1219:U1282" si="89">(((I1219/60)/60)/24)+DATE(1970,1,1)</f>
        <v>42565.809490740736</v>
      </c>
    </row>
    <row r="1220" spans="1:21" ht="60" hidden="1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0">
        <f t="shared" si="86"/>
        <v>172</v>
      </c>
      <c r="P1220" s="10">
        <f t="shared" si="87"/>
        <v>174.21</v>
      </c>
      <c r="Q1220" s="12" t="s">
        <v>8336</v>
      </c>
      <c r="R1220" t="s">
        <v>8337</v>
      </c>
      <c r="S1220" s="17">
        <f t="shared" si="88"/>
        <v>42278.662037037036</v>
      </c>
      <c r="T1220" s="17"/>
      <c r="U1220" s="16">
        <f t="shared" si="89"/>
        <v>42309.125</v>
      </c>
    </row>
    <row r="1221" spans="1:21" ht="45" hidden="1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0">
        <f t="shared" si="86"/>
        <v>159</v>
      </c>
      <c r="P1221" s="10">
        <f t="shared" si="87"/>
        <v>102.86</v>
      </c>
      <c r="Q1221" s="12" t="s">
        <v>8336</v>
      </c>
      <c r="R1221" t="s">
        <v>8337</v>
      </c>
      <c r="S1221" s="17">
        <f t="shared" si="88"/>
        <v>42633.461956018517</v>
      </c>
      <c r="T1221" s="17"/>
      <c r="U1221" s="16">
        <f t="shared" si="89"/>
        <v>42663.461956018517</v>
      </c>
    </row>
    <row r="1222" spans="1:21" ht="45" hidden="1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0">
        <f t="shared" si="86"/>
        <v>104</v>
      </c>
      <c r="P1222" s="10">
        <f t="shared" si="87"/>
        <v>111.18</v>
      </c>
      <c r="Q1222" s="12" t="s">
        <v>8336</v>
      </c>
      <c r="R1222" t="s">
        <v>8337</v>
      </c>
      <c r="S1222" s="17">
        <f t="shared" si="88"/>
        <v>42211.628611111111</v>
      </c>
      <c r="T1222" s="17"/>
      <c r="U1222" s="16">
        <f t="shared" si="89"/>
        <v>42241.628611111111</v>
      </c>
    </row>
    <row r="1223" spans="1:21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0">
        <f t="shared" si="86"/>
        <v>111</v>
      </c>
      <c r="P1223" s="10">
        <f t="shared" si="87"/>
        <v>23.8</v>
      </c>
      <c r="Q1223" s="12" t="s">
        <v>8336</v>
      </c>
      <c r="R1223" t="s">
        <v>8337</v>
      </c>
      <c r="S1223" s="17">
        <f t="shared" si="88"/>
        <v>42680.47555555556</v>
      </c>
      <c r="T1223" s="27">
        <f>YEAR(S1223)</f>
        <v>2016</v>
      </c>
      <c r="U1223" s="16">
        <f t="shared" si="89"/>
        <v>42708</v>
      </c>
    </row>
    <row r="1224" spans="1:21" ht="30" hidden="1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0">
        <f t="shared" si="86"/>
        <v>280</v>
      </c>
      <c r="P1224" s="10">
        <f t="shared" si="87"/>
        <v>81.27</v>
      </c>
      <c r="Q1224" s="12" t="s">
        <v>8336</v>
      </c>
      <c r="R1224" t="s">
        <v>8337</v>
      </c>
      <c r="S1224" s="17">
        <f t="shared" si="88"/>
        <v>42430.720451388886</v>
      </c>
      <c r="T1224" s="17"/>
      <c r="U1224" s="16">
        <f t="shared" si="89"/>
        <v>42461.166666666672</v>
      </c>
    </row>
    <row r="1225" spans="1:21" ht="45" hidden="1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0">
        <f t="shared" si="86"/>
        <v>112</v>
      </c>
      <c r="P1225" s="10">
        <f t="shared" si="87"/>
        <v>116.21</v>
      </c>
      <c r="Q1225" s="12" t="s">
        <v>8336</v>
      </c>
      <c r="R1225" t="s">
        <v>8337</v>
      </c>
      <c r="S1225" s="17">
        <f t="shared" si="88"/>
        <v>42654.177187499998</v>
      </c>
      <c r="T1225" s="17"/>
      <c r="U1225" s="16">
        <f t="shared" si="89"/>
        <v>42684.218854166669</v>
      </c>
    </row>
    <row r="1226" spans="1:21" ht="30" hidden="1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0">
        <f t="shared" si="86"/>
        <v>7</v>
      </c>
      <c r="P1226" s="10">
        <f t="shared" si="87"/>
        <v>58.89</v>
      </c>
      <c r="Q1226" s="12" t="s">
        <v>8323</v>
      </c>
      <c r="R1226" t="s">
        <v>8338</v>
      </c>
      <c r="S1226" s="17">
        <f t="shared" si="88"/>
        <v>41736.549791666665</v>
      </c>
      <c r="T1226" s="17"/>
      <c r="U1226" s="16">
        <f t="shared" si="89"/>
        <v>41796.549791666665</v>
      </c>
    </row>
    <row r="1227" spans="1:21" ht="60" hidden="1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0">
        <f t="shared" si="86"/>
        <v>4</v>
      </c>
      <c r="P1227" s="10">
        <f t="shared" si="87"/>
        <v>44</v>
      </c>
      <c r="Q1227" s="12" t="s">
        <v>8323</v>
      </c>
      <c r="R1227" t="s">
        <v>8338</v>
      </c>
      <c r="S1227" s="17">
        <f t="shared" si="88"/>
        <v>41509.905995370369</v>
      </c>
      <c r="T1227" s="17"/>
      <c r="U1227" s="16">
        <f t="shared" si="89"/>
        <v>41569.905995370369</v>
      </c>
    </row>
    <row r="1228" spans="1:21" ht="45" hidden="1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0">
        <f t="shared" si="86"/>
        <v>4</v>
      </c>
      <c r="P1228" s="10">
        <f t="shared" si="87"/>
        <v>48.43</v>
      </c>
      <c r="Q1228" s="12" t="s">
        <v>8323</v>
      </c>
      <c r="R1228" t="s">
        <v>8338</v>
      </c>
      <c r="S1228" s="17">
        <f t="shared" si="88"/>
        <v>41715.874780092592</v>
      </c>
      <c r="T1228" s="17"/>
      <c r="U1228" s="16">
        <f t="shared" si="89"/>
        <v>41750.041666666664</v>
      </c>
    </row>
    <row r="1229" spans="1:21" ht="60" hidden="1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0">
        <f t="shared" si="86"/>
        <v>0</v>
      </c>
      <c r="P1229" s="10">
        <f t="shared" si="87"/>
        <v>0</v>
      </c>
      <c r="Q1229" s="12" t="s">
        <v>8323</v>
      </c>
      <c r="R1229" t="s">
        <v>8338</v>
      </c>
      <c r="S1229" s="17">
        <f t="shared" si="88"/>
        <v>41827.919166666667</v>
      </c>
      <c r="T1229" s="17"/>
      <c r="U1229" s="16">
        <f t="shared" si="89"/>
        <v>41858.291666666664</v>
      </c>
    </row>
    <row r="1230" spans="1:21" ht="45" hidden="1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0">
        <f t="shared" si="86"/>
        <v>29</v>
      </c>
      <c r="P1230" s="10">
        <f t="shared" si="87"/>
        <v>61.04</v>
      </c>
      <c r="Q1230" s="12" t="s">
        <v>8323</v>
      </c>
      <c r="R1230" t="s">
        <v>8338</v>
      </c>
      <c r="S1230" s="17">
        <f t="shared" si="88"/>
        <v>40754.729259259257</v>
      </c>
      <c r="T1230" s="17"/>
      <c r="U1230" s="16">
        <f t="shared" si="89"/>
        <v>40814.729259259257</v>
      </c>
    </row>
    <row r="1231" spans="1:21" ht="60" hidden="1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0">
        <f t="shared" si="86"/>
        <v>1</v>
      </c>
      <c r="P1231" s="10">
        <f t="shared" si="87"/>
        <v>25</v>
      </c>
      <c r="Q1231" s="12" t="s">
        <v>8323</v>
      </c>
      <c r="R1231" t="s">
        <v>8338</v>
      </c>
      <c r="S1231" s="17">
        <f t="shared" si="88"/>
        <v>40985.459803240738</v>
      </c>
      <c r="T1231" s="17"/>
      <c r="U1231" s="16">
        <f t="shared" si="89"/>
        <v>41015.666666666664</v>
      </c>
    </row>
    <row r="1232" spans="1:21" ht="45" hidden="1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0">
        <f t="shared" si="86"/>
        <v>0</v>
      </c>
      <c r="P1232" s="10">
        <f t="shared" si="87"/>
        <v>0</v>
      </c>
      <c r="Q1232" s="12" t="s">
        <v>8323</v>
      </c>
      <c r="R1232" t="s">
        <v>8338</v>
      </c>
      <c r="S1232" s="17">
        <f t="shared" si="88"/>
        <v>40568.972569444442</v>
      </c>
      <c r="T1232" s="17"/>
      <c r="U1232" s="16">
        <f t="shared" si="89"/>
        <v>40598.972569444442</v>
      </c>
    </row>
    <row r="1233" spans="1:21" ht="45" hidden="1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0">
        <f t="shared" si="86"/>
        <v>0</v>
      </c>
      <c r="P1233" s="10">
        <f t="shared" si="87"/>
        <v>0</v>
      </c>
      <c r="Q1233" s="12" t="s">
        <v>8323</v>
      </c>
      <c r="R1233" t="s">
        <v>8338</v>
      </c>
      <c r="S1233" s="17">
        <f t="shared" si="88"/>
        <v>42193.941759259258</v>
      </c>
      <c r="T1233" s="17"/>
      <c r="U1233" s="16">
        <f t="shared" si="89"/>
        <v>42244.041666666672</v>
      </c>
    </row>
    <row r="1234" spans="1:21" ht="60" hidden="1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0">
        <f t="shared" si="86"/>
        <v>1</v>
      </c>
      <c r="P1234" s="10">
        <f t="shared" si="87"/>
        <v>40</v>
      </c>
      <c r="Q1234" s="12" t="s">
        <v>8323</v>
      </c>
      <c r="R1234" t="s">
        <v>8338</v>
      </c>
      <c r="S1234" s="17">
        <f t="shared" si="88"/>
        <v>41506.848032407412</v>
      </c>
      <c r="T1234" s="17"/>
      <c r="U1234" s="16">
        <f t="shared" si="89"/>
        <v>41553.848032407412</v>
      </c>
    </row>
    <row r="1235" spans="1:21" ht="60" hidden="1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0">
        <f t="shared" si="86"/>
        <v>12</v>
      </c>
      <c r="P1235" s="10">
        <f t="shared" si="87"/>
        <v>19.329999999999998</v>
      </c>
      <c r="Q1235" s="12" t="s">
        <v>8323</v>
      </c>
      <c r="R1235" t="s">
        <v>8338</v>
      </c>
      <c r="S1235" s="17">
        <f t="shared" si="88"/>
        <v>40939.948773148149</v>
      </c>
      <c r="T1235" s="17"/>
      <c r="U1235" s="16">
        <f t="shared" si="89"/>
        <v>40960.948773148149</v>
      </c>
    </row>
    <row r="1236" spans="1:21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0">
        <f t="shared" si="86"/>
        <v>0</v>
      </c>
      <c r="P1236" s="10">
        <f t="shared" si="87"/>
        <v>0</v>
      </c>
      <c r="Q1236" s="12" t="s">
        <v>8323</v>
      </c>
      <c r="R1236" t="s">
        <v>8338</v>
      </c>
      <c r="S1236" s="17">
        <f t="shared" si="88"/>
        <v>42007.788680555561</v>
      </c>
      <c r="T1236" s="27">
        <f>YEAR(S1236)</f>
        <v>2015</v>
      </c>
      <c r="U1236" s="16">
        <f t="shared" si="89"/>
        <v>42037.788680555561</v>
      </c>
    </row>
    <row r="1237" spans="1:21" ht="60" hidden="1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0">
        <f t="shared" si="86"/>
        <v>3</v>
      </c>
      <c r="P1237" s="10">
        <f t="shared" si="87"/>
        <v>35</v>
      </c>
      <c r="Q1237" s="12" t="s">
        <v>8323</v>
      </c>
      <c r="R1237" t="s">
        <v>8338</v>
      </c>
      <c r="S1237" s="17">
        <f t="shared" si="88"/>
        <v>41583.135405092595</v>
      </c>
      <c r="T1237" s="17"/>
      <c r="U1237" s="16">
        <f t="shared" si="89"/>
        <v>41623.135405092595</v>
      </c>
    </row>
    <row r="1238" spans="1:21" ht="30" hidden="1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0">
        <f t="shared" si="86"/>
        <v>0</v>
      </c>
      <c r="P1238" s="10">
        <f t="shared" si="87"/>
        <v>0</v>
      </c>
      <c r="Q1238" s="12" t="s">
        <v>8323</v>
      </c>
      <c r="R1238" t="s">
        <v>8338</v>
      </c>
      <c r="S1238" s="17">
        <f t="shared" si="88"/>
        <v>41110.680138888885</v>
      </c>
      <c r="T1238" s="17"/>
      <c r="U1238" s="16">
        <f t="shared" si="89"/>
        <v>41118.666666666664</v>
      </c>
    </row>
    <row r="1239" spans="1:21" ht="60" hidden="1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0">
        <f t="shared" si="86"/>
        <v>0</v>
      </c>
      <c r="P1239" s="10">
        <f t="shared" si="87"/>
        <v>0</v>
      </c>
      <c r="Q1239" s="12" t="s">
        <v>8323</v>
      </c>
      <c r="R1239" t="s">
        <v>8338</v>
      </c>
      <c r="S1239" s="17">
        <f t="shared" si="88"/>
        <v>41125.283159722225</v>
      </c>
      <c r="T1239" s="17"/>
      <c r="U1239" s="16">
        <f t="shared" si="89"/>
        <v>41145.283159722225</v>
      </c>
    </row>
    <row r="1240" spans="1:21" ht="60" hidden="1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0">
        <f t="shared" si="86"/>
        <v>18</v>
      </c>
      <c r="P1240" s="10">
        <f t="shared" si="87"/>
        <v>59.33</v>
      </c>
      <c r="Q1240" s="12" t="s">
        <v>8323</v>
      </c>
      <c r="R1240" t="s">
        <v>8338</v>
      </c>
      <c r="S1240" s="17">
        <f t="shared" si="88"/>
        <v>40731.61037037037</v>
      </c>
      <c r="T1240" s="17"/>
      <c r="U1240" s="16">
        <f t="shared" si="89"/>
        <v>40761.61037037037</v>
      </c>
    </row>
    <row r="1241" spans="1:21" ht="30" hidden="1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0">
        <f t="shared" si="86"/>
        <v>0</v>
      </c>
      <c r="P1241" s="10">
        <f t="shared" si="87"/>
        <v>0</v>
      </c>
      <c r="Q1241" s="12" t="s">
        <v>8323</v>
      </c>
      <c r="R1241" t="s">
        <v>8338</v>
      </c>
      <c r="S1241" s="17">
        <f t="shared" si="88"/>
        <v>40883.962581018517</v>
      </c>
      <c r="T1241" s="17"/>
      <c r="U1241" s="16">
        <f t="shared" si="89"/>
        <v>40913.962581018517</v>
      </c>
    </row>
    <row r="1242" spans="1:21" ht="45" hidden="1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0">
        <f t="shared" si="86"/>
        <v>3</v>
      </c>
      <c r="P1242" s="10">
        <f t="shared" si="87"/>
        <v>30.13</v>
      </c>
      <c r="Q1242" s="12" t="s">
        <v>8323</v>
      </c>
      <c r="R1242" t="s">
        <v>8338</v>
      </c>
      <c r="S1242" s="17">
        <f t="shared" si="88"/>
        <v>41409.040011574078</v>
      </c>
      <c r="T1242" s="17"/>
      <c r="U1242" s="16">
        <f t="shared" si="89"/>
        <v>41467.910416666666</v>
      </c>
    </row>
    <row r="1243" spans="1:21" ht="60" hidden="1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0">
        <f t="shared" si="86"/>
        <v>51</v>
      </c>
      <c r="P1243" s="10">
        <f t="shared" si="87"/>
        <v>74.62</v>
      </c>
      <c r="Q1243" s="12" t="s">
        <v>8323</v>
      </c>
      <c r="R1243" t="s">
        <v>8338</v>
      </c>
      <c r="S1243" s="17">
        <f t="shared" si="88"/>
        <v>41923.837731481479</v>
      </c>
      <c r="T1243" s="17"/>
      <c r="U1243" s="16">
        <f t="shared" si="89"/>
        <v>41946.249305555553</v>
      </c>
    </row>
    <row r="1244" spans="1:21" ht="60" hidden="1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0">
        <f t="shared" si="86"/>
        <v>1</v>
      </c>
      <c r="P1244" s="10">
        <f t="shared" si="87"/>
        <v>5</v>
      </c>
      <c r="Q1244" s="12" t="s">
        <v>8323</v>
      </c>
      <c r="R1244" t="s">
        <v>8338</v>
      </c>
      <c r="S1244" s="17">
        <f t="shared" si="88"/>
        <v>40782.165532407409</v>
      </c>
      <c r="T1244" s="17"/>
      <c r="U1244" s="16">
        <f t="shared" si="89"/>
        <v>40797.554166666669</v>
      </c>
    </row>
    <row r="1245" spans="1:21" ht="45" hidden="1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0">
        <f t="shared" si="86"/>
        <v>14</v>
      </c>
      <c r="P1245" s="10">
        <f t="shared" si="87"/>
        <v>44.5</v>
      </c>
      <c r="Q1245" s="12" t="s">
        <v>8323</v>
      </c>
      <c r="R1245" t="s">
        <v>8338</v>
      </c>
      <c r="S1245" s="17">
        <f t="shared" si="88"/>
        <v>40671.879293981481</v>
      </c>
      <c r="T1245" s="17"/>
      <c r="U1245" s="16">
        <f t="shared" si="89"/>
        <v>40732.875</v>
      </c>
    </row>
    <row r="1246" spans="1:21" ht="45" hidden="1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0">
        <f t="shared" si="86"/>
        <v>104</v>
      </c>
      <c r="P1246" s="10">
        <f t="shared" si="87"/>
        <v>46.13</v>
      </c>
      <c r="Q1246" s="12" t="s">
        <v>8323</v>
      </c>
      <c r="R1246" t="s">
        <v>8324</v>
      </c>
      <c r="S1246" s="17">
        <f t="shared" si="88"/>
        <v>41355.825497685182</v>
      </c>
      <c r="T1246" s="17"/>
      <c r="U1246" s="16">
        <f t="shared" si="89"/>
        <v>41386.875</v>
      </c>
    </row>
    <row r="1247" spans="1:21" ht="45" hidden="1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0">
        <f t="shared" si="86"/>
        <v>120</v>
      </c>
      <c r="P1247" s="10">
        <f t="shared" si="87"/>
        <v>141.47</v>
      </c>
      <c r="Q1247" s="12" t="s">
        <v>8323</v>
      </c>
      <c r="R1247" t="s">
        <v>8324</v>
      </c>
      <c r="S1247" s="17">
        <f t="shared" si="88"/>
        <v>41774.599930555552</v>
      </c>
      <c r="T1247" s="17"/>
      <c r="U1247" s="16">
        <f t="shared" si="89"/>
        <v>41804.599930555552</v>
      </c>
    </row>
    <row r="1248" spans="1:21" ht="60" hidden="1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0">
        <f t="shared" si="86"/>
        <v>117</v>
      </c>
      <c r="P1248" s="10">
        <f t="shared" si="87"/>
        <v>75.48</v>
      </c>
      <c r="Q1248" s="12" t="s">
        <v>8323</v>
      </c>
      <c r="R1248" t="s">
        <v>8324</v>
      </c>
      <c r="S1248" s="17">
        <f t="shared" si="88"/>
        <v>40838.043391203704</v>
      </c>
      <c r="T1248" s="17"/>
      <c r="U1248" s="16">
        <f t="shared" si="89"/>
        <v>40883.085057870368</v>
      </c>
    </row>
    <row r="1249" spans="1:21" ht="30" hidden="1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0">
        <f t="shared" si="86"/>
        <v>122</v>
      </c>
      <c r="P1249" s="10">
        <f t="shared" si="87"/>
        <v>85.5</v>
      </c>
      <c r="Q1249" s="12" t="s">
        <v>8323</v>
      </c>
      <c r="R1249" t="s">
        <v>8324</v>
      </c>
      <c r="S1249" s="17">
        <f t="shared" si="88"/>
        <v>41370.292303240742</v>
      </c>
      <c r="T1249" s="17"/>
      <c r="U1249" s="16">
        <f t="shared" si="89"/>
        <v>41400.292303240742</v>
      </c>
    </row>
    <row r="1250" spans="1:21" ht="45" hidden="1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0">
        <f t="shared" si="86"/>
        <v>152</v>
      </c>
      <c r="P1250" s="10">
        <f t="shared" si="87"/>
        <v>64.25</v>
      </c>
      <c r="Q1250" s="12" t="s">
        <v>8323</v>
      </c>
      <c r="R1250" t="s">
        <v>8324</v>
      </c>
      <c r="S1250" s="17">
        <f t="shared" si="88"/>
        <v>41767.656863425924</v>
      </c>
      <c r="T1250" s="17"/>
      <c r="U1250" s="16">
        <f t="shared" si="89"/>
        <v>41803.290972222225</v>
      </c>
    </row>
    <row r="1251" spans="1:21" ht="45" hidden="1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0">
        <f t="shared" si="86"/>
        <v>104</v>
      </c>
      <c r="P1251" s="10">
        <f t="shared" si="87"/>
        <v>64.47</v>
      </c>
      <c r="Q1251" s="12" t="s">
        <v>8323</v>
      </c>
      <c r="R1251" t="s">
        <v>8324</v>
      </c>
      <c r="S1251" s="17">
        <f t="shared" si="88"/>
        <v>41067.74086805556</v>
      </c>
      <c r="T1251" s="17"/>
      <c r="U1251" s="16">
        <f t="shared" si="89"/>
        <v>41097.74086805556</v>
      </c>
    </row>
    <row r="1252" spans="1:21" ht="60" hidden="1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0">
        <f t="shared" si="86"/>
        <v>200</v>
      </c>
      <c r="P1252" s="10">
        <f t="shared" si="87"/>
        <v>118.2</v>
      </c>
      <c r="Q1252" s="12" t="s">
        <v>8323</v>
      </c>
      <c r="R1252" t="s">
        <v>8324</v>
      </c>
      <c r="S1252" s="17">
        <f t="shared" si="88"/>
        <v>41843.64271990741</v>
      </c>
      <c r="T1252" s="17"/>
      <c r="U1252" s="16">
        <f t="shared" si="89"/>
        <v>41888.64271990741</v>
      </c>
    </row>
    <row r="1253" spans="1:21" ht="45" hidden="1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0">
        <f t="shared" si="86"/>
        <v>102</v>
      </c>
      <c r="P1253" s="10">
        <f t="shared" si="87"/>
        <v>82.54</v>
      </c>
      <c r="Q1253" s="12" t="s">
        <v>8323</v>
      </c>
      <c r="R1253" t="s">
        <v>8324</v>
      </c>
      <c r="S1253" s="17">
        <f t="shared" si="88"/>
        <v>40751.814432870371</v>
      </c>
      <c r="T1253" s="17"/>
      <c r="U1253" s="16">
        <f t="shared" si="89"/>
        <v>40811.814432870371</v>
      </c>
    </row>
    <row r="1254" spans="1:21" ht="45" hidden="1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0">
        <f t="shared" si="86"/>
        <v>138</v>
      </c>
      <c r="P1254" s="10">
        <f t="shared" si="87"/>
        <v>34.17</v>
      </c>
      <c r="Q1254" s="12" t="s">
        <v>8323</v>
      </c>
      <c r="R1254" t="s">
        <v>8324</v>
      </c>
      <c r="S1254" s="17">
        <f t="shared" si="88"/>
        <v>41543.988067129627</v>
      </c>
      <c r="T1254" s="17"/>
      <c r="U1254" s="16">
        <f t="shared" si="89"/>
        <v>41571.988067129627</v>
      </c>
    </row>
    <row r="1255" spans="1:21" ht="60" hidden="1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0">
        <f t="shared" si="86"/>
        <v>303833</v>
      </c>
      <c r="P1255" s="10">
        <f t="shared" si="87"/>
        <v>42.73</v>
      </c>
      <c r="Q1255" s="12" t="s">
        <v>8323</v>
      </c>
      <c r="R1255" t="s">
        <v>8324</v>
      </c>
      <c r="S1255" s="17">
        <f t="shared" si="88"/>
        <v>41855.783645833333</v>
      </c>
      <c r="T1255" s="17"/>
      <c r="U1255" s="16">
        <f t="shared" si="89"/>
        <v>41885.783645833333</v>
      </c>
    </row>
    <row r="1256" spans="1:21" ht="60" hidden="1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0">
        <f t="shared" si="86"/>
        <v>199</v>
      </c>
      <c r="P1256" s="10">
        <f t="shared" si="87"/>
        <v>94.49</v>
      </c>
      <c r="Q1256" s="12" t="s">
        <v>8323</v>
      </c>
      <c r="R1256" t="s">
        <v>8324</v>
      </c>
      <c r="S1256" s="17">
        <f t="shared" si="88"/>
        <v>40487.621365740742</v>
      </c>
      <c r="T1256" s="17"/>
      <c r="U1256" s="16">
        <f t="shared" si="89"/>
        <v>40544.207638888889</v>
      </c>
    </row>
    <row r="1257" spans="1:21" ht="45" hidden="1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0">
        <f t="shared" si="86"/>
        <v>202</v>
      </c>
      <c r="P1257" s="10">
        <f t="shared" si="87"/>
        <v>55.7</v>
      </c>
      <c r="Q1257" s="12" t="s">
        <v>8323</v>
      </c>
      <c r="R1257" t="s">
        <v>8324</v>
      </c>
      <c r="S1257" s="17">
        <f t="shared" si="88"/>
        <v>41579.845509259263</v>
      </c>
      <c r="T1257" s="17"/>
      <c r="U1257" s="16">
        <f t="shared" si="89"/>
        <v>41609.887175925927</v>
      </c>
    </row>
    <row r="1258" spans="1:21" ht="60" hidden="1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0">
        <f t="shared" si="86"/>
        <v>118</v>
      </c>
      <c r="P1258" s="10">
        <f t="shared" si="87"/>
        <v>98.03</v>
      </c>
      <c r="Q1258" s="12" t="s">
        <v>8323</v>
      </c>
      <c r="R1258" t="s">
        <v>8324</v>
      </c>
      <c r="S1258" s="17">
        <f t="shared" si="88"/>
        <v>40921.919340277782</v>
      </c>
      <c r="T1258" s="17"/>
      <c r="U1258" s="16">
        <f t="shared" si="89"/>
        <v>40951.919340277782</v>
      </c>
    </row>
    <row r="1259" spans="1:21" ht="60" hidden="1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0">
        <f t="shared" si="86"/>
        <v>295</v>
      </c>
      <c r="P1259" s="10">
        <f t="shared" si="87"/>
        <v>92.1</v>
      </c>
      <c r="Q1259" s="12" t="s">
        <v>8323</v>
      </c>
      <c r="R1259" t="s">
        <v>8324</v>
      </c>
      <c r="S1259" s="17">
        <f t="shared" si="88"/>
        <v>40587.085532407407</v>
      </c>
      <c r="T1259" s="17"/>
      <c r="U1259" s="16">
        <f t="shared" si="89"/>
        <v>40636.043865740743</v>
      </c>
    </row>
    <row r="1260" spans="1:21" ht="45" hidden="1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0">
        <f t="shared" si="86"/>
        <v>213</v>
      </c>
      <c r="P1260" s="10">
        <f t="shared" si="87"/>
        <v>38.18</v>
      </c>
      <c r="Q1260" s="12" t="s">
        <v>8323</v>
      </c>
      <c r="R1260" t="s">
        <v>8324</v>
      </c>
      <c r="S1260" s="17">
        <f t="shared" si="88"/>
        <v>41487.611250000002</v>
      </c>
      <c r="T1260" s="17"/>
      <c r="U1260" s="16">
        <f t="shared" si="89"/>
        <v>41517.611250000002</v>
      </c>
    </row>
    <row r="1261" spans="1:21" ht="45" hidden="1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0">
        <f t="shared" si="86"/>
        <v>104</v>
      </c>
      <c r="P1261" s="10">
        <f t="shared" si="87"/>
        <v>27.15</v>
      </c>
      <c r="Q1261" s="12" t="s">
        <v>8323</v>
      </c>
      <c r="R1261" t="s">
        <v>8324</v>
      </c>
      <c r="S1261" s="17">
        <f t="shared" si="88"/>
        <v>41766.970648148148</v>
      </c>
      <c r="T1261" s="17"/>
      <c r="U1261" s="16">
        <f t="shared" si="89"/>
        <v>41799.165972222225</v>
      </c>
    </row>
    <row r="1262" spans="1:21" ht="45" hidden="1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0">
        <f t="shared" si="86"/>
        <v>114</v>
      </c>
      <c r="P1262" s="10">
        <f t="shared" si="87"/>
        <v>50.69</v>
      </c>
      <c r="Q1262" s="12" t="s">
        <v>8323</v>
      </c>
      <c r="R1262" t="s">
        <v>8324</v>
      </c>
      <c r="S1262" s="17">
        <f t="shared" si="88"/>
        <v>41666.842824074076</v>
      </c>
      <c r="T1262" s="17"/>
      <c r="U1262" s="16">
        <f t="shared" si="89"/>
        <v>41696.842824074076</v>
      </c>
    </row>
    <row r="1263" spans="1:21" ht="45" hidden="1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0">
        <f t="shared" si="86"/>
        <v>101</v>
      </c>
      <c r="P1263" s="10">
        <f t="shared" si="87"/>
        <v>38.94</v>
      </c>
      <c r="Q1263" s="12" t="s">
        <v>8323</v>
      </c>
      <c r="R1263" t="s">
        <v>8324</v>
      </c>
      <c r="S1263" s="17">
        <f t="shared" si="88"/>
        <v>41638.342905092592</v>
      </c>
      <c r="T1263" s="17"/>
      <c r="U1263" s="16">
        <f t="shared" si="89"/>
        <v>41668.342905092592</v>
      </c>
    </row>
    <row r="1264" spans="1:21" ht="60" hidden="1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0">
        <f t="shared" si="86"/>
        <v>125</v>
      </c>
      <c r="P1264" s="10">
        <f t="shared" si="87"/>
        <v>77.64</v>
      </c>
      <c r="Q1264" s="12" t="s">
        <v>8323</v>
      </c>
      <c r="R1264" t="s">
        <v>8324</v>
      </c>
      <c r="S1264" s="17">
        <f t="shared" si="88"/>
        <v>41656.762638888889</v>
      </c>
      <c r="T1264" s="17"/>
      <c r="U1264" s="16">
        <f t="shared" si="89"/>
        <v>41686.762638888889</v>
      </c>
    </row>
    <row r="1265" spans="1:21" ht="30" hidden="1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0">
        <f t="shared" si="86"/>
        <v>119</v>
      </c>
      <c r="P1265" s="10">
        <f t="shared" si="87"/>
        <v>43.54</v>
      </c>
      <c r="Q1265" s="12" t="s">
        <v>8323</v>
      </c>
      <c r="R1265" t="s">
        <v>8324</v>
      </c>
      <c r="S1265" s="17">
        <f t="shared" si="88"/>
        <v>41692.084143518521</v>
      </c>
      <c r="T1265" s="17"/>
      <c r="U1265" s="16">
        <f t="shared" si="89"/>
        <v>41727.041666666664</v>
      </c>
    </row>
    <row r="1266" spans="1:21" ht="60" hidden="1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0">
        <f t="shared" si="86"/>
        <v>166</v>
      </c>
      <c r="P1266" s="10">
        <f t="shared" si="87"/>
        <v>31.82</v>
      </c>
      <c r="Q1266" s="12" t="s">
        <v>8323</v>
      </c>
      <c r="R1266" t="s">
        <v>8324</v>
      </c>
      <c r="S1266" s="17">
        <f t="shared" si="88"/>
        <v>41547.662997685184</v>
      </c>
      <c r="T1266" s="17"/>
      <c r="U1266" s="16">
        <f t="shared" si="89"/>
        <v>41576.662997685184</v>
      </c>
    </row>
    <row r="1267" spans="1:21" ht="60" hidden="1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0">
        <f t="shared" si="86"/>
        <v>119</v>
      </c>
      <c r="P1267" s="10">
        <f t="shared" si="87"/>
        <v>63.18</v>
      </c>
      <c r="Q1267" s="12" t="s">
        <v>8323</v>
      </c>
      <c r="R1267" t="s">
        <v>8324</v>
      </c>
      <c r="S1267" s="17">
        <f t="shared" si="88"/>
        <v>40465.655266203699</v>
      </c>
      <c r="T1267" s="17"/>
      <c r="U1267" s="16">
        <f t="shared" si="89"/>
        <v>40512.655266203699</v>
      </c>
    </row>
    <row r="1268" spans="1:21" ht="45" hidden="1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0">
        <f t="shared" si="86"/>
        <v>100</v>
      </c>
      <c r="P1268" s="10">
        <f t="shared" si="87"/>
        <v>190.9</v>
      </c>
      <c r="Q1268" s="12" t="s">
        <v>8323</v>
      </c>
      <c r="R1268" t="s">
        <v>8324</v>
      </c>
      <c r="S1268" s="17">
        <f t="shared" si="88"/>
        <v>41620.87667824074</v>
      </c>
      <c r="T1268" s="17"/>
      <c r="U1268" s="16">
        <f t="shared" si="89"/>
        <v>41650.87667824074</v>
      </c>
    </row>
    <row r="1269" spans="1:21" ht="60" hidden="1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0">
        <f t="shared" si="86"/>
        <v>102</v>
      </c>
      <c r="P1269" s="10">
        <f t="shared" si="87"/>
        <v>140.86000000000001</v>
      </c>
      <c r="Q1269" s="12" t="s">
        <v>8323</v>
      </c>
      <c r="R1269" t="s">
        <v>8324</v>
      </c>
      <c r="S1269" s="17">
        <f t="shared" si="88"/>
        <v>41449.585162037038</v>
      </c>
      <c r="T1269" s="17"/>
      <c r="U1269" s="16">
        <f t="shared" si="89"/>
        <v>41479.585162037038</v>
      </c>
    </row>
    <row r="1270" spans="1:21" ht="45" hidden="1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0">
        <f t="shared" si="86"/>
        <v>117</v>
      </c>
      <c r="P1270" s="10">
        <f t="shared" si="87"/>
        <v>76.92</v>
      </c>
      <c r="Q1270" s="12" t="s">
        <v>8323</v>
      </c>
      <c r="R1270" t="s">
        <v>8324</v>
      </c>
      <c r="S1270" s="17">
        <f t="shared" si="88"/>
        <v>41507.845451388886</v>
      </c>
      <c r="T1270" s="17"/>
      <c r="U1270" s="16">
        <f t="shared" si="89"/>
        <v>41537.845451388886</v>
      </c>
    </row>
    <row r="1271" spans="1:21" ht="60" hidden="1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0">
        <f t="shared" si="86"/>
        <v>109</v>
      </c>
      <c r="P1271" s="10">
        <f t="shared" si="87"/>
        <v>99.16</v>
      </c>
      <c r="Q1271" s="12" t="s">
        <v>8323</v>
      </c>
      <c r="R1271" t="s">
        <v>8324</v>
      </c>
      <c r="S1271" s="17">
        <f t="shared" si="88"/>
        <v>42445.823055555549</v>
      </c>
      <c r="T1271" s="17"/>
      <c r="U1271" s="16">
        <f t="shared" si="89"/>
        <v>42476</v>
      </c>
    </row>
    <row r="1272" spans="1:21" ht="45" hidden="1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0">
        <f t="shared" si="86"/>
        <v>115</v>
      </c>
      <c r="P1272" s="10">
        <f t="shared" si="87"/>
        <v>67.88</v>
      </c>
      <c r="Q1272" s="12" t="s">
        <v>8323</v>
      </c>
      <c r="R1272" t="s">
        <v>8324</v>
      </c>
      <c r="S1272" s="17">
        <f t="shared" si="88"/>
        <v>40933.856967592597</v>
      </c>
      <c r="T1272" s="17"/>
      <c r="U1272" s="16">
        <f t="shared" si="89"/>
        <v>40993.815300925926</v>
      </c>
    </row>
    <row r="1273" spans="1:21" ht="60" hidden="1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0">
        <f t="shared" si="86"/>
        <v>102</v>
      </c>
      <c r="P1273" s="10">
        <f t="shared" si="87"/>
        <v>246.29</v>
      </c>
      <c r="Q1273" s="12" t="s">
        <v>8323</v>
      </c>
      <c r="R1273" t="s">
        <v>8324</v>
      </c>
      <c r="S1273" s="17">
        <f t="shared" si="88"/>
        <v>41561.683553240742</v>
      </c>
      <c r="T1273" s="17"/>
      <c r="U1273" s="16">
        <f t="shared" si="89"/>
        <v>41591.725219907406</v>
      </c>
    </row>
    <row r="1274" spans="1:21" ht="60" hidden="1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0">
        <f t="shared" si="86"/>
        <v>106</v>
      </c>
      <c r="P1274" s="10">
        <f t="shared" si="87"/>
        <v>189.29</v>
      </c>
      <c r="Q1274" s="12" t="s">
        <v>8323</v>
      </c>
      <c r="R1274" t="s">
        <v>8324</v>
      </c>
      <c r="S1274" s="17">
        <f t="shared" si="88"/>
        <v>40274.745127314818</v>
      </c>
      <c r="T1274" s="17"/>
      <c r="U1274" s="16">
        <f t="shared" si="89"/>
        <v>40344.166666666664</v>
      </c>
    </row>
    <row r="1275" spans="1:21" ht="45" hidden="1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0">
        <f t="shared" si="86"/>
        <v>104</v>
      </c>
      <c r="P1275" s="10">
        <f t="shared" si="87"/>
        <v>76.67</v>
      </c>
      <c r="Q1275" s="12" t="s">
        <v>8323</v>
      </c>
      <c r="R1275" t="s">
        <v>8324</v>
      </c>
      <c r="S1275" s="17">
        <f t="shared" si="88"/>
        <v>41852.730219907404</v>
      </c>
      <c r="T1275" s="17"/>
      <c r="U1275" s="16">
        <f t="shared" si="89"/>
        <v>41882.730219907404</v>
      </c>
    </row>
    <row r="1276" spans="1:21" ht="45" hidden="1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0">
        <f t="shared" si="86"/>
        <v>155</v>
      </c>
      <c r="P1276" s="10">
        <f t="shared" si="87"/>
        <v>82.96</v>
      </c>
      <c r="Q1276" s="12" t="s">
        <v>8323</v>
      </c>
      <c r="R1276" t="s">
        <v>8324</v>
      </c>
      <c r="S1276" s="17">
        <f t="shared" si="88"/>
        <v>41116.690104166664</v>
      </c>
      <c r="T1276" s="17"/>
      <c r="U1276" s="16">
        <f t="shared" si="89"/>
        <v>41151.690104166664</v>
      </c>
    </row>
    <row r="1277" spans="1:21" ht="45" hidden="1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0">
        <f t="shared" si="86"/>
        <v>162</v>
      </c>
      <c r="P1277" s="10">
        <f t="shared" si="87"/>
        <v>62.52</v>
      </c>
      <c r="Q1277" s="12" t="s">
        <v>8323</v>
      </c>
      <c r="R1277" t="s">
        <v>8324</v>
      </c>
      <c r="S1277" s="17">
        <f t="shared" si="88"/>
        <v>41458.867905092593</v>
      </c>
      <c r="T1277" s="17"/>
      <c r="U1277" s="16">
        <f t="shared" si="89"/>
        <v>41493.867905092593</v>
      </c>
    </row>
    <row r="1278" spans="1:21" ht="30" hidden="1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0">
        <f t="shared" si="86"/>
        <v>104</v>
      </c>
      <c r="P1278" s="10">
        <f t="shared" si="87"/>
        <v>46.07</v>
      </c>
      <c r="Q1278" s="12" t="s">
        <v>8323</v>
      </c>
      <c r="R1278" t="s">
        <v>8324</v>
      </c>
      <c r="S1278" s="17">
        <f t="shared" si="88"/>
        <v>40007.704247685186</v>
      </c>
      <c r="T1278" s="17"/>
      <c r="U1278" s="16">
        <f t="shared" si="89"/>
        <v>40057.166666666664</v>
      </c>
    </row>
    <row r="1279" spans="1:21" ht="60" hidden="1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0">
        <f t="shared" si="86"/>
        <v>106</v>
      </c>
      <c r="P1279" s="10">
        <f t="shared" si="87"/>
        <v>38.54</v>
      </c>
      <c r="Q1279" s="12" t="s">
        <v>8323</v>
      </c>
      <c r="R1279" t="s">
        <v>8324</v>
      </c>
      <c r="S1279" s="17">
        <f t="shared" si="88"/>
        <v>41121.561886574076</v>
      </c>
      <c r="T1279" s="17"/>
      <c r="U1279" s="16">
        <f t="shared" si="89"/>
        <v>41156.561886574076</v>
      </c>
    </row>
    <row r="1280" spans="1:21" ht="60" hidden="1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0">
        <f t="shared" si="86"/>
        <v>155</v>
      </c>
      <c r="P1280" s="10">
        <f t="shared" si="87"/>
        <v>53.01</v>
      </c>
      <c r="Q1280" s="12" t="s">
        <v>8323</v>
      </c>
      <c r="R1280" t="s">
        <v>8324</v>
      </c>
      <c r="S1280" s="17">
        <f t="shared" si="88"/>
        <v>41786.555162037039</v>
      </c>
      <c r="T1280" s="17"/>
      <c r="U1280" s="16">
        <f t="shared" si="89"/>
        <v>41815.083333333336</v>
      </c>
    </row>
    <row r="1281" spans="1:21" ht="60" hidden="1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0">
        <f t="shared" si="86"/>
        <v>111</v>
      </c>
      <c r="P1281" s="10">
        <f t="shared" si="87"/>
        <v>73.36</v>
      </c>
      <c r="Q1281" s="12" t="s">
        <v>8323</v>
      </c>
      <c r="R1281" t="s">
        <v>8324</v>
      </c>
      <c r="S1281" s="17">
        <f t="shared" si="88"/>
        <v>41682.099189814813</v>
      </c>
      <c r="T1281" s="17"/>
      <c r="U1281" s="16">
        <f t="shared" si="89"/>
        <v>41722.057523148149</v>
      </c>
    </row>
    <row r="1282" spans="1:21" ht="45" hidden="1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0">
        <f t="shared" ref="O1282:O1345" si="90">ROUND(E1282/D1282*100,0)</f>
        <v>111</v>
      </c>
      <c r="P1282" s="10">
        <f t="shared" ref="P1282:P1345" si="91">IFERROR(ROUND(E1282/L1282,2),0)</f>
        <v>127.98</v>
      </c>
      <c r="Q1282" s="12" t="s">
        <v>8323</v>
      </c>
      <c r="R1282" t="s">
        <v>8324</v>
      </c>
      <c r="S1282" s="17">
        <f t="shared" si="88"/>
        <v>40513.757569444446</v>
      </c>
      <c r="T1282" s="17"/>
      <c r="U1282" s="16">
        <f t="shared" si="89"/>
        <v>40603.757569444446</v>
      </c>
    </row>
    <row r="1283" spans="1:21" ht="60" hidden="1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0">
        <f t="shared" si="90"/>
        <v>111</v>
      </c>
      <c r="P1283" s="10">
        <f t="shared" si="91"/>
        <v>104.73</v>
      </c>
      <c r="Q1283" s="12" t="s">
        <v>8323</v>
      </c>
      <c r="R1283" t="s">
        <v>8324</v>
      </c>
      <c r="S1283" s="17">
        <f t="shared" ref="S1283:S1346" si="92">(((J1283/60)/60)/24)+DATE(1970,1,1)</f>
        <v>41463.743472222224</v>
      </c>
      <c r="T1283" s="17"/>
      <c r="U1283" s="16">
        <f t="shared" ref="U1283:U1346" si="93">(((I1283/60)/60)/24)+DATE(1970,1,1)</f>
        <v>41483.743472222224</v>
      </c>
    </row>
    <row r="1284" spans="1:21" ht="60" hidden="1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0">
        <f t="shared" si="90"/>
        <v>124</v>
      </c>
      <c r="P1284" s="10">
        <f t="shared" si="91"/>
        <v>67.67</v>
      </c>
      <c r="Q1284" s="12" t="s">
        <v>8323</v>
      </c>
      <c r="R1284" t="s">
        <v>8324</v>
      </c>
      <c r="S1284" s="17">
        <f t="shared" si="92"/>
        <v>41586.475173611114</v>
      </c>
      <c r="T1284" s="17"/>
      <c r="U1284" s="16">
        <f t="shared" si="93"/>
        <v>41617.207638888889</v>
      </c>
    </row>
    <row r="1285" spans="1:21" ht="45" hidden="1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0">
        <f t="shared" si="90"/>
        <v>211</v>
      </c>
      <c r="P1285" s="10">
        <f t="shared" si="91"/>
        <v>95.93</v>
      </c>
      <c r="Q1285" s="12" t="s">
        <v>8323</v>
      </c>
      <c r="R1285" t="s">
        <v>8324</v>
      </c>
      <c r="S1285" s="17">
        <f t="shared" si="92"/>
        <v>41320.717465277776</v>
      </c>
      <c r="T1285" s="17"/>
      <c r="U1285" s="16">
        <f t="shared" si="93"/>
        <v>41344.166666666664</v>
      </c>
    </row>
    <row r="1286" spans="1:21" ht="60" hidden="1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0">
        <f t="shared" si="90"/>
        <v>101</v>
      </c>
      <c r="P1286" s="10">
        <f t="shared" si="91"/>
        <v>65.16</v>
      </c>
      <c r="Q1286" s="12" t="s">
        <v>8315</v>
      </c>
      <c r="R1286" t="s">
        <v>8316</v>
      </c>
      <c r="S1286" s="17">
        <f t="shared" si="92"/>
        <v>42712.23474537037</v>
      </c>
      <c r="T1286" s="17"/>
      <c r="U1286" s="16">
        <f t="shared" si="93"/>
        <v>42735.707638888889</v>
      </c>
    </row>
    <row r="1287" spans="1:21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0">
        <f t="shared" si="90"/>
        <v>102</v>
      </c>
      <c r="P1287" s="10">
        <f t="shared" si="91"/>
        <v>32.270000000000003</v>
      </c>
      <c r="Q1287" s="12" t="s">
        <v>8315</v>
      </c>
      <c r="R1287" t="s">
        <v>8316</v>
      </c>
      <c r="S1287" s="17">
        <f t="shared" si="92"/>
        <v>42160.583043981482</v>
      </c>
      <c r="T1287" s="27">
        <f t="shared" ref="T1287:T1289" si="94">YEAR(S1287)</f>
        <v>2015</v>
      </c>
      <c r="U1287" s="16">
        <f t="shared" si="93"/>
        <v>42175.583043981482</v>
      </c>
    </row>
    <row r="1288" spans="1:21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0">
        <f t="shared" si="90"/>
        <v>108</v>
      </c>
      <c r="P1288" s="10">
        <f t="shared" si="91"/>
        <v>81.25</v>
      </c>
      <c r="Q1288" s="12" t="s">
        <v>8315</v>
      </c>
      <c r="R1288" t="s">
        <v>8316</v>
      </c>
      <c r="S1288" s="17">
        <f t="shared" si="92"/>
        <v>42039.384571759263</v>
      </c>
      <c r="T1288" s="27">
        <f t="shared" si="94"/>
        <v>2015</v>
      </c>
      <c r="U1288" s="16">
        <f t="shared" si="93"/>
        <v>42052.583333333328</v>
      </c>
    </row>
    <row r="1289" spans="1:21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0">
        <f t="shared" si="90"/>
        <v>242</v>
      </c>
      <c r="P1289" s="10">
        <f t="shared" si="91"/>
        <v>24.2</v>
      </c>
      <c r="Q1289" s="12" t="s">
        <v>8315</v>
      </c>
      <c r="R1289" t="s">
        <v>8316</v>
      </c>
      <c r="S1289" s="17">
        <f t="shared" si="92"/>
        <v>42107.621018518519</v>
      </c>
      <c r="T1289" s="27">
        <f t="shared" si="94"/>
        <v>2015</v>
      </c>
      <c r="U1289" s="16">
        <f t="shared" si="93"/>
        <v>42167.621018518519</v>
      </c>
    </row>
    <row r="1290" spans="1:21" ht="60" hidden="1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0">
        <f t="shared" si="90"/>
        <v>100</v>
      </c>
      <c r="P1290" s="10">
        <f t="shared" si="91"/>
        <v>65.87</v>
      </c>
      <c r="Q1290" s="12" t="s">
        <v>8315</v>
      </c>
      <c r="R1290" t="s">
        <v>8316</v>
      </c>
      <c r="S1290" s="17">
        <f t="shared" si="92"/>
        <v>42561.154664351852</v>
      </c>
      <c r="T1290" s="17"/>
      <c r="U1290" s="16">
        <f t="shared" si="93"/>
        <v>42592.166666666672</v>
      </c>
    </row>
    <row r="1291" spans="1:21" ht="45" hidden="1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0">
        <f t="shared" si="90"/>
        <v>125</v>
      </c>
      <c r="P1291" s="10">
        <f t="shared" si="91"/>
        <v>36.08</v>
      </c>
      <c r="Q1291" s="12" t="s">
        <v>8315</v>
      </c>
      <c r="R1291" t="s">
        <v>8316</v>
      </c>
      <c r="S1291" s="17">
        <f t="shared" si="92"/>
        <v>42709.134780092587</v>
      </c>
      <c r="T1291" s="17"/>
      <c r="U1291" s="16">
        <f t="shared" si="93"/>
        <v>42739.134780092587</v>
      </c>
    </row>
    <row r="1292" spans="1:21" ht="30" hidden="1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0">
        <f t="shared" si="90"/>
        <v>109</v>
      </c>
      <c r="P1292" s="10">
        <f t="shared" si="91"/>
        <v>44.19</v>
      </c>
      <c r="Q1292" s="12" t="s">
        <v>8315</v>
      </c>
      <c r="R1292" t="s">
        <v>8316</v>
      </c>
      <c r="S1292" s="17">
        <f t="shared" si="92"/>
        <v>42086.614942129629</v>
      </c>
      <c r="T1292" s="17"/>
      <c r="U1292" s="16">
        <f t="shared" si="93"/>
        <v>42117.290972222225</v>
      </c>
    </row>
    <row r="1293" spans="1:21" ht="60" hidden="1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0">
        <f t="shared" si="90"/>
        <v>146</v>
      </c>
      <c r="P1293" s="10">
        <f t="shared" si="91"/>
        <v>104.07</v>
      </c>
      <c r="Q1293" s="12" t="s">
        <v>8315</v>
      </c>
      <c r="R1293" t="s">
        <v>8316</v>
      </c>
      <c r="S1293" s="17">
        <f t="shared" si="92"/>
        <v>42064.652673611112</v>
      </c>
      <c r="T1293" s="17"/>
      <c r="U1293" s="16">
        <f t="shared" si="93"/>
        <v>42101.291666666672</v>
      </c>
    </row>
    <row r="1294" spans="1:21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0">
        <f t="shared" si="90"/>
        <v>110</v>
      </c>
      <c r="P1294" s="10">
        <f t="shared" si="91"/>
        <v>35.96</v>
      </c>
      <c r="Q1294" s="12" t="s">
        <v>8315</v>
      </c>
      <c r="R1294" t="s">
        <v>8316</v>
      </c>
      <c r="S1294" s="17">
        <f t="shared" si="92"/>
        <v>42256.764212962968</v>
      </c>
      <c r="T1294" s="27">
        <f>YEAR(S1294)</f>
        <v>2015</v>
      </c>
      <c r="U1294" s="16">
        <f t="shared" si="93"/>
        <v>42283.957638888889</v>
      </c>
    </row>
    <row r="1295" spans="1:21" ht="60" hidden="1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0">
        <f t="shared" si="90"/>
        <v>102</v>
      </c>
      <c r="P1295" s="10">
        <f t="shared" si="91"/>
        <v>127.79</v>
      </c>
      <c r="Q1295" s="12" t="s">
        <v>8315</v>
      </c>
      <c r="R1295" t="s">
        <v>8316</v>
      </c>
      <c r="S1295" s="17">
        <f t="shared" si="92"/>
        <v>42292.701053240744</v>
      </c>
      <c r="T1295" s="17"/>
      <c r="U1295" s="16">
        <f t="shared" si="93"/>
        <v>42322.742719907401</v>
      </c>
    </row>
    <row r="1296" spans="1:21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0">
        <f t="shared" si="90"/>
        <v>122</v>
      </c>
      <c r="P1296" s="10">
        <f t="shared" si="91"/>
        <v>27.73</v>
      </c>
      <c r="Q1296" s="12" t="s">
        <v>8315</v>
      </c>
      <c r="R1296" t="s">
        <v>8316</v>
      </c>
      <c r="S1296" s="17">
        <f t="shared" si="92"/>
        <v>42278.453668981485</v>
      </c>
      <c r="T1296" s="27">
        <f t="shared" ref="T1296:T1298" si="95">YEAR(S1296)</f>
        <v>2015</v>
      </c>
      <c r="U1296" s="16">
        <f t="shared" si="93"/>
        <v>42296.458333333328</v>
      </c>
    </row>
    <row r="1297" spans="1:21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0">
        <f t="shared" si="90"/>
        <v>102</v>
      </c>
      <c r="P1297" s="10">
        <f t="shared" si="91"/>
        <v>39.83</v>
      </c>
      <c r="Q1297" s="12" t="s">
        <v>8315</v>
      </c>
      <c r="R1297" t="s">
        <v>8316</v>
      </c>
      <c r="S1297" s="17">
        <f t="shared" si="92"/>
        <v>42184.572881944448</v>
      </c>
      <c r="T1297" s="27">
        <f t="shared" si="95"/>
        <v>2015</v>
      </c>
      <c r="U1297" s="16">
        <f t="shared" si="93"/>
        <v>42214.708333333328</v>
      </c>
    </row>
    <row r="1298" spans="1:21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0">
        <f t="shared" si="90"/>
        <v>141</v>
      </c>
      <c r="P1298" s="10">
        <f t="shared" si="91"/>
        <v>52.17</v>
      </c>
      <c r="Q1298" s="12" t="s">
        <v>8315</v>
      </c>
      <c r="R1298" t="s">
        <v>8316</v>
      </c>
      <c r="S1298" s="17">
        <f t="shared" si="92"/>
        <v>42423.050613425927</v>
      </c>
      <c r="T1298" s="27">
        <f t="shared" si="95"/>
        <v>2016</v>
      </c>
      <c r="U1298" s="16">
        <f t="shared" si="93"/>
        <v>42443.008946759262</v>
      </c>
    </row>
    <row r="1299" spans="1:21" ht="60" hidden="1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0">
        <f t="shared" si="90"/>
        <v>110</v>
      </c>
      <c r="P1299" s="10">
        <f t="shared" si="91"/>
        <v>92.04</v>
      </c>
      <c r="Q1299" s="12" t="s">
        <v>8315</v>
      </c>
      <c r="R1299" t="s">
        <v>8316</v>
      </c>
      <c r="S1299" s="17">
        <f t="shared" si="92"/>
        <v>42461.747199074074</v>
      </c>
      <c r="T1299" s="17"/>
      <c r="U1299" s="16">
        <f t="shared" si="93"/>
        <v>42491.747199074074</v>
      </c>
    </row>
    <row r="1300" spans="1:21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0">
        <f t="shared" si="90"/>
        <v>105</v>
      </c>
      <c r="P1300" s="10">
        <f t="shared" si="91"/>
        <v>63.42</v>
      </c>
      <c r="Q1300" s="12" t="s">
        <v>8315</v>
      </c>
      <c r="R1300" t="s">
        <v>8316</v>
      </c>
      <c r="S1300" s="17">
        <f t="shared" si="92"/>
        <v>42458.680925925932</v>
      </c>
      <c r="T1300" s="27">
        <f>YEAR(S1300)</f>
        <v>2016</v>
      </c>
      <c r="U1300" s="16">
        <f t="shared" si="93"/>
        <v>42488.680925925932</v>
      </c>
    </row>
    <row r="1301" spans="1:21" ht="45" hidden="1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0">
        <f t="shared" si="90"/>
        <v>124</v>
      </c>
      <c r="P1301" s="10">
        <f t="shared" si="91"/>
        <v>135.63</v>
      </c>
      <c r="Q1301" s="12" t="s">
        <v>8315</v>
      </c>
      <c r="R1301" t="s">
        <v>8316</v>
      </c>
      <c r="S1301" s="17">
        <f t="shared" si="92"/>
        <v>42169.814340277779</v>
      </c>
      <c r="T1301" s="17"/>
      <c r="U1301" s="16">
        <f t="shared" si="93"/>
        <v>42199.814340277779</v>
      </c>
    </row>
    <row r="1302" spans="1:21" ht="60" hidden="1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0">
        <f t="shared" si="90"/>
        <v>135</v>
      </c>
      <c r="P1302" s="10">
        <f t="shared" si="91"/>
        <v>168.75</v>
      </c>
      <c r="Q1302" s="12" t="s">
        <v>8315</v>
      </c>
      <c r="R1302" t="s">
        <v>8316</v>
      </c>
      <c r="S1302" s="17">
        <f t="shared" si="92"/>
        <v>42483.675208333334</v>
      </c>
      <c r="T1302" s="17"/>
      <c r="U1302" s="16">
        <f t="shared" si="93"/>
        <v>42522.789583333331</v>
      </c>
    </row>
    <row r="1303" spans="1:21" ht="60" hidden="1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0">
        <f t="shared" si="90"/>
        <v>103</v>
      </c>
      <c r="P1303" s="10">
        <f t="shared" si="91"/>
        <v>70.86</v>
      </c>
      <c r="Q1303" s="12" t="s">
        <v>8315</v>
      </c>
      <c r="R1303" t="s">
        <v>8316</v>
      </c>
      <c r="S1303" s="17">
        <f t="shared" si="92"/>
        <v>42195.749745370369</v>
      </c>
      <c r="T1303" s="17"/>
      <c r="U1303" s="16">
        <f t="shared" si="93"/>
        <v>42206.125</v>
      </c>
    </row>
    <row r="1304" spans="1:21" ht="45" hidden="1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0">
        <f t="shared" si="90"/>
        <v>100</v>
      </c>
      <c r="P1304" s="10">
        <f t="shared" si="91"/>
        <v>50</v>
      </c>
      <c r="Q1304" s="12" t="s">
        <v>8315</v>
      </c>
      <c r="R1304" t="s">
        <v>8316</v>
      </c>
      <c r="S1304" s="17">
        <f t="shared" si="92"/>
        <v>42675.057997685188</v>
      </c>
      <c r="T1304" s="17"/>
      <c r="U1304" s="16">
        <f t="shared" si="93"/>
        <v>42705.099664351852</v>
      </c>
    </row>
    <row r="1305" spans="1:21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0">
        <f t="shared" si="90"/>
        <v>130</v>
      </c>
      <c r="P1305" s="10">
        <f t="shared" si="91"/>
        <v>42.21</v>
      </c>
      <c r="Q1305" s="12" t="s">
        <v>8315</v>
      </c>
      <c r="R1305" t="s">
        <v>8316</v>
      </c>
      <c r="S1305" s="17">
        <f t="shared" si="92"/>
        <v>42566.441203703704</v>
      </c>
      <c r="T1305" s="27">
        <f t="shared" ref="T1305:T1306" si="96">YEAR(S1305)</f>
        <v>2016</v>
      </c>
      <c r="U1305" s="16">
        <f t="shared" si="93"/>
        <v>42582.458333333328</v>
      </c>
    </row>
    <row r="1306" spans="1:21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0">
        <f t="shared" si="90"/>
        <v>40</v>
      </c>
      <c r="P1306" s="10">
        <f t="shared" si="91"/>
        <v>152.41</v>
      </c>
      <c r="Q1306" s="12" t="s">
        <v>8317</v>
      </c>
      <c r="R1306" t="s">
        <v>8319</v>
      </c>
      <c r="S1306" s="17">
        <f t="shared" si="92"/>
        <v>42747.194502314815</v>
      </c>
      <c r="T1306" s="27">
        <f t="shared" si="96"/>
        <v>2017</v>
      </c>
      <c r="U1306" s="16">
        <f t="shared" si="93"/>
        <v>42807.152835648143</v>
      </c>
    </row>
    <row r="1307" spans="1:21" ht="60" hidden="1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0">
        <f t="shared" si="90"/>
        <v>26</v>
      </c>
      <c r="P1307" s="10">
        <f t="shared" si="91"/>
        <v>90.62</v>
      </c>
      <c r="Q1307" s="12" t="s">
        <v>8317</v>
      </c>
      <c r="R1307" t="s">
        <v>8319</v>
      </c>
      <c r="S1307" s="17">
        <f t="shared" si="92"/>
        <v>42543.665601851855</v>
      </c>
      <c r="T1307" s="17"/>
      <c r="U1307" s="16">
        <f t="shared" si="93"/>
        <v>42572.729166666672</v>
      </c>
    </row>
    <row r="1308" spans="1:21" ht="60" hidden="1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0">
        <f t="shared" si="90"/>
        <v>65</v>
      </c>
      <c r="P1308" s="10">
        <f t="shared" si="91"/>
        <v>201.6</v>
      </c>
      <c r="Q1308" s="12" t="s">
        <v>8317</v>
      </c>
      <c r="R1308" t="s">
        <v>8319</v>
      </c>
      <c r="S1308" s="17">
        <f t="shared" si="92"/>
        <v>41947.457569444443</v>
      </c>
      <c r="T1308" s="17"/>
      <c r="U1308" s="16">
        <f t="shared" si="93"/>
        <v>41977.457569444443</v>
      </c>
    </row>
    <row r="1309" spans="1:21" ht="30" hidden="1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0">
        <f t="shared" si="90"/>
        <v>12</v>
      </c>
      <c r="P1309" s="10">
        <f t="shared" si="91"/>
        <v>127.93</v>
      </c>
      <c r="Q1309" s="12" t="s">
        <v>8317</v>
      </c>
      <c r="R1309" t="s">
        <v>8319</v>
      </c>
      <c r="S1309" s="17">
        <f t="shared" si="92"/>
        <v>42387.503229166665</v>
      </c>
      <c r="T1309" s="17"/>
      <c r="U1309" s="16">
        <f t="shared" si="93"/>
        <v>42417.503229166665</v>
      </c>
    </row>
    <row r="1310" spans="1:21" ht="30" hidden="1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0">
        <f t="shared" si="90"/>
        <v>11</v>
      </c>
      <c r="P1310" s="10">
        <f t="shared" si="91"/>
        <v>29.89</v>
      </c>
      <c r="Q1310" s="12" t="s">
        <v>8317</v>
      </c>
      <c r="R1310" t="s">
        <v>8319</v>
      </c>
      <c r="S1310" s="17">
        <f t="shared" si="92"/>
        <v>42611.613564814819</v>
      </c>
      <c r="T1310" s="17"/>
      <c r="U1310" s="16">
        <f t="shared" si="93"/>
        <v>42651.613564814819</v>
      </c>
    </row>
    <row r="1311" spans="1:21" ht="45" hidden="1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0">
        <f t="shared" si="90"/>
        <v>112</v>
      </c>
      <c r="P1311" s="10">
        <f t="shared" si="91"/>
        <v>367.97</v>
      </c>
      <c r="Q1311" s="12" t="s">
        <v>8317</v>
      </c>
      <c r="R1311" t="s">
        <v>8319</v>
      </c>
      <c r="S1311" s="17">
        <f t="shared" si="92"/>
        <v>42257.882731481484</v>
      </c>
      <c r="T1311" s="17"/>
      <c r="U1311" s="16">
        <f t="shared" si="93"/>
        <v>42292.882731481484</v>
      </c>
    </row>
    <row r="1312" spans="1:21" ht="45" hidden="1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0">
        <f t="shared" si="90"/>
        <v>16</v>
      </c>
      <c r="P1312" s="10">
        <f t="shared" si="91"/>
        <v>129.16999999999999</v>
      </c>
      <c r="Q1312" s="12" t="s">
        <v>8317</v>
      </c>
      <c r="R1312" t="s">
        <v>8319</v>
      </c>
      <c r="S1312" s="17">
        <f t="shared" si="92"/>
        <v>42556.667245370365</v>
      </c>
      <c r="T1312" s="17"/>
      <c r="U1312" s="16">
        <f t="shared" si="93"/>
        <v>42601.667245370365</v>
      </c>
    </row>
    <row r="1313" spans="1:21" ht="60" hidden="1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0">
        <f t="shared" si="90"/>
        <v>32</v>
      </c>
      <c r="P1313" s="10">
        <f t="shared" si="91"/>
        <v>800.7</v>
      </c>
      <c r="Q1313" s="12" t="s">
        <v>8317</v>
      </c>
      <c r="R1313" t="s">
        <v>8319</v>
      </c>
      <c r="S1313" s="17">
        <f t="shared" si="92"/>
        <v>42669.802303240736</v>
      </c>
      <c r="T1313" s="17"/>
      <c r="U1313" s="16">
        <f t="shared" si="93"/>
        <v>42704.843969907408</v>
      </c>
    </row>
    <row r="1314" spans="1:21" ht="45" hidden="1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0">
        <f t="shared" si="90"/>
        <v>1</v>
      </c>
      <c r="P1314" s="10">
        <f t="shared" si="91"/>
        <v>28</v>
      </c>
      <c r="Q1314" s="12" t="s">
        <v>8317</v>
      </c>
      <c r="R1314" t="s">
        <v>8319</v>
      </c>
      <c r="S1314" s="17">
        <f t="shared" si="92"/>
        <v>42082.702800925923</v>
      </c>
      <c r="T1314" s="17"/>
      <c r="U1314" s="16">
        <f t="shared" si="93"/>
        <v>42112.702800925923</v>
      </c>
    </row>
    <row r="1315" spans="1:21" ht="60" hidden="1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0">
        <f t="shared" si="90"/>
        <v>31</v>
      </c>
      <c r="P1315" s="10">
        <f t="shared" si="91"/>
        <v>102.02</v>
      </c>
      <c r="Q1315" s="12" t="s">
        <v>8317</v>
      </c>
      <c r="R1315" t="s">
        <v>8319</v>
      </c>
      <c r="S1315" s="17">
        <f t="shared" si="92"/>
        <v>42402.709652777776</v>
      </c>
      <c r="T1315" s="17"/>
      <c r="U1315" s="16">
        <f t="shared" si="93"/>
        <v>42432.709652777776</v>
      </c>
    </row>
    <row r="1316" spans="1:21" ht="60" hidden="1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0">
        <f t="shared" si="90"/>
        <v>1</v>
      </c>
      <c r="P1316" s="10">
        <f t="shared" si="91"/>
        <v>184.36</v>
      </c>
      <c r="Q1316" s="12" t="s">
        <v>8317</v>
      </c>
      <c r="R1316" t="s">
        <v>8319</v>
      </c>
      <c r="S1316" s="17">
        <f t="shared" si="92"/>
        <v>42604.669675925921</v>
      </c>
      <c r="T1316" s="17"/>
      <c r="U1316" s="16">
        <f t="shared" si="93"/>
        <v>42664.669675925921</v>
      </c>
    </row>
    <row r="1317" spans="1:21" ht="30" hidden="1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0">
        <f t="shared" si="90"/>
        <v>40</v>
      </c>
      <c r="P1317" s="10">
        <f t="shared" si="91"/>
        <v>162.91999999999999</v>
      </c>
      <c r="Q1317" s="12" t="s">
        <v>8317</v>
      </c>
      <c r="R1317" t="s">
        <v>8319</v>
      </c>
      <c r="S1317" s="17">
        <f t="shared" si="92"/>
        <v>42278.498240740737</v>
      </c>
      <c r="T1317" s="17"/>
      <c r="U1317" s="16">
        <f t="shared" si="93"/>
        <v>42314.041666666672</v>
      </c>
    </row>
    <row r="1318" spans="1:21" ht="45" hidden="1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0">
        <f t="shared" si="90"/>
        <v>0</v>
      </c>
      <c r="P1318" s="10">
        <f t="shared" si="91"/>
        <v>1</v>
      </c>
      <c r="Q1318" s="12" t="s">
        <v>8317</v>
      </c>
      <c r="R1318" t="s">
        <v>8319</v>
      </c>
      <c r="S1318" s="17">
        <f t="shared" si="92"/>
        <v>42393.961909722217</v>
      </c>
      <c r="T1318" s="17"/>
      <c r="U1318" s="16">
        <f t="shared" si="93"/>
        <v>42428.961909722217</v>
      </c>
    </row>
    <row r="1319" spans="1:21" ht="60" hidden="1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0">
        <f t="shared" si="90"/>
        <v>6</v>
      </c>
      <c r="P1319" s="10">
        <f t="shared" si="91"/>
        <v>603.53</v>
      </c>
      <c r="Q1319" s="12" t="s">
        <v>8317</v>
      </c>
      <c r="R1319" t="s">
        <v>8319</v>
      </c>
      <c r="S1319" s="17">
        <f t="shared" si="92"/>
        <v>42520.235486111109</v>
      </c>
      <c r="T1319" s="17"/>
      <c r="U1319" s="16">
        <f t="shared" si="93"/>
        <v>42572.583333333328</v>
      </c>
    </row>
    <row r="1320" spans="1:21" ht="45" hidden="1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0">
        <f t="shared" si="90"/>
        <v>15</v>
      </c>
      <c r="P1320" s="10">
        <f t="shared" si="91"/>
        <v>45.41</v>
      </c>
      <c r="Q1320" s="12" t="s">
        <v>8317</v>
      </c>
      <c r="R1320" t="s">
        <v>8319</v>
      </c>
      <c r="S1320" s="17">
        <f t="shared" si="92"/>
        <v>41985.043657407412</v>
      </c>
      <c r="T1320" s="17"/>
      <c r="U1320" s="16">
        <f t="shared" si="93"/>
        <v>42015.043657407412</v>
      </c>
    </row>
    <row r="1321" spans="1:21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0">
        <f t="shared" si="90"/>
        <v>15</v>
      </c>
      <c r="P1321" s="10">
        <f t="shared" si="91"/>
        <v>97.33</v>
      </c>
      <c r="Q1321" s="12" t="s">
        <v>8317</v>
      </c>
      <c r="R1321" t="s">
        <v>8319</v>
      </c>
      <c r="S1321" s="17">
        <f t="shared" si="92"/>
        <v>41816.812094907407</v>
      </c>
      <c r="T1321" s="27">
        <f>YEAR(S1321)</f>
        <v>2014</v>
      </c>
      <c r="U1321" s="16">
        <f t="shared" si="93"/>
        <v>41831.666666666664</v>
      </c>
    </row>
    <row r="1322" spans="1:21" ht="60" hidden="1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0">
        <f t="shared" si="90"/>
        <v>1</v>
      </c>
      <c r="P1322" s="10">
        <f t="shared" si="91"/>
        <v>167.67</v>
      </c>
      <c r="Q1322" s="12" t="s">
        <v>8317</v>
      </c>
      <c r="R1322" t="s">
        <v>8319</v>
      </c>
      <c r="S1322" s="17">
        <f t="shared" si="92"/>
        <v>42705.690347222218</v>
      </c>
      <c r="T1322" s="17"/>
      <c r="U1322" s="16">
        <f t="shared" si="93"/>
        <v>42734.958333333328</v>
      </c>
    </row>
    <row r="1323" spans="1:21" ht="60" hidden="1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0">
        <f t="shared" si="90"/>
        <v>1</v>
      </c>
      <c r="P1323" s="10">
        <f t="shared" si="91"/>
        <v>859.86</v>
      </c>
      <c r="Q1323" s="12" t="s">
        <v>8317</v>
      </c>
      <c r="R1323" t="s">
        <v>8319</v>
      </c>
      <c r="S1323" s="17">
        <f t="shared" si="92"/>
        <v>42697.74927083333</v>
      </c>
      <c r="T1323" s="17"/>
      <c r="U1323" s="16">
        <f t="shared" si="93"/>
        <v>42727.74927083333</v>
      </c>
    </row>
    <row r="1324" spans="1:21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0">
        <f t="shared" si="90"/>
        <v>0</v>
      </c>
      <c r="P1324" s="10">
        <f t="shared" si="91"/>
        <v>26.5</v>
      </c>
      <c r="Q1324" s="12" t="s">
        <v>8317</v>
      </c>
      <c r="R1324" t="s">
        <v>8319</v>
      </c>
      <c r="S1324" s="17">
        <f t="shared" si="92"/>
        <v>42115.656539351854</v>
      </c>
      <c r="T1324" s="27">
        <f>YEAR(S1324)</f>
        <v>2015</v>
      </c>
      <c r="U1324" s="16">
        <f t="shared" si="93"/>
        <v>42145.656539351854</v>
      </c>
    </row>
    <row r="1325" spans="1:21" ht="60" hidden="1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0">
        <f t="shared" si="90"/>
        <v>9</v>
      </c>
      <c r="P1325" s="10">
        <f t="shared" si="91"/>
        <v>30.27</v>
      </c>
      <c r="Q1325" s="12" t="s">
        <v>8317</v>
      </c>
      <c r="R1325" t="s">
        <v>8319</v>
      </c>
      <c r="S1325" s="17">
        <f t="shared" si="92"/>
        <v>42451.698449074072</v>
      </c>
      <c r="T1325" s="17"/>
      <c r="U1325" s="16">
        <f t="shared" si="93"/>
        <v>42486.288194444445</v>
      </c>
    </row>
    <row r="1326" spans="1:21" ht="60" hidden="1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0">
        <f t="shared" si="90"/>
        <v>10</v>
      </c>
      <c r="P1326" s="10">
        <f t="shared" si="91"/>
        <v>54.67</v>
      </c>
      <c r="Q1326" s="12" t="s">
        <v>8317</v>
      </c>
      <c r="R1326" t="s">
        <v>8319</v>
      </c>
      <c r="S1326" s="17">
        <f t="shared" si="92"/>
        <v>42626.633703703701</v>
      </c>
      <c r="T1326" s="17"/>
      <c r="U1326" s="16">
        <f t="shared" si="93"/>
        <v>42656.633703703701</v>
      </c>
    </row>
    <row r="1327" spans="1:21" ht="60" hidden="1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0">
        <f t="shared" si="90"/>
        <v>2</v>
      </c>
      <c r="P1327" s="10">
        <f t="shared" si="91"/>
        <v>60.75</v>
      </c>
      <c r="Q1327" s="12" t="s">
        <v>8317</v>
      </c>
      <c r="R1327" t="s">
        <v>8319</v>
      </c>
      <c r="S1327" s="17">
        <f t="shared" si="92"/>
        <v>42704.086053240739</v>
      </c>
      <c r="T1327" s="17"/>
      <c r="U1327" s="16">
        <f t="shared" si="93"/>
        <v>42734.086053240739</v>
      </c>
    </row>
    <row r="1328" spans="1:21" ht="60" hidden="1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0">
        <f t="shared" si="90"/>
        <v>1</v>
      </c>
      <c r="P1328" s="10">
        <f t="shared" si="91"/>
        <v>102.73</v>
      </c>
      <c r="Q1328" s="12" t="s">
        <v>8317</v>
      </c>
      <c r="R1328" t="s">
        <v>8319</v>
      </c>
      <c r="S1328" s="17">
        <f t="shared" si="92"/>
        <v>41974.791990740734</v>
      </c>
      <c r="T1328" s="17"/>
      <c r="U1328" s="16">
        <f t="shared" si="93"/>
        <v>42019.791990740734</v>
      </c>
    </row>
    <row r="1329" spans="1:21" ht="45" hidden="1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0">
        <f t="shared" si="90"/>
        <v>4</v>
      </c>
      <c r="P1329" s="10">
        <f t="shared" si="91"/>
        <v>41.59</v>
      </c>
      <c r="Q1329" s="12" t="s">
        <v>8317</v>
      </c>
      <c r="R1329" t="s">
        <v>8319</v>
      </c>
      <c r="S1329" s="17">
        <f t="shared" si="92"/>
        <v>42123.678645833337</v>
      </c>
      <c r="T1329" s="17"/>
      <c r="U1329" s="16">
        <f t="shared" si="93"/>
        <v>42153.678645833337</v>
      </c>
    </row>
    <row r="1330" spans="1:21" ht="60" hidden="1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0">
        <f t="shared" si="90"/>
        <v>2</v>
      </c>
      <c r="P1330" s="10">
        <f t="shared" si="91"/>
        <v>116.53</v>
      </c>
      <c r="Q1330" s="12" t="s">
        <v>8317</v>
      </c>
      <c r="R1330" t="s">
        <v>8319</v>
      </c>
      <c r="S1330" s="17">
        <f t="shared" si="92"/>
        <v>42612.642754629633</v>
      </c>
      <c r="T1330" s="17"/>
      <c r="U1330" s="16">
        <f t="shared" si="93"/>
        <v>42657.642754629633</v>
      </c>
    </row>
    <row r="1331" spans="1:21" ht="45" hidden="1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0">
        <f t="shared" si="90"/>
        <v>1</v>
      </c>
      <c r="P1331" s="10">
        <f t="shared" si="91"/>
        <v>45.33</v>
      </c>
      <c r="Q1331" s="12" t="s">
        <v>8317</v>
      </c>
      <c r="R1331" t="s">
        <v>8319</v>
      </c>
      <c r="S1331" s="17">
        <f t="shared" si="92"/>
        <v>41935.221585648149</v>
      </c>
      <c r="T1331" s="17"/>
      <c r="U1331" s="16">
        <f t="shared" si="93"/>
        <v>41975.263252314813</v>
      </c>
    </row>
    <row r="1332" spans="1:21" ht="45" hidden="1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0">
        <f t="shared" si="90"/>
        <v>22</v>
      </c>
      <c r="P1332" s="10">
        <f t="shared" si="91"/>
        <v>157.46</v>
      </c>
      <c r="Q1332" s="12" t="s">
        <v>8317</v>
      </c>
      <c r="R1332" t="s">
        <v>8319</v>
      </c>
      <c r="S1332" s="17">
        <f t="shared" si="92"/>
        <v>42522.276724537034</v>
      </c>
      <c r="T1332" s="17"/>
      <c r="U1332" s="16">
        <f t="shared" si="93"/>
        <v>42553.166666666672</v>
      </c>
    </row>
    <row r="1333" spans="1:21" ht="45" hidden="1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0">
        <f t="shared" si="90"/>
        <v>1</v>
      </c>
      <c r="P1333" s="10">
        <f t="shared" si="91"/>
        <v>100.5</v>
      </c>
      <c r="Q1333" s="12" t="s">
        <v>8317</v>
      </c>
      <c r="R1333" t="s">
        <v>8319</v>
      </c>
      <c r="S1333" s="17">
        <f t="shared" si="92"/>
        <v>42569.50409722222</v>
      </c>
      <c r="T1333" s="17"/>
      <c r="U1333" s="16">
        <f t="shared" si="93"/>
        <v>42599.50409722222</v>
      </c>
    </row>
    <row r="1334" spans="1:21" ht="60" hidden="1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0">
        <f t="shared" si="90"/>
        <v>0</v>
      </c>
      <c r="P1334" s="10">
        <f t="shared" si="91"/>
        <v>0</v>
      </c>
      <c r="Q1334" s="12" t="s">
        <v>8317</v>
      </c>
      <c r="R1334" t="s">
        <v>8319</v>
      </c>
      <c r="S1334" s="17">
        <f t="shared" si="92"/>
        <v>42732.060277777782</v>
      </c>
      <c r="T1334" s="17"/>
      <c r="U1334" s="16">
        <f t="shared" si="93"/>
        <v>42762.060277777782</v>
      </c>
    </row>
    <row r="1335" spans="1:21" ht="60" hidden="1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0">
        <f t="shared" si="90"/>
        <v>0</v>
      </c>
      <c r="P1335" s="10">
        <f t="shared" si="91"/>
        <v>0</v>
      </c>
      <c r="Q1335" s="12" t="s">
        <v>8317</v>
      </c>
      <c r="R1335" t="s">
        <v>8319</v>
      </c>
      <c r="S1335" s="17">
        <f t="shared" si="92"/>
        <v>41806.106770833336</v>
      </c>
      <c r="T1335" s="17"/>
      <c r="U1335" s="16">
        <f t="shared" si="93"/>
        <v>41836.106770833336</v>
      </c>
    </row>
    <row r="1336" spans="1:21" ht="45" hidden="1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0">
        <f t="shared" si="90"/>
        <v>11</v>
      </c>
      <c r="P1336" s="10">
        <f t="shared" si="91"/>
        <v>51.82</v>
      </c>
      <c r="Q1336" s="12" t="s">
        <v>8317</v>
      </c>
      <c r="R1336" t="s">
        <v>8319</v>
      </c>
      <c r="S1336" s="17">
        <f t="shared" si="92"/>
        <v>42410.774155092593</v>
      </c>
      <c r="T1336" s="17"/>
      <c r="U1336" s="16">
        <f t="shared" si="93"/>
        <v>42440.774155092593</v>
      </c>
    </row>
    <row r="1337" spans="1:21" ht="60" hidden="1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0">
        <f t="shared" si="90"/>
        <v>20</v>
      </c>
      <c r="P1337" s="10">
        <f t="shared" si="91"/>
        <v>308.75</v>
      </c>
      <c r="Q1337" s="12" t="s">
        <v>8317</v>
      </c>
      <c r="R1337" t="s">
        <v>8319</v>
      </c>
      <c r="S1337" s="17">
        <f t="shared" si="92"/>
        <v>42313.936365740738</v>
      </c>
      <c r="T1337" s="17"/>
      <c r="U1337" s="16">
        <f t="shared" si="93"/>
        <v>42343.936365740738</v>
      </c>
    </row>
    <row r="1338" spans="1:21" ht="60" hidden="1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0">
        <f t="shared" si="90"/>
        <v>85</v>
      </c>
      <c r="P1338" s="10">
        <f t="shared" si="91"/>
        <v>379.23</v>
      </c>
      <c r="Q1338" s="12" t="s">
        <v>8317</v>
      </c>
      <c r="R1338" t="s">
        <v>8319</v>
      </c>
      <c r="S1338" s="17">
        <f t="shared" si="92"/>
        <v>41955.863750000004</v>
      </c>
      <c r="T1338" s="17"/>
      <c r="U1338" s="16">
        <f t="shared" si="93"/>
        <v>41990.863750000004</v>
      </c>
    </row>
    <row r="1339" spans="1:21" ht="45" hidden="1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0">
        <f t="shared" si="90"/>
        <v>49</v>
      </c>
      <c r="P1339" s="10">
        <f t="shared" si="91"/>
        <v>176.36</v>
      </c>
      <c r="Q1339" s="12" t="s">
        <v>8317</v>
      </c>
      <c r="R1339" t="s">
        <v>8319</v>
      </c>
      <c r="S1339" s="17">
        <f t="shared" si="92"/>
        <v>42767.577303240745</v>
      </c>
      <c r="T1339" s="17"/>
      <c r="U1339" s="16">
        <f t="shared" si="93"/>
        <v>42797.577303240745</v>
      </c>
    </row>
    <row r="1340" spans="1:21" ht="60" hidden="1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0">
        <f t="shared" si="90"/>
        <v>3</v>
      </c>
      <c r="P1340" s="10">
        <f t="shared" si="91"/>
        <v>66.069999999999993</v>
      </c>
      <c r="Q1340" s="12" t="s">
        <v>8317</v>
      </c>
      <c r="R1340" t="s">
        <v>8319</v>
      </c>
      <c r="S1340" s="17">
        <f t="shared" si="92"/>
        <v>42188.803622685184</v>
      </c>
      <c r="T1340" s="17"/>
      <c r="U1340" s="16">
        <f t="shared" si="93"/>
        <v>42218.803622685184</v>
      </c>
    </row>
    <row r="1341" spans="1:21" ht="30" hidden="1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0">
        <f t="shared" si="90"/>
        <v>7</v>
      </c>
      <c r="P1341" s="10">
        <f t="shared" si="91"/>
        <v>89.65</v>
      </c>
      <c r="Q1341" s="12" t="s">
        <v>8317</v>
      </c>
      <c r="R1341" t="s">
        <v>8319</v>
      </c>
      <c r="S1341" s="17">
        <f t="shared" si="92"/>
        <v>41936.647164351853</v>
      </c>
      <c r="T1341" s="17"/>
      <c r="U1341" s="16">
        <f t="shared" si="93"/>
        <v>41981.688831018517</v>
      </c>
    </row>
    <row r="1342" spans="1:21" ht="45" hidden="1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0">
        <f t="shared" si="90"/>
        <v>0</v>
      </c>
      <c r="P1342" s="10">
        <f t="shared" si="91"/>
        <v>0</v>
      </c>
      <c r="Q1342" s="12" t="s">
        <v>8317</v>
      </c>
      <c r="R1342" t="s">
        <v>8319</v>
      </c>
      <c r="S1342" s="17">
        <f t="shared" si="92"/>
        <v>41836.595520833333</v>
      </c>
      <c r="T1342" s="17"/>
      <c r="U1342" s="16">
        <f t="shared" si="93"/>
        <v>41866.595520833333</v>
      </c>
    </row>
    <row r="1343" spans="1:21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0">
        <f t="shared" si="90"/>
        <v>70</v>
      </c>
      <c r="P1343" s="10">
        <f t="shared" si="91"/>
        <v>382.39</v>
      </c>
      <c r="Q1343" s="12" t="s">
        <v>8317</v>
      </c>
      <c r="R1343" t="s">
        <v>8319</v>
      </c>
      <c r="S1343" s="17">
        <f t="shared" si="92"/>
        <v>42612.624039351853</v>
      </c>
      <c r="T1343" s="27">
        <f>YEAR(S1343)</f>
        <v>2016</v>
      </c>
      <c r="U1343" s="16">
        <f t="shared" si="93"/>
        <v>42644.624039351853</v>
      </c>
    </row>
    <row r="1344" spans="1:21" ht="60" hidden="1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0">
        <f t="shared" si="90"/>
        <v>0</v>
      </c>
      <c r="P1344" s="10">
        <f t="shared" si="91"/>
        <v>100</v>
      </c>
      <c r="Q1344" s="12" t="s">
        <v>8317</v>
      </c>
      <c r="R1344" t="s">
        <v>8319</v>
      </c>
      <c r="S1344" s="17">
        <f t="shared" si="92"/>
        <v>42172.816423611104</v>
      </c>
      <c r="T1344" s="17"/>
      <c r="U1344" s="16">
        <f t="shared" si="93"/>
        <v>42202.816423611104</v>
      </c>
    </row>
    <row r="1345" spans="1:21" ht="60" hidden="1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0">
        <f t="shared" si="90"/>
        <v>102</v>
      </c>
      <c r="P1345" s="10">
        <f t="shared" si="91"/>
        <v>158.36000000000001</v>
      </c>
      <c r="Q1345" s="12" t="s">
        <v>8317</v>
      </c>
      <c r="R1345" t="s">
        <v>8319</v>
      </c>
      <c r="S1345" s="17">
        <f t="shared" si="92"/>
        <v>42542.526423611111</v>
      </c>
      <c r="T1345" s="17"/>
      <c r="U1345" s="16">
        <f t="shared" si="93"/>
        <v>42601.165972222225</v>
      </c>
    </row>
    <row r="1346" spans="1:21" ht="60" hidden="1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0">
        <f t="shared" ref="O1346:O1409" si="97">ROUND(E1346/D1346*100,0)</f>
        <v>378</v>
      </c>
      <c r="P1346" s="10">
        <f t="shared" ref="P1346:P1409" si="98">IFERROR(ROUND(E1346/L1346,2),0)</f>
        <v>40.76</v>
      </c>
      <c r="Q1346" s="12" t="s">
        <v>8320</v>
      </c>
      <c r="R1346" t="s">
        <v>8321</v>
      </c>
      <c r="S1346" s="17">
        <f t="shared" si="92"/>
        <v>42522.789803240739</v>
      </c>
      <c r="T1346" s="17"/>
      <c r="U1346" s="16">
        <f t="shared" si="93"/>
        <v>42551.789803240739</v>
      </c>
    </row>
    <row r="1347" spans="1:21" ht="45" hidden="1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0">
        <f t="shared" si="97"/>
        <v>125</v>
      </c>
      <c r="P1347" s="10">
        <f t="shared" si="98"/>
        <v>53.57</v>
      </c>
      <c r="Q1347" s="12" t="s">
        <v>8320</v>
      </c>
      <c r="R1347" t="s">
        <v>8321</v>
      </c>
      <c r="S1347" s="17">
        <f t="shared" ref="S1347:S1410" si="99">(((J1347/60)/60)/24)+DATE(1970,1,1)</f>
        <v>41799.814340277779</v>
      </c>
      <c r="T1347" s="17"/>
      <c r="U1347" s="16">
        <f t="shared" ref="U1347:U1410" si="100">(((I1347/60)/60)/24)+DATE(1970,1,1)</f>
        <v>41834.814340277779</v>
      </c>
    </row>
    <row r="1348" spans="1:21" ht="45" hidden="1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0">
        <f t="shared" si="97"/>
        <v>147</v>
      </c>
      <c r="P1348" s="10">
        <f t="shared" si="98"/>
        <v>48.45</v>
      </c>
      <c r="Q1348" s="12" t="s">
        <v>8320</v>
      </c>
      <c r="R1348" t="s">
        <v>8321</v>
      </c>
      <c r="S1348" s="17">
        <f t="shared" si="99"/>
        <v>41422.075821759259</v>
      </c>
      <c r="T1348" s="17"/>
      <c r="U1348" s="16">
        <f t="shared" si="100"/>
        <v>41452.075821759259</v>
      </c>
    </row>
    <row r="1349" spans="1:21" ht="60" hidden="1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0">
        <f t="shared" si="97"/>
        <v>102</v>
      </c>
      <c r="P1349" s="10">
        <f t="shared" si="98"/>
        <v>82.42</v>
      </c>
      <c r="Q1349" s="12" t="s">
        <v>8320</v>
      </c>
      <c r="R1349" t="s">
        <v>8321</v>
      </c>
      <c r="S1349" s="17">
        <f t="shared" si="99"/>
        <v>42040.638020833328</v>
      </c>
      <c r="T1349" s="17"/>
      <c r="U1349" s="16">
        <f t="shared" si="100"/>
        <v>42070.638020833328</v>
      </c>
    </row>
    <row r="1350" spans="1:21" ht="60" hidden="1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0">
        <f t="shared" si="97"/>
        <v>102</v>
      </c>
      <c r="P1350" s="10">
        <f t="shared" si="98"/>
        <v>230.19</v>
      </c>
      <c r="Q1350" s="12" t="s">
        <v>8320</v>
      </c>
      <c r="R1350" t="s">
        <v>8321</v>
      </c>
      <c r="S1350" s="17">
        <f t="shared" si="99"/>
        <v>41963.506168981476</v>
      </c>
      <c r="T1350" s="17"/>
      <c r="U1350" s="16">
        <f t="shared" si="100"/>
        <v>41991.506168981476</v>
      </c>
    </row>
    <row r="1351" spans="1:21" ht="60" hidden="1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0">
        <f t="shared" si="97"/>
        <v>204</v>
      </c>
      <c r="P1351" s="10">
        <f t="shared" si="98"/>
        <v>59.36</v>
      </c>
      <c r="Q1351" s="12" t="s">
        <v>8320</v>
      </c>
      <c r="R1351" t="s">
        <v>8321</v>
      </c>
      <c r="S1351" s="17">
        <f t="shared" si="99"/>
        <v>42317.33258101852</v>
      </c>
      <c r="T1351" s="17"/>
      <c r="U1351" s="16">
        <f t="shared" si="100"/>
        <v>42354.290972222225</v>
      </c>
    </row>
    <row r="1352" spans="1:21" ht="60" hidden="1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0">
        <f t="shared" si="97"/>
        <v>104</v>
      </c>
      <c r="P1352" s="10">
        <f t="shared" si="98"/>
        <v>66.7</v>
      </c>
      <c r="Q1352" s="12" t="s">
        <v>8320</v>
      </c>
      <c r="R1352" t="s">
        <v>8321</v>
      </c>
      <c r="S1352" s="17">
        <f t="shared" si="99"/>
        <v>42334.013124999998</v>
      </c>
      <c r="T1352" s="17"/>
      <c r="U1352" s="16">
        <f t="shared" si="100"/>
        <v>42364.013124999998</v>
      </c>
    </row>
    <row r="1353" spans="1:21" ht="45" hidden="1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0">
        <f t="shared" si="97"/>
        <v>101</v>
      </c>
      <c r="P1353" s="10">
        <f t="shared" si="98"/>
        <v>168.78</v>
      </c>
      <c r="Q1353" s="12" t="s">
        <v>8320</v>
      </c>
      <c r="R1353" t="s">
        <v>8321</v>
      </c>
      <c r="S1353" s="17">
        <f t="shared" si="99"/>
        <v>42382.74009259259</v>
      </c>
      <c r="T1353" s="17"/>
      <c r="U1353" s="16">
        <f t="shared" si="100"/>
        <v>42412.74009259259</v>
      </c>
    </row>
    <row r="1354" spans="1:21" ht="60" hidden="1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0">
        <f t="shared" si="97"/>
        <v>136</v>
      </c>
      <c r="P1354" s="10">
        <f t="shared" si="98"/>
        <v>59.97</v>
      </c>
      <c r="Q1354" s="12" t="s">
        <v>8320</v>
      </c>
      <c r="R1354" t="s">
        <v>8321</v>
      </c>
      <c r="S1354" s="17">
        <f t="shared" si="99"/>
        <v>42200.578310185185</v>
      </c>
      <c r="T1354" s="17"/>
      <c r="U1354" s="16">
        <f t="shared" si="100"/>
        <v>42252.165972222225</v>
      </c>
    </row>
    <row r="1355" spans="1:21" ht="45" hidden="1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0">
        <f t="shared" si="97"/>
        <v>134</v>
      </c>
      <c r="P1355" s="10">
        <f t="shared" si="98"/>
        <v>31.81</v>
      </c>
      <c r="Q1355" s="12" t="s">
        <v>8320</v>
      </c>
      <c r="R1355" t="s">
        <v>8321</v>
      </c>
      <c r="S1355" s="17">
        <f t="shared" si="99"/>
        <v>41309.11791666667</v>
      </c>
      <c r="T1355" s="17"/>
      <c r="U1355" s="16">
        <f t="shared" si="100"/>
        <v>41344</v>
      </c>
    </row>
    <row r="1356" spans="1:21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0">
        <f t="shared" si="97"/>
        <v>130</v>
      </c>
      <c r="P1356" s="10">
        <f t="shared" si="98"/>
        <v>24.42</v>
      </c>
      <c r="Q1356" s="12" t="s">
        <v>8320</v>
      </c>
      <c r="R1356" t="s">
        <v>8321</v>
      </c>
      <c r="S1356" s="17">
        <f t="shared" si="99"/>
        <v>42502.807627314818</v>
      </c>
      <c r="T1356" s="27">
        <f t="shared" ref="T1356:T1357" si="101">YEAR(S1356)</f>
        <v>2016</v>
      </c>
      <c r="U1356" s="16">
        <f t="shared" si="100"/>
        <v>42532.807627314818</v>
      </c>
    </row>
    <row r="1357" spans="1:21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0">
        <f t="shared" si="97"/>
        <v>123</v>
      </c>
      <c r="P1357" s="10">
        <f t="shared" si="98"/>
        <v>25.35</v>
      </c>
      <c r="Q1357" s="12" t="s">
        <v>8320</v>
      </c>
      <c r="R1357" t="s">
        <v>8321</v>
      </c>
      <c r="S1357" s="17">
        <f t="shared" si="99"/>
        <v>41213.254687499997</v>
      </c>
      <c r="T1357" s="27">
        <f t="shared" si="101"/>
        <v>2012</v>
      </c>
      <c r="U1357" s="16">
        <f t="shared" si="100"/>
        <v>41243.416666666664</v>
      </c>
    </row>
    <row r="1358" spans="1:21" ht="60" hidden="1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0">
        <f t="shared" si="97"/>
        <v>183</v>
      </c>
      <c r="P1358" s="10">
        <f t="shared" si="98"/>
        <v>71.44</v>
      </c>
      <c r="Q1358" s="12" t="s">
        <v>8320</v>
      </c>
      <c r="R1358" t="s">
        <v>8321</v>
      </c>
      <c r="S1358" s="17">
        <f t="shared" si="99"/>
        <v>41430.038888888892</v>
      </c>
      <c r="T1358" s="17"/>
      <c r="U1358" s="16">
        <f t="shared" si="100"/>
        <v>41460.038888888892</v>
      </c>
    </row>
    <row r="1359" spans="1:21" ht="45" hidden="1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0">
        <f t="shared" si="97"/>
        <v>125</v>
      </c>
      <c r="P1359" s="10">
        <f t="shared" si="98"/>
        <v>38.549999999999997</v>
      </c>
      <c r="Q1359" s="12" t="s">
        <v>8320</v>
      </c>
      <c r="R1359" t="s">
        <v>8321</v>
      </c>
      <c r="S1359" s="17">
        <f t="shared" si="99"/>
        <v>41304.962233796294</v>
      </c>
      <c r="T1359" s="17"/>
      <c r="U1359" s="16">
        <f t="shared" si="100"/>
        <v>41334.249305555553</v>
      </c>
    </row>
    <row r="1360" spans="1:21" ht="45" hidden="1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0">
        <f t="shared" si="97"/>
        <v>112</v>
      </c>
      <c r="P1360" s="10">
        <f t="shared" si="98"/>
        <v>68.37</v>
      </c>
      <c r="Q1360" s="12" t="s">
        <v>8320</v>
      </c>
      <c r="R1360" t="s">
        <v>8321</v>
      </c>
      <c r="S1360" s="17">
        <f t="shared" si="99"/>
        <v>40689.570868055554</v>
      </c>
      <c r="T1360" s="17"/>
      <c r="U1360" s="16">
        <f t="shared" si="100"/>
        <v>40719.570868055554</v>
      </c>
    </row>
    <row r="1361" spans="1:21" ht="60" hidden="1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0">
        <f t="shared" si="97"/>
        <v>116</v>
      </c>
      <c r="P1361" s="10">
        <f t="shared" si="98"/>
        <v>40.21</v>
      </c>
      <c r="Q1361" s="12" t="s">
        <v>8320</v>
      </c>
      <c r="R1361" t="s">
        <v>8321</v>
      </c>
      <c r="S1361" s="17">
        <f t="shared" si="99"/>
        <v>40668.814699074072</v>
      </c>
      <c r="T1361" s="17"/>
      <c r="U1361" s="16">
        <f t="shared" si="100"/>
        <v>40730.814699074072</v>
      </c>
    </row>
    <row r="1362" spans="1:21" ht="30" hidden="1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0">
        <f t="shared" si="97"/>
        <v>173</v>
      </c>
      <c r="P1362" s="10">
        <f t="shared" si="98"/>
        <v>32.07</v>
      </c>
      <c r="Q1362" s="12" t="s">
        <v>8320</v>
      </c>
      <c r="R1362" t="s">
        <v>8321</v>
      </c>
      <c r="S1362" s="17">
        <f t="shared" si="99"/>
        <v>41095.900694444441</v>
      </c>
      <c r="T1362" s="17"/>
      <c r="U1362" s="16">
        <f t="shared" si="100"/>
        <v>41123.900694444441</v>
      </c>
    </row>
    <row r="1363" spans="1:21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0">
        <f t="shared" si="97"/>
        <v>126</v>
      </c>
      <c r="P1363" s="10">
        <f t="shared" si="98"/>
        <v>28.63</v>
      </c>
      <c r="Q1363" s="12" t="s">
        <v>8320</v>
      </c>
      <c r="R1363" t="s">
        <v>8321</v>
      </c>
      <c r="S1363" s="17">
        <f t="shared" si="99"/>
        <v>41781.717268518521</v>
      </c>
      <c r="T1363" s="27">
        <f>YEAR(S1363)</f>
        <v>2014</v>
      </c>
      <c r="U1363" s="16">
        <f t="shared" si="100"/>
        <v>41811.717268518521</v>
      </c>
    </row>
    <row r="1364" spans="1:21" ht="45" hidden="1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0">
        <f t="shared" si="97"/>
        <v>109</v>
      </c>
      <c r="P1364" s="10">
        <f t="shared" si="98"/>
        <v>43.64</v>
      </c>
      <c r="Q1364" s="12" t="s">
        <v>8320</v>
      </c>
      <c r="R1364" t="s">
        <v>8321</v>
      </c>
      <c r="S1364" s="17">
        <f t="shared" si="99"/>
        <v>41464.934386574074</v>
      </c>
      <c r="T1364" s="17"/>
      <c r="U1364" s="16">
        <f t="shared" si="100"/>
        <v>41524.934386574074</v>
      </c>
    </row>
    <row r="1365" spans="1:21" ht="60" hidden="1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0">
        <f t="shared" si="97"/>
        <v>100</v>
      </c>
      <c r="P1365" s="10">
        <f t="shared" si="98"/>
        <v>40</v>
      </c>
      <c r="Q1365" s="12" t="s">
        <v>8320</v>
      </c>
      <c r="R1365" t="s">
        <v>8321</v>
      </c>
      <c r="S1365" s="17">
        <f t="shared" si="99"/>
        <v>42396.8440625</v>
      </c>
      <c r="T1365" s="17"/>
      <c r="U1365" s="16">
        <f t="shared" si="100"/>
        <v>42415.332638888889</v>
      </c>
    </row>
    <row r="1366" spans="1:21" ht="60" hidden="1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0">
        <f t="shared" si="97"/>
        <v>119</v>
      </c>
      <c r="P1366" s="10">
        <f t="shared" si="98"/>
        <v>346.04</v>
      </c>
      <c r="Q1366" s="12" t="s">
        <v>8323</v>
      </c>
      <c r="R1366" t="s">
        <v>8324</v>
      </c>
      <c r="S1366" s="17">
        <f t="shared" si="99"/>
        <v>41951.695671296293</v>
      </c>
      <c r="T1366" s="17"/>
      <c r="U1366" s="16">
        <f t="shared" si="100"/>
        <v>42011.6956712963</v>
      </c>
    </row>
    <row r="1367" spans="1:21" ht="60" hidden="1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0">
        <f t="shared" si="97"/>
        <v>100</v>
      </c>
      <c r="P1367" s="10">
        <f t="shared" si="98"/>
        <v>81.739999999999995</v>
      </c>
      <c r="Q1367" s="12" t="s">
        <v>8323</v>
      </c>
      <c r="R1367" t="s">
        <v>8324</v>
      </c>
      <c r="S1367" s="17">
        <f t="shared" si="99"/>
        <v>42049.733240740738</v>
      </c>
      <c r="T1367" s="17"/>
      <c r="U1367" s="16">
        <f t="shared" si="100"/>
        <v>42079.691574074073</v>
      </c>
    </row>
    <row r="1368" spans="1:21" ht="15.75" hidden="1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0">
        <f t="shared" si="97"/>
        <v>126</v>
      </c>
      <c r="P1368" s="10">
        <f t="shared" si="98"/>
        <v>64.540000000000006</v>
      </c>
      <c r="Q1368" s="12" t="s">
        <v>8323</v>
      </c>
      <c r="R1368" t="s">
        <v>8324</v>
      </c>
      <c r="S1368" s="17">
        <f t="shared" si="99"/>
        <v>41924.996099537035</v>
      </c>
      <c r="T1368" s="17"/>
      <c r="U1368" s="16">
        <f t="shared" si="100"/>
        <v>41970.037766203706</v>
      </c>
    </row>
    <row r="1369" spans="1:21" ht="45" hidden="1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0">
        <f t="shared" si="97"/>
        <v>114</v>
      </c>
      <c r="P1369" s="10">
        <f t="shared" si="98"/>
        <v>63.48</v>
      </c>
      <c r="Q1369" s="12" t="s">
        <v>8323</v>
      </c>
      <c r="R1369" t="s">
        <v>8324</v>
      </c>
      <c r="S1369" s="17">
        <f t="shared" si="99"/>
        <v>42292.002893518518</v>
      </c>
      <c r="T1369" s="17"/>
      <c r="U1369" s="16">
        <f t="shared" si="100"/>
        <v>42322.044560185182</v>
      </c>
    </row>
    <row r="1370" spans="1:21" ht="45" hidden="1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0">
        <f t="shared" si="97"/>
        <v>111</v>
      </c>
      <c r="P1370" s="10">
        <f t="shared" si="98"/>
        <v>63.62</v>
      </c>
      <c r="Q1370" s="12" t="s">
        <v>8323</v>
      </c>
      <c r="R1370" t="s">
        <v>8324</v>
      </c>
      <c r="S1370" s="17">
        <f t="shared" si="99"/>
        <v>42146.190902777773</v>
      </c>
      <c r="T1370" s="17"/>
      <c r="U1370" s="16">
        <f t="shared" si="100"/>
        <v>42170.190902777773</v>
      </c>
    </row>
    <row r="1371" spans="1:21" ht="60" hidden="1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0">
        <f t="shared" si="97"/>
        <v>105</v>
      </c>
      <c r="P1371" s="10">
        <f t="shared" si="98"/>
        <v>83.97</v>
      </c>
      <c r="Q1371" s="12" t="s">
        <v>8323</v>
      </c>
      <c r="R1371" t="s">
        <v>8324</v>
      </c>
      <c r="S1371" s="17">
        <f t="shared" si="99"/>
        <v>41710.594282407408</v>
      </c>
      <c r="T1371" s="17"/>
      <c r="U1371" s="16">
        <f t="shared" si="100"/>
        <v>41740.594282407408</v>
      </c>
    </row>
    <row r="1372" spans="1:21" ht="30" hidden="1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0">
        <f t="shared" si="97"/>
        <v>104</v>
      </c>
      <c r="P1372" s="10">
        <f t="shared" si="98"/>
        <v>77.75</v>
      </c>
      <c r="Q1372" s="12" t="s">
        <v>8323</v>
      </c>
      <c r="R1372" t="s">
        <v>8324</v>
      </c>
      <c r="S1372" s="17">
        <f t="shared" si="99"/>
        <v>41548.00335648148</v>
      </c>
      <c r="T1372" s="17"/>
      <c r="U1372" s="16">
        <f t="shared" si="100"/>
        <v>41563.00335648148</v>
      </c>
    </row>
    <row r="1373" spans="1:21" ht="60" hidden="1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0">
        <f t="shared" si="97"/>
        <v>107</v>
      </c>
      <c r="P1373" s="10">
        <f t="shared" si="98"/>
        <v>107.07</v>
      </c>
      <c r="Q1373" s="12" t="s">
        <v>8323</v>
      </c>
      <c r="R1373" t="s">
        <v>8324</v>
      </c>
      <c r="S1373" s="17">
        <f t="shared" si="99"/>
        <v>42101.758587962962</v>
      </c>
      <c r="T1373" s="17"/>
      <c r="U1373" s="16">
        <f t="shared" si="100"/>
        <v>42131.758587962962</v>
      </c>
    </row>
    <row r="1374" spans="1:21" ht="30" hidden="1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0">
        <f t="shared" si="97"/>
        <v>124</v>
      </c>
      <c r="P1374" s="10">
        <f t="shared" si="98"/>
        <v>38.75</v>
      </c>
      <c r="Q1374" s="12" t="s">
        <v>8323</v>
      </c>
      <c r="R1374" t="s">
        <v>8324</v>
      </c>
      <c r="S1374" s="17">
        <f t="shared" si="99"/>
        <v>41072.739953703705</v>
      </c>
      <c r="T1374" s="17"/>
      <c r="U1374" s="16">
        <f t="shared" si="100"/>
        <v>41102.739953703705</v>
      </c>
    </row>
    <row r="1375" spans="1:21" ht="45" hidden="1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0">
        <f t="shared" si="97"/>
        <v>105</v>
      </c>
      <c r="P1375" s="10">
        <f t="shared" si="98"/>
        <v>201.94</v>
      </c>
      <c r="Q1375" s="12" t="s">
        <v>8323</v>
      </c>
      <c r="R1375" t="s">
        <v>8324</v>
      </c>
      <c r="S1375" s="17">
        <f t="shared" si="99"/>
        <v>42704.95177083333</v>
      </c>
      <c r="T1375" s="17"/>
      <c r="U1375" s="16">
        <f t="shared" si="100"/>
        <v>42734.95177083333</v>
      </c>
    </row>
    <row r="1376" spans="1:21" ht="60" hidden="1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0">
        <f t="shared" si="97"/>
        <v>189</v>
      </c>
      <c r="P1376" s="10">
        <f t="shared" si="98"/>
        <v>43.06</v>
      </c>
      <c r="Q1376" s="12" t="s">
        <v>8323</v>
      </c>
      <c r="R1376" t="s">
        <v>8324</v>
      </c>
      <c r="S1376" s="17">
        <f t="shared" si="99"/>
        <v>42424.161898148144</v>
      </c>
      <c r="T1376" s="17"/>
      <c r="U1376" s="16">
        <f t="shared" si="100"/>
        <v>42454.12023148148</v>
      </c>
    </row>
    <row r="1377" spans="1:21" ht="60" hidden="1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0">
        <f t="shared" si="97"/>
        <v>171</v>
      </c>
      <c r="P1377" s="10">
        <f t="shared" si="98"/>
        <v>62.87</v>
      </c>
      <c r="Q1377" s="12" t="s">
        <v>8323</v>
      </c>
      <c r="R1377" t="s">
        <v>8324</v>
      </c>
      <c r="S1377" s="17">
        <f t="shared" si="99"/>
        <v>42720.066192129627</v>
      </c>
      <c r="T1377" s="17"/>
      <c r="U1377" s="16">
        <f t="shared" si="100"/>
        <v>42750.066192129627</v>
      </c>
    </row>
    <row r="1378" spans="1:21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0">
        <f t="shared" si="97"/>
        <v>252</v>
      </c>
      <c r="P1378" s="10">
        <f t="shared" si="98"/>
        <v>55.61</v>
      </c>
      <c r="Q1378" s="12" t="s">
        <v>8323</v>
      </c>
      <c r="R1378" t="s">
        <v>8324</v>
      </c>
      <c r="S1378" s="17">
        <f t="shared" si="99"/>
        <v>42677.669050925921</v>
      </c>
      <c r="T1378" s="27">
        <f>YEAR(S1378)</f>
        <v>2016</v>
      </c>
      <c r="U1378" s="16">
        <f t="shared" si="100"/>
        <v>42707.710717592592</v>
      </c>
    </row>
    <row r="1379" spans="1:21" ht="60" hidden="1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0">
        <f t="shared" si="97"/>
        <v>116</v>
      </c>
      <c r="P1379" s="10">
        <f t="shared" si="98"/>
        <v>48.71</v>
      </c>
      <c r="Q1379" s="12" t="s">
        <v>8323</v>
      </c>
      <c r="R1379" t="s">
        <v>8324</v>
      </c>
      <c r="S1379" s="17">
        <f t="shared" si="99"/>
        <v>42747.219560185185</v>
      </c>
      <c r="T1379" s="17"/>
      <c r="U1379" s="16">
        <f t="shared" si="100"/>
        <v>42769.174305555556</v>
      </c>
    </row>
    <row r="1380" spans="1:21" ht="15.75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0">
        <f t="shared" si="97"/>
        <v>203</v>
      </c>
      <c r="P1380" s="10">
        <f t="shared" si="98"/>
        <v>30.58</v>
      </c>
      <c r="Q1380" s="12" t="s">
        <v>8323</v>
      </c>
      <c r="R1380" t="s">
        <v>8324</v>
      </c>
      <c r="S1380" s="17">
        <f t="shared" si="99"/>
        <v>42568.759374999994</v>
      </c>
      <c r="T1380" s="27">
        <f>YEAR(S1380)</f>
        <v>2016</v>
      </c>
      <c r="U1380" s="16">
        <f t="shared" si="100"/>
        <v>42583.759374999994</v>
      </c>
    </row>
    <row r="1381" spans="1:21" ht="30" hidden="1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0">
        <f t="shared" si="97"/>
        <v>112</v>
      </c>
      <c r="P1381" s="10">
        <f t="shared" si="98"/>
        <v>73.91</v>
      </c>
      <c r="Q1381" s="12" t="s">
        <v>8323</v>
      </c>
      <c r="R1381" t="s">
        <v>8324</v>
      </c>
      <c r="S1381" s="17">
        <f t="shared" si="99"/>
        <v>42130.491620370376</v>
      </c>
      <c r="T1381" s="17"/>
      <c r="U1381" s="16">
        <f t="shared" si="100"/>
        <v>42160.491620370376</v>
      </c>
    </row>
    <row r="1382" spans="1:21" ht="45" hidden="1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0">
        <f t="shared" si="97"/>
        <v>424</v>
      </c>
      <c r="P1382" s="10">
        <f t="shared" si="98"/>
        <v>21.2</v>
      </c>
      <c r="Q1382" s="12" t="s">
        <v>8323</v>
      </c>
      <c r="R1382" t="s">
        <v>8324</v>
      </c>
      <c r="S1382" s="17">
        <f t="shared" si="99"/>
        <v>42141.762800925921</v>
      </c>
      <c r="T1382" s="17"/>
      <c r="U1382" s="16">
        <f t="shared" si="100"/>
        <v>42164.083333333328</v>
      </c>
    </row>
    <row r="1383" spans="1:21" ht="60" hidden="1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0">
        <f t="shared" si="97"/>
        <v>107</v>
      </c>
      <c r="P1383" s="10">
        <f t="shared" si="98"/>
        <v>73.36</v>
      </c>
      <c r="Q1383" s="12" t="s">
        <v>8323</v>
      </c>
      <c r="R1383" t="s">
        <v>8324</v>
      </c>
      <c r="S1383" s="17">
        <f t="shared" si="99"/>
        <v>42703.214409722219</v>
      </c>
      <c r="T1383" s="17"/>
      <c r="U1383" s="16">
        <f t="shared" si="100"/>
        <v>42733.214409722219</v>
      </c>
    </row>
    <row r="1384" spans="1:21" ht="45" hidden="1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0">
        <f t="shared" si="97"/>
        <v>104</v>
      </c>
      <c r="P1384" s="10">
        <f t="shared" si="98"/>
        <v>56.41</v>
      </c>
      <c r="Q1384" s="12" t="s">
        <v>8323</v>
      </c>
      <c r="R1384" t="s">
        <v>8324</v>
      </c>
      <c r="S1384" s="17">
        <f t="shared" si="99"/>
        <v>41370.800185185188</v>
      </c>
      <c r="T1384" s="17"/>
      <c r="U1384" s="16">
        <f t="shared" si="100"/>
        <v>41400.800185185188</v>
      </c>
    </row>
    <row r="1385" spans="1:21" ht="60" hidden="1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0">
        <f t="shared" si="97"/>
        <v>212</v>
      </c>
      <c r="P1385" s="10">
        <f t="shared" si="98"/>
        <v>50.25</v>
      </c>
      <c r="Q1385" s="12" t="s">
        <v>8323</v>
      </c>
      <c r="R1385" t="s">
        <v>8324</v>
      </c>
      <c r="S1385" s="17">
        <f t="shared" si="99"/>
        <v>42707.074976851851</v>
      </c>
      <c r="T1385" s="17"/>
      <c r="U1385" s="16">
        <f t="shared" si="100"/>
        <v>42727.074976851851</v>
      </c>
    </row>
    <row r="1386" spans="1:21" ht="45" hidden="1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0">
        <f t="shared" si="97"/>
        <v>124</v>
      </c>
      <c r="P1386" s="10">
        <f t="shared" si="98"/>
        <v>68.94</v>
      </c>
      <c r="Q1386" s="12" t="s">
        <v>8323</v>
      </c>
      <c r="R1386" t="s">
        <v>8324</v>
      </c>
      <c r="S1386" s="17">
        <f t="shared" si="99"/>
        <v>42160.735208333332</v>
      </c>
      <c r="T1386" s="17"/>
      <c r="U1386" s="16">
        <f t="shared" si="100"/>
        <v>42190.735208333332</v>
      </c>
    </row>
    <row r="1387" spans="1:21" ht="45" hidden="1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0">
        <f t="shared" si="97"/>
        <v>110</v>
      </c>
      <c r="P1387" s="10">
        <f t="shared" si="98"/>
        <v>65.91</v>
      </c>
      <c r="Q1387" s="12" t="s">
        <v>8323</v>
      </c>
      <c r="R1387" t="s">
        <v>8324</v>
      </c>
      <c r="S1387" s="17">
        <f t="shared" si="99"/>
        <v>42433.688900462963</v>
      </c>
      <c r="T1387" s="17"/>
      <c r="U1387" s="16">
        <f t="shared" si="100"/>
        <v>42489.507638888885</v>
      </c>
    </row>
    <row r="1388" spans="1:21" ht="30" hidden="1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0">
        <f t="shared" si="97"/>
        <v>219</v>
      </c>
      <c r="P1388" s="10">
        <f t="shared" si="98"/>
        <v>62.5</v>
      </c>
      <c r="Q1388" s="12" t="s">
        <v>8323</v>
      </c>
      <c r="R1388" t="s">
        <v>8324</v>
      </c>
      <c r="S1388" s="17">
        <f t="shared" si="99"/>
        <v>42184.646863425922</v>
      </c>
      <c r="T1388" s="17"/>
      <c r="U1388" s="16">
        <f t="shared" si="100"/>
        <v>42214.646863425922</v>
      </c>
    </row>
    <row r="1389" spans="1:21" ht="60" hidden="1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0">
        <f t="shared" si="97"/>
        <v>137</v>
      </c>
      <c r="P1389" s="10">
        <f t="shared" si="98"/>
        <v>70.06</v>
      </c>
      <c r="Q1389" s="12" t="s">
        <v>8323</v>
      </c>
      <c r="R1389" t="s">
        <v>8324</v>
      </c>
      <c r="S1389" s="17">
        <f t="shared" si="99"/>
        <v>42126.92123842593</v>
      </c>
      <c r="T1389" s="17"/>
      <c r="U1389" s="16">
        <f t="shared" si="100"/>
        <v>42158.1875</v>
      </c>
    </row>
    <row r="1390" spans="1:21" ht="60" hidden="1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0">
        <f t="shared" si="97"/>
        <v>135</v>
      </c>
      <c r="P1390" s="10">
        <f t="shared" si="98"/>
        <v>60.18</v>
      </c>
      <c r="Q1390" s="12" t="s">
        <v>8323</v>
      </c>
      <c r="R1390" t="s">
        <v>8324</v>
      </c>
      <c r="S1390" s="17">
        <f t="shared" si="99"/>
        <v>42634.614780092597</v>
      </c>
      <c r="T1390" s="17"/>
      <c r="U1390" s="16">
        <f t="shared" si="100"/>
        <v>42660.676388888889</v>
      </c>
    </row>
    <row r="1391" spans="1:21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0">
        <f t="shared" si="97"/>
        <v>145</v>
      </c>
      <c r="P1391" s="10">
        <f t="shared" si="98"/>
        <v>21.38</v>
      </c>
      <c r="Q1391" s="12" t="s">
        <v>8323</v>
      </c>
      <c r="R1391" t="s">
        <v>8324</v>
      </c>
      <c r="S1391" s="17">
        <f t="shared" si="99"/>
        <v>42565.480983796297</v>
      </c>
      <c r="T1391" s="27">
        <f>YEAR(S1391)</f>
        <v>2016</v>
      </c>
      <c r="U1391" s="16">
        <f t="shared" si="100"/>
        <v>42595.480983796297</v>
      </c>
    </row>
    <row r="1392" spans="1:21" ht="45" hidden="1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0">
        <f t="shared" si="97"/>
        <v>109</v>
      </c>
      <c r="P1392" s="10">
        <f t="shared" si="98"/>
        <v>160.79</v>
      </c>
      <c r="Q1392" s="12" t="s">
        <v>8323</v>
      </c>
      <c r="R1392" t="s">
        <v>8324</v>
      </c>
      <c r="S1392" s="17">
        <f t="shared" si="99"/>
        <v>42087.803310185183</v>
      </c>
      <c r="T1392" s="17"/>
      <c r="U1392" s="16">
        <f t="shared" si="100"/>
        <v>42121.716666666667</v>
      </c>
    </row>
    <row r="1393" spans="1:21" ht="45" hidden="1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0">
        <f t="shared" si="97"/>
        <v>110</v>
      </c>
      <c r="P1393" s="10">
        <f t="shared" si="98"/>
        <v>42.38</v>
      </c>
      <c r="Q1393" s="12" t="s">
        <v>8323</v>
      </c>
      <c r="R1393" t="s">
        <v>8324</v>
      </c>
      <c r="S1393" s="17">
        <f t="shared" si="99"/>
        <v>42193.650671296295</v>
      </c>
      <c r="T1393" s="17"/>
      <c r="U1393" s="16">
        <f t="shared" si="100"/>
        <v>42238.207638888889</v>
      </c>
    </row>
    <row r="1394" spans="1:21" ht="45" hidden="1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0">
        <f t="shared" si="97"/>
        <v>114</v>
      </c>
      <c r="P1394" s="10">
        <f t="shared" si="98"/>
        <v>27.32</v>
      </c>
      <c r="Q1394" s="12" t="s">
        <v>8323</v>
      </c>
      <c r="R1394" t="s">
        <v>8324</v>
      </c>
      <c r="S1394" s="17">
        <f t="shared" si="99"/>
        <v>42401.154930555553</v>
      </c>
      <c r="T1394" s="17"/>
      <c r="U1394" s="16">
        <f t="shared" si="100"/>
        <v>42432.154930555553</v>
      </c>
    </row>
    <row r="1395" spans="1:21" ht="30" hidden="1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0">
        <f t="shared" si="97"/>
        <v>102</v>
      </c>
      <c r="P1395" s="10">
        <f t="shared" si="98"/>
        <v>196.83</v>
      </c>
      <c r="Q1395" s="12" t="s">
        <v>8323</v>
      </c>
      <c r="R1395" t="s">
        <v>8324</v>
      </c>
      <c r="S1395" s="17">
        <f t="shared" si="99"/>
        <v>42553.681979166664</v>
      </c>
      <c r="T1395" s="17"/>
      <c r="U1395" s="16">
        <f t="shared" si="100"/>
        <v>42583.681979166664</v>
      </c>
    </row>
    <row r="1396" spans="1:21" ht="45" hidden="1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0">
        <f t="shared" si="97"/>
        <v>122</v>
      </c>
      <c r="P1396" s="10">
        <f t="shared" si="98"/>
        <v>53.88</v>
      </c>
      <c r="Q1396" s="12" t="s">
        <v>8323</v>
      </c>
      <c r="R1396" t="s">
        <v>8324</v>
      </c>
      <c r="S1396" s="17">
        <f t="shared" si="99"/>
        <v>42752.144976851851</v>
      </c>
      <c r="T1396" s="17"/>
      <c r="U1396" s="16">
        <f t="shared" si="100"/>
        <v>42795.125</v>
      </c>
    </row>
    <row r="1397" spans="1:21" ht="30" hidden="1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0">
        <f t="shared" si="97"/>
        <v>112</v>
      </c>
      <c r="P1397" s="10">
        <f t="shared" si="98"/>
        <v>47.76</v>
      </c>
      <c r="Q1397" s="12" t="s">
        <v>8323</v>
      </c>
      <c r="R1397" t="s">
        <v>8324</v>
      </c>
      <c r="S1397" s="17">
        <f t="shared" si="99"/>
        <v>42719.90834490741</v>
      </c>
      <c r="T1397" s="17"/>
      <c r="U1397" s="16">
        <f t="shared" si="100"/>
        <v>42749.90834490741</v>
      </c>
    </row>
    <row r="1398" spans="1:21" ht="60" hidden="1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0">
        <f t="shared" si="97"/>
        <v>107</v>
      </c>
      <c r="P1398" s="10">
        <f t="shared" si="98"/>
        <v>88.19</v>
      </c>
      <c r="Q1398" s="12" t="s">
        <v>8323</v>
      </c>
      <c r="R1398" t="s">
        <v>8324</v>
      </c>
      <c r="S1398" s="17">
        <f t="shared" si="99"/>
        <v>42018.99863425926</v>
      </c>
      <c r="T1398" s="17"/>
      <c r="U1398" s="16">
        <f t="shared" si="100"/>
        <v>42048.99863425926</v>
      </c>
    </row>
    <row r="1399" spans="1:21" ht="45" hidden="1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0">
        <f t="shared" si="97"/>
        <v>114</v>
      </c>
      <c r="P1399" s="10">
        <f t="shared" si="98"/>
        <v>72.06</v>
      </c>
      <c r="Q1399" s="12" t="s">
        <v>8323</v>
      </c>
      <c r="R1399" t="s">
        <v>8324</v>
      </c>
      <c r="S1399" s="17">
        <f t="shared" si="99"/>
        <v>42640.917939814812</v>
      </c>
      <c r="T1399" s="17"/>
      <c r="U1399" s="16">
        <f t="shared" si="100"/>
        <v>42670.888194444444</v>
      </c>
    </row>
    <row r="1400" spans="1:21" ht="45" hidden="1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0">
        <f t="shared" si="97"/>
        <v>110</v>
      </c>
      <c r="P1400" s="10">
        <f t="shared" si="98"/>
        <v>74.25</v>
      </c>
      <c r="Q1400" s="12" t="s">
        <v>8323</v>
      </c>
      <c r="R1400" t="s">
        <v>8324</v>
      </c>
      <c r="S1400" s="17">
        <f t="shared" si="99"/>
        <v>42526.874236111107</v>
      </c>
      <c r="T1400" s="17"/>
      <c r="U1400" s="16">
        <f t="shared" si="100"/>
        <v>42556.874236111107</v>
      </c>
    </row>
    <row r="1401" spans="1:21" ht="45" hidden="1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0">
        <f t="shared" si="97"/>
        <v>126</v>
      </c>
      <c r="P1401" s="10">
        <f t="shared" si="98"/>
        <v>61.7</v>
      </c>
      <c r="Q1401" s="12" t="s">
        <v>8323</v>
      </c>
      <c r="R1401" t="s">
        <v>8324</v>
      </c>
      <c r="S1401" s="17">
        <f t="shared" si="99"/>
        <v>41889.004317129627</v>
      </c>
      <c r="T1401" s="17"/>
      <c r="U1401" s="16">
        <f t="shared" si="100"/>
        <v>41919.004317129627</v>
      </c>
    </row>
    <row r="1402" spans="1:21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0">
        <f t="shared" si="97"/>
        <v>167</v>
      </c>
      <c r="P1402" s="10">
        <f t="shared" si="98"/>
        <v>17.239999999999998</v>
      </c>
      <c r="Q1402" s="12" t="s">
        <v>8323</v>
      </c>
      <c r="R1402" t="s">
        <v>8324</v>
      </c>
      <c r="S1402" s="17">
        <f t="shared" si="99"/>
        <v>42498.341122685189</v>
      </c>
      <c r="T1402" s="27">
        <f>YEAR(S1402)</f>
        <v>2016</v>
      </c>
      <c r="U1402" s="16">
        <f t="shared" si="100"/>
        <v>42533.229166666672</v>
      </c>
    </row>
    <row r="1403" spans="1:21" ht="60" hidden="1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0">
        <f t="shared" si="97"/>
        <v>497</v>
      </c>
      <c r="P1403" s="10">
        <f t="shared" si="98"/>
        <v>51.72</v>
      </c>
      <c r="Q1403" s="12" t="s">
        <v>8323</v>
      </c>
      <c r="R1403" t="s">
        <v>8324</v>
      </c>
      <c r="S1403" s="17">
        <f t="shared" si="99"/>
        <v>41399.99622685185</v>
      </c>
      <c r="T1403" s="17"/>
      <c r="U1403" s="16">
        <f t="shared" si="100"/>
        <v>41420.99622685185</v>
      </c>
    </row>
    <row r="1404" spans="1:21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0">
        <f t="shared" si="97"/>
        <v>109</v>
      </c>
      <c r="P1404" s="10">
        <f t="shared" si="98"/>
        <v>24.15</v>
      </c>
      <c r="Q1404" s="12" t="s">
        <v>8323</v>
      </c>
      <c r="R1404" t="s">
        <v>8324</v>
      </c>
      <c r="S1404" s="17">
        <f t="shared" si="99"/>
        <v>42065.053368055553</v>
      </c>
      <c r="T1404" s="27">
        <f>YEAR(S1404)</f>
        <v>2015</v>
      </c>
      <c r="U1404" s="16">
        <f t="shared" si="100"/>
        <v>42125.011701388896</v>
      </c>
    </row>
    <row r="1405" spans="1:21" ht="60" hidden="1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0">
        <f t="shared" si="97"/>
        <v>103</v>
      </c>
      <c r="P1405" s="10">
        <f t="shared" si="98"/>
        <v>62.17</v>
      </c>
      <c r="Q1405" s="12" t="s">
        <v>8323</v>
      </c>
      <c r="R1405" t="s">
        <v>8324</v>
      </c>
      <c r="S1405" s="17">
        <f t="shared" si="99"/>
        <v>41451.062905092593</v>
      </c>
      <c r="T1405" s="17"/>
      <c r="U1405" s="16">
        <f t="shared" si="100"/>
        <v>41481.062905092593</v>
      </c>
    </row>
    <row r="1406" spans="1:21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0">
        <f t="shared" si="97"/>
        <v>2</v>
      </c>
      <c r="P1406" s="10">
        <f t="shared" si="98"/>
        <v>48.2</v>
      </c>
      <c r="Q1406" s="12" t="s">
        <v>8320</v>
      </c>
      <c r="R1406" t="s">
        <v>8339</v>
      </c>
      <c r="S1406" s="17">
        <f t="shared" si="99"/>
        <v>42032.510243055556</v>
      </c>
      <c r="T1406" s="27">
        <f>YEAR(S1406)</f>
        <v>2015</v>
      </c>
      <c r="U1406" s="16">
        <f t="shared" si="100"/>
        <v>42057.510243055556</v>
      </c>
    </row>
    <row r="1407" spans="1:21" ht="30" hidden="1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0">
        <f t="shared" si="97"/>
        <v>0</v>
      </c>
      <c r="P1407" s="10">
        <f t="shared" si="98"/>
        <v>6.18</v>
      </c>
      <c r="Q1407" s="12" t="s">
        <v>8320</v>
      </c>
      <c r="R1407" t="s">
        <v>8339</v>
      </c>
      <c r="S1407" s="17">
        <f t="shared" si="99"/>
        <v>41941.680567129632</v>
      </c>
      <c r="T1407" s="17"/>
      <c r="U1407" s="16">
        <f t="shared" si="100"/>
        <v>41971.722233796296</v>
      </c>
    </row>
    <row r="1408" spans="1:21" ht="30" hidden="1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0">
        <f t="shared" si="97"/>
        <v>0</v>
      </c>
      <c r="P1408" s="10">
        <f t="shared" si="98"/>
        <v>5</v>
      </c>
      <c r="Q1408" s="12" t="s">
        <v>8320</v>
      </c>
      <c r="R1408" t="s">
        <v>8339</v>
      </c>
      <c r="S1408" s="17">
        <f t="shared" si="99"/>
        <v>42297.432951388888</v>
      </c>
      <c r="T1408" s="17"/>
      <c r="U1408" s="16">
        <f t="shared" si="100"/>
        <v>42350.416666666672</v>
      </c>
    </row>
    <row r="1409" spans="1:21" ht="45" hidden="1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0">
        <f t="shared" si="97"/>
        <v>1</v>
      </c>
      <c r="P1409" s="10">
        <f t="shared" si="98"/>
        <v>7.5</v>
      </c>
      <c r="Q1409" s="12" t="s">
        <v>8320</v>
      </c>
      <c r="R1409" t="s">
        <v>8339</v>
      </c>
      <c r="S1409" s="17">
        <f t="shared" si="99"/>
        <v>41838.536782407406</v>
      </c>
      <c r="T1409" s="17"/>
      <c r="U1409" s="16">
        <f t="shared" si="100"/>
        <v>41863.536782407406</v>
      </c>
    </row>
    <row r="1410" spans="1:21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0">
        <f t="shared" ref="O1410:O1473" si="102">ROUND(E1410/D1410*100,0)</f>
        <v>7</v>
      </c>
      <c r="P1410" s="10">
        <f t="shared" ref="P1410:P1473" si="103">IFERROR(ROUND(E1410/L1410,2),0)</f>
        <v>12</v>
      </c>
      <c r="Q1410" s="12" t="s">
        <v>8320</v>
      </c>
      <c r="R1410" t="s">
        <v>8339</v>
      </c>
      <c r="S1410" s="17">
        <f t="shared" si="99"/>
        <v>42291.872175925921</v>
      </c>
      <c r="T1410" s="27">
        <f>YEAR(S1410)</f>
        <v>2015</v>
      </c>
      <c r="U1410" s="16">
        <f t="shared" si="100"/>
        <v>42321.913842592592</v>
      </c>
    </row>
    <row r="1411" spans="1:21" ht="45" hidden="1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0">
        <f t="shared" si="102"/>
        <v>0</v>
      </c>
      <c r="P1411" s="10">
        <f t="shared" si="103"/>
        <v>0</v>
      </c>
      <c r="Q1411" s="12" t="s">
        <v>8320</v>
      </c>
      <c r="R1411" t="s">
        <v>8339</v>
      </c>
      <c r="S1411" s="17">
        <f t="shared" ref="S1411:S1474" si="104">(((J1411/60)/60)/24)+DATE(1970,1,1)</f>
        <v>41945.133506944447</v>
      </c>
      <c r="T1411" s="17"/>
      <c r="U1411" s="16">
        <f t="shared" ref="U1411:U1474" si="105">(((I1411/60)/60)/24)+DATE(1970,1,1)</f>
        <v>42005.175173611111</v>
      </c>
    </row>
    <row r="1412" spans="1:21" ht="60" hidden="1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0">
        <f t="shared" si="102"/>
        <v>0</v>
      </c>
      <c r="P1412" s="10">
        <f t="shared" si="103"/>
        <v>1</v>
      </c>
      <c r="Q1412" s="12" t="s">
        <v>8320</v>
      </c>
      <c r="R1412" t="s">
        <v>8339</v>
      </c>
      <c r="S1412" s="17">
        <f t="shared" si="104"/>
        <v>42479.318518518514</v>
      </c>
      <c r="T1412" s="17"/>
      <c r="U1412" s="16">
        <f t="shared" si="105"/>
        <v>42524.318518518514</v>
      </c>
    </row>
    <row r="1413" spans="1:21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0">
        <f t="shared" si="102"/>
        <v>0</v>
      </c>
      <c r="P1413" s="10">
        <f t="shared" si="103"/>
        <v>2.33</v>
      </c>
      <c r="Q1413" s="12" t="s">
        <v>8320</v>
      </c>
      <c r="R1413" t="s">
        <v>8339</v>
      </c>
      <c r="S1413" s="17">
        <f t="shared" si="104"/>
        <v>42013.059027777781</v>
      </c>
      <c r="T1413" s="27">
        <f>YEAR(S1413)</f>
        <v>2015</v>
      </c>
      <c r="U1413" s="16">
        <f t="shared" si="105"/>
        <v>42041.059027777781</v>
      </c>
    </row>
    <row r="1414" spans="1:21" ht="45" hidden="1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0">
        <f t="shared" si="102"/>
        <v>5</v>
      </c>
      <c r="P1414" s="10">
        <f t="shared" si="103"/>
        <v>24.62</v>
      </c>
      <c r="Q1414" s="12" t="s">
        <v>8320</v>
      </c>
      <c r="R1414" t="s">
        <v>8339</v>
      </c>
      <c r="S1414" s="17">
        <f t="shared" si="104"/>
        <v>41947.063645833332</v>
      </c>
      <c r="T1414" s="17"/>
      <c r="U1414" s="16">
        <f t="shared" si="105"/>
        <v>41977.063645833332</v>
      </c>
    </row>
    <row r="1415" spans="1:21" ht="60" hidden="1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0">
        <f t="shared" si="102"/>
        <v>5</v>
      </c>
      <c r="P1415" s="10">
        <f t="shared" si="103"/>
        <v>100</v>
      </c>
      <c r="Q1415" s="12" t="s">
        <v>8320</v>
      </c>
      <c r="R1415" t="s">
        <v>8339</v>
      </c>
      <c r="S1415" s="17">
        <f t="shared" si="104"/>
        <v>42360.437152777777</v>
      </c>
      <c r="T1415" s="17"/>
      <c r="U1415" s="16">
        <f t="shared" si="105"/>
        <v>42420.437152777777</v>
      </c>
    </row>
    <row r="1416" spans="1:21" ht="60" hidden="1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0">
        <f t="shared" si="102"/>
        <v>0</v>
      </c>
      <c r="P1416" s="10">
        <f t="shared" si="103"/>
        <v>1</v>
      </c>
      <c r="Q1416" s="12" t="s">
        <v>8320</v>
      </c>
      <c r="R1416" t="s">
        <v>8339</v>
      </c>
      <c r="S1416" s="17">
        <f t="shared" si="104"/>
        <v>42708.25309027778</v>
      </c>
      <c r="T1416" s="17"/>
      <c r="U1416" s="16">
        <f t="shared" si="105"/>
        <v>42738.25309027778</v>
      </c>
    </row>
    <row r="1417" spans="1:21" ht="45" hidden="1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0">
        <f t="shared" si="102"/>
        <v>18</v>
      </c>
      <c r="P1417" s="10">
        <f t="shared" si="103"/>
        <v>88.89</v>
      </c>
      <c r="Q1417" s="12" t="s">
        <v>8320</v>
      </c>
      <c r="R1417" t="s">
        <v>8339</v>
      </c>
      <c r="S1417" s="17">
        <f t="shared" si="104"/>
        <v>42192.675821759258</v>
      </c>
      <c r="T1417" s="17"/>
      <c r="U1417" s="16">
        <f t="shared" si="105"/>
        <v>42232.675821759258</v>
      </c>
    </row>
    <row r="1418" spans="1:21" ht="45" hidden="1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0">
        <f t="shared" si="102"/>
        <v>0</v>
      </c>
      <c r="P1418" s="10">
        <f t="shared" si="103"/>
        <v>0</v>
      </c>
      <c r="Q1418" s="12" t="s">
        <v>8320</v>
      </c>
      <c r="R1418" t="s">
        <v>8339</v>
      </c>
      <c r="S1418" s="17">
        <f t="shared" si="104"/>
        <v>42299.926145833335</v>
      </c>
      <c r="T1418" s="17"/>
      <c r="U1418" s="16">
        <f t="shared" si="105"/>
        <v>42329.967812499999</v>
      </c>
    </row>
    <row r="1419" spans="1:21" ht="45" hidden="1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0">
        <f t="shared" si="102"/>
        <v>1</v>
      </c>
      <c r="P1419" s="10">
        <f t="shared" si="103"/>
        <v>27.5</v>
      </c>
      <c r="Q1419" s="12" t="s">
        <v>8320</v>
      </c>
      <c r="R1419" t="s">
        <v>8339</v>
      </c>
      <c r="S1419" s="17">
        <f t="shared" si="104"/>
        <v>42232.15016203704</v>
      </c>
      <c r="T1419" s="17"/>
      <c r="U1419" s="16">
        <f t="shared" si="105"/>
        <v>42262.465972222228</v>
      </c>
    </row>
    <row r="1420" spans="1:21" ht="60" hidden="1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0">
        <f t="shared" si="102"/>
        <v>0</v>
      </c>
      <c r="P1420" s="10">
        <f t="shared" si="103"/>
        <v>6</v>
      </c>
      <c r="Q1420" s="12" t="s">
        <v>8320</v>
      </c>
      <c r="R1420" t="s">
        <v>8339</v>
      </c>
      <c r="S1420" s="17">
        <f t="shared" si="104"/>
        <v>42395.456412037034</v>
      </c>
      <c r="T1420" s="17"/>
      <c r="U1420" s="16">
        <f t="shared" si="105"/>
        <v>42425.456412037034</v>
      </c>
    </row>
    <row r="1421" spans="1:21" ht="60" hidden="1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0">
        <f t="shared" si="102"/>
        <v>7</v>
      </c>
      <c r="P1421" s="10">
        <f t="shared" si="103"/>
        <v>44.5</v>
      </c>
      <c r="Q1421" s="12" t="s">
        <v>8320</v>
      </c>
      <c r="R1421" t="s">
        <v>8339</v>
      </c>
      <c r="S1421" s="17">
        <f t="shared" si="104"/>
        <v>42622.456238425926</v>
      </c>
      <c r="T1421" s="17"/>
      <c r="U1421" s="16">
        <f t="shared" si="105"/>
        <v>42652.456238425926</v>
      </c>
    </row>
    <row r="1422" spans="1:21" ht="30" hidden="1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0">
        <f t="shared" si="102"/>
        <v>3</v>
      </c>
      <c r="P1422" s="10">
        <f t="shared" si="103"/>
        <v>1</v>
      </c>
      <c r="Q1422" s="12" t="s">
        <v>8320</v>
      </c>
      <c r="R1422" t="s">
        <v>8339</v>
      </c>
      <c r="S1422" s="17">
        <f t="shared" si="104"/>
        <v>42524.667662037042</v>
      </c>
      <c r="T1422" s="17"/>
      <c r="U1422" s="16">
        <f t="shared" si="105"/>
        <v>42549.667662037042</v>
      </c>
    </row>
    <row r="1423" spans="1:21" ht="60" hidden="1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0">
        <f t="shared" si="102"/>
        <v>0</v>
      </c>
      <c r="P1423" s="10">
        <f t="shared" si="103"/>
        <v>100</v>
      </c>
      <c r="Q1423" s="12" t="s">
        <v>8320</v>
      </c>
      <c r="R1423" t="s">
        <v>8339</v>
      </c>
      <c r="S1423" s="17">
        <f t="shared" si="104"/>
        <v>42013.915613425925</v>
      </c>
      <c r="T1423" s="17"/>
      <c r="U1423" s="16">
        <f t="shared" si="105"/>
        <v>42043.915613425925</v>
      </c>
    </row>
    <row r="1424" spans="1:21" ht="60" hidden="1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0">
        <f t="shared" si="102"/>
        <v>0</v>
      </c>
      <c r="P1424" s="10">
        <f t="shared" si="103"/>
        <v>13</v>
      </c>
      <c r="Q1424" s="12" t="s">
        <v>8320</v>
      </c>
      <c r="R1424" t="s">
        <v>8339</v>
      </c>
      <c r="S1424" s="17">
        <f t="shared" si="104"/>
        <v>42604.239629629628</v>
      </c>
      <c r="T1424" s="17"/>
      <c r="U1424" s="16">
        <f t="shared" si="105"/>
        <v>42634.239629629628</v>
      </c>
    </row>
    <row r="1425" spans="1:21" ht="60" hidden="1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0">
        <f t="shared" si="102"/>
        <v>0</v>
      </c>
      <c r="P1425" s="10">
        <f t="shared" si="103"/>
        <v>100</v>
      </c>
      <c r="Q1425" s="12" t="s">
        <v>8320</v>
      </c>
      <c r="R1425" t="s">
        <v>8339</v>
      </c>
      <c r="S1425" s="17">
        <f t="shared" si="104"/>
        <v>42340.360312500001</v>
      </c>
      <c r="T1425" s="17"/>
      <c r="U1425" s="16">
        <f t="shared" si="105"/>
        <v>42370.360312500001</v>
      </c>
    </row>
    <row r="1426" spans="1:21" ht="45" hidden="1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0">
        <f t="shared" si="102"/>
        <v>20</v>
      </c>
      <c r="P1426" s="10">
        <f t="shared" si="103"/>
        <v>109.07</v>
      </c>
      <c r="Q1426" s="12" t="s">
        <v>8320</v>
      </c>
      <c r="R1426" t="s">
        <v>8339</v>
      </c>
      <c r="S1426" s="17">
        <f t="shared" si="104"/>
        <v>42676.717615740738</v>
      </c>
      <c r="T1426" s="17"/>
      <c r="U1426" s="16">
        <f t="shared" si="105"/>
        <v>42689.759282407409</v>
      </c>
    </row>
    <row r="1427" spans="1:21" ht="60" hidden="1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0">
        <f t="shared" si="102"/>
        <v>0</v>
      </c>
      <c r="P1427" s="10">
        <f t="shared" si="103"/>
        <v>0</v>
      </c>
      <c r="Q1427" s="12" t="s">
        <v>8320</v>
      </c>
      <c r="R1427" t="s">
        <v>8339</v>
      </c>
      <c r="S1427" s="17">
        <f t="shared" si="104"/>
        <v>42093.131469907406</v>
      </c>
      <c r="T1427" s="17"/>
      <c r="U1427" s="16">
        <f t="shared" si="105"/>
        <v>42123.131469907406</v>
      </c>
    </row>
    <row r="1428" spans="1:21" ht="60" hidden="1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0">
        <f t="shared" si="102"/>
        <v>0</v>
      </c>
      <c r="P1428" s="10">
        <f t="shared" si="103"/>
        <v>0</v>
      </c>
      <c r="Q1428" s="12" t="s">
        <v>8320</v>
      </c>
      <c r="R1428" t="s">
        <v>8339</v>
      </c>
      <c r="S1428" s="17">
        <f t="shared" si="104"/>
        <v>42180.390277777777</v>
      </c>
      <c r="T1428" s="17"/>
      <c r="U1428" s="16">
        <f t="shared" si="105"/>
        <v>42240.390277777777</v>
      </c>
    </row>
    <row r="1429" spans="1:21" ht="60" hidden="1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0">
        <f t="shared" si="102"/>
        <v>8</v>
      </c>
      <c r="P1429" s="10">
        <f t="shared" si="103"/>
        <v>104.75</v>
      </c>
      <c r="Q1429" s="12" t="s">
        <v>8320</v>
      </c>
      <c r="R1429" t="s">
        <v>8339</v>
      </c>
      <c r="S1429" s="17">
        <f t="shared" si="104"/>
        <v>42601.851678240739</v>
      </c>
      <c r="T1429" s="17"/>
      <c r="U1429" s="16">
        <f t="shared" si="105"/>
        <v>42631.851678240739</v>
      </c>
    </row>
    <row r="1430" spans="1:21" ht="60" hidden="1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0">
        <f t="shared" si="102"/>
        <v>5</v>
      </c>
      <c r="P1430" s="10">
        <f t="shared" si="103"/>
        <v>15</v>
      </c>
      <c r="Q1430" s="12" t="s">
        <v>8320</v>
      </c>
      <c r="R1430" t="s">
        <v>8339</v>
      </c>
      <c r="S1430" s="17">
        <f t="shared" si="104"/>
        <v>42432.379826388889</v>
      </c>
      <c r="T1430" s="17"/>
      <c r="U1430" s="16">
        <f t="shared" si="105"/>
        <v>42462.338159722218</v>
      </c>
    </row>
    <row r="1431" spans="1:21" ht="45" hidden="1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0">
        <f t="shared" si="102"/>
        <v>0</v>
      </c>
      <c r="P1431" s="10">
        <f t="shared" si="103"/>
        <v>0</v>
      </c>
      <c r="Q1431" s="12" t="s">
        <v>8320</v>
      </c>
      <c r="R1431" t="s">
        <v>8339</v>
      </c>
      <c r="S1431" s="17">
        <f t="shared" si="104"/>
        <v>42074.060671296291</v>
      </c>
      <c r="T1431" s="17"/>
      <c r="U1431" s="16">
        <f t="shared" si="105"/>
        <v>42104.060671296291</v>
      </c>
    </row>
    <row r="1432" spans="1:21" ht="45" hidden="1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0">
        <f t="shared" si="102"/>
        <v>8</v>
      </c>
      <c r="P1432" s="10">
        <f t="shared" si="103"/>
        <v>80.599999999999994</v>
      </c>
      <c r="Q1432" s="12" t="s">
        <v>8320</v>
      </c>
      <c r="R1432" t="s">
        <v>8339</v>
      </c>
      <c r="S1432" s="17">
        <f t="shared" si="104"/>
        <v>41961.813518518517</v>
      </c>
      <c r="T1432" s="17"/>
      <c r="U1432" s="16">
        <f t="shared" si="105"/>
        <v>41992.813518518517</v>
      </c>
    </row>
    <row r="1433" spans="1:21" ht="60" hidden="1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0">
        <f t="shared" si="102"/>
        <v>32</v>
      </c>
      <c r="P1433" s="10">
        <f t="shared" si="103"/>
        <v>115.55</v>
      </c>
      <c r="Q1433" s="12" t="s">
        <v>8320</v>
      </c>
      <c r="R1433" t="s">
        <v>8339</v>
      </c>
      <c r="S1433" s="17">
        <f t="shared" si="104"/>
        <v>42304.210833333331</v>
      </c>
      <c r="T1433" s="17"/>
      <c r="U1433" s="16">
        <f t="shared" si="105"/>
        <v>42334.252500000002</v>
      </c>
    </row>
    <row r="1434" spans="1:21" ht="60" hidden="1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0">
        <f t="shared" si="102"/>
        <v>0</v>
      </c>
      <c r="P1434" s="10">
        <f t="shared" si="103"/>
        <v>0</v>
      </c>
      <c r="Q1434" s="12" t="s">
        <v>8320</v>
      </c>
      <c r="R1434" t="s">
        <v>8339</v>
      </c>
      <c r="S1434" s="17">
        <f t="shared" si="104"/>
        <v>42175.780416666668</v>
      </c>
      <c r="T1434" s="17"/>
      <c r="U1434" s="16">
        <f t="shared" si="105"/>
        <v>42205.780416666668</v>
      </c>
    </row>
    <row r="1435" spans="1:21" ht="60" hidden="1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0">
        <f t="shared" si="102"/>
        <v>7</v>
      </c>
      <c r="P1435" s="10">
        <f t="shared" si="103"/>
        <v>80.5</v>
      </c>
      <c r="Q1435" s="12" t="s">
        <v>8320</v>
      </c>
      <c r="R1435" t="s">
        <v>8339</v>
      </c>
      <c r="S1435" s="17">
        <f t="shared" si="104"/>
        <v>42673.625868055555</v>
      </c>
      <c r="T1435" s="17"/>
      <c r="U1435" s="16">
        <f t="shared" si="105"/>
        <v>42714.458333333328</v>
      </c>
    </row>
    <row r="1436" spans="1:21" ht="45" hidden="1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0">
        <f t="shared" si="102"/>
        <v>10</v>
      </c>
      <c r="P1436" s="10">
        <f t="shared" si="103"/>
        <v>744.55</v>
      </c>
      <c r="Q1436" s="12" t="s">
        <v>8320</v>
      </c>
      <c r="R1436" t="s">
        <v>8339</v>
      </c>
      <c r="S1436" s="17">
        <f t="shared" si="104"/>
        <v>42142.767106481479</v>
      </c>
      <c r="T1436" s="17"/>
      <c r="U1436" s="16">
        <f t="shared" si="105"/>
        <v>42163.625</v>
      </c>
    </row>
    <row r="1437" spans="1:21" ht="45" hidden="1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0">
        <f t="shared" si="102"/>
        <v>0</v>
      </c>
      <c r="P1437" s="10">
        <f t="shared" si="103"/>
        <v>7.5</v>
      </c>
      <c r="Q1437" s="12" t="s">
        <v>8320</v>
      </c>
      <c r="R1437" t="s">
        <v>8339</v>
      </c>
      <c r="S1437" s="17">
        <f t="shared" si="104"/>
        <v>42258.780324074076</v>
      </c>
      <c r="T1437" s="17"/>
      <c r="U1437" s="16">
        <f t="shared" si="105"/>
        <v>42288.780324074076</v>
      </c>
    </row>
    <row r="1438" spans="1:21" ht="60" hidden="1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0">
        <f t="shared" si="102"/>
        <v>1</v>
      </c>
      <c r="P1438" s="10">
        <f t="shared" si="103"/>
        <v>38.5</v>
      </c>
      <c r="Q1438" s="12" t="s">
        <v>8320</v>
      </c>
      <c r="R1438" t="s">
        <v>8339</v>
      </c>
      <c r="S1438" s="17">
        <f t="shared" si="104"/>
        <v>42391.35019675926</v>
      </c>
      <c r="T1438" s="17"/>
      <c r="U1438" s="16">
        <f t="shared" si="105"/>
        <v>42421.35019675926</v>
      </c>
    </row>
    <row r="1439" spans="1:21" ht="60" hidden="1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0">
        <f t="shared" si="102"/>
        <v>27</v>
      </c>
      <c r="P1439" s="10">
        <f t="shared" si="103"/>
        <v>36.68</v>
      </c>
      <c r="Q1439" s="12" t="s">
        <v>8320</v>
      </c>
      <c r="R1439" t="s">
        <v>8339</v>
      </c>
      <c r="S1439" s="17">
        <f t="shared" si="104"/>
        <v>41796.531701388885</v>
      </c>
      <c r="T1439" s="17"/>
      <c r="U1439" s="16">
        <f t="shared" si="105"/>
        <v>41833.207638888889</v>
      </c>
    </row>
    <row r="1440" spans="1:21" ht="60" hidden="1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0">
        <f t="shared" si="102"/>
        <v>3</v>
      </c>
      <c r="P1440" s="10">
        <f t="shared" si="103"/>
        <v>75</v>
      </c>
      <c r="Q1440" s="12" t="s">
        <v>8320</v>
      </c>
      <c r="R1440" t="s">
        <v>8339</v>
      </c>
      <c r="S1440" s="17">
        <f t="shared" si="104"/>
        <v>42457.871516203704</v>
      </c>
      <c r="T1440" s="17"/>
      <c r="U1440" s="16">
        <f t="shared" si="105"/>
        <v>42487.579861111109</v>
      </c>
    </row>
    <row r="1441" spans="1:21" ht="45" hidden="1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0">
        <f t="shared" si="102"/>
        <v>7</v>
      </c>
      <c r="P1441" s="10">
        <f t="shared" si="103"/>
        <v>30</v>
      </c>
      <c r="Q1441" s="12" t="s">
        <v>8320</v>
      </c>
      <c r="R1441" t="s">
        <v>8339</v>
      </c>
      <c r="S1441" s="17">
        <f t="shared" si="104"/>
        <v>42040.829872685179</v>
      </c>
      <c r="T1441" s="17"/>
      <c r="U1441" s="16">
        <f t="shared" si="105"/>
        <v>42070.829872685179</v>
      </c>
    </row>
    <row r="1442" spans="1:21" ht="60" hidden="1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0">
        <f t="shared" si="102"/>
        <v>0</v>
      </c>
      <c r="P1442" s="10">
        <f t="shared" si="103"/>
        <v>1</v>
      </c>
      <c r="Q1442" s="12" t="s">
        <v>8320</v>
      </c>
      <c r="R1442" t="s">
        <v>8339</v>
      </c>
      <c r="S1442" s="17">
        <f t="shared" si="104"/>
        <v>42486.748414351852</v>
      </c>
      <c r="T1442" s="17"/>
      <c r="U1442" s="16">
        <f t="shared" si="105"/>
        <v>42516.748414351852</v>
      </c>
    </row>
    <row r="1443" spans="1:21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0">
        <f t="shared" si="102"/>
        <v>1</v>
      </c>
      <c r="P1443" s="10">
        <f t="shared" si="103"/>
        <v>673.33</v>
      </c>
      <c r="Q1443" s="12" t="s">
        <v>8320</v>
      </c>
      <c r="R1443" t="s">
        <v>8339</v>
      </c>
      <c r="S1443" s="17">
        <f t="shared" si="104"/>
        <v>42198.765844907408</v>
      </c>
      <c r="T1443" s="27">
        <f>YEAR(S1443)</f>
        <v>2015</v>
      </c>
      <c r="U1443" s="16">
        <f t="shared" si="105"/>
        <v>42258.765844907408</v>
      </c>
    </row>
    <row r="1444" spans="1:21" ht="60" hidden="1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0">
        <f t="shared" si="102"/>
        <v>0</v>
      </c>
      <c r="P1444" s="10">
        <f t="shared" si="103"/>
        <v>0</v>
      </c>
      <c r="Q1444" s="12" t="s">
        <v>8320</v>
      </c>
      <c r="R1444" t="s">
        <v>8339</v>
      </c>
      <c r="S1444" s="17">
        <f t="shared" si="104"/>
        <v>42485.64534722222</v>
      </c>
      <c r="T1444" s="17"/>
      <c r="U1444" s="16">
        <f t="shared" si="105"/>
        <v>42515.64534722222</v>
      </c>
    </row>
    <row r="1445" spans="1:21" ht="60" hidden="1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0">
        <f t="shared" si="102"/>
        <v>0</v>
      </c>
      <c r="P1445" s="10">
        <f t="shared" si="103"/>
        <v>0</v>
      </c>
      <c r="Q1445" s="12" t="s">
        <v>8320</v>
      </c>
      <c r="R1445" t="s">
        <v>8339</v>
      </c>
      <c r="S1445" s="17">
        <f t="shared" si="104"/>
        <v>42707.926030092596</v>
      </c>
      <c r="T1445" s="17"/>
      <c r="U1445" s="16">
        <f t="shared" si="105"/>
        <v>42737.926030092596</v>
      </c>
    </row>
    <row r="1446" spans="1:21" ht="45" hidden="1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0">
        <f t="shared" si="102"/>
        <v>0</v>
      </c>
      <c r="P1446" s="10">
        <f t="shared" si="103"/>
        <v>0</v>
      </c>
      <c r="Q1446" s="12" t="s">
        <v>8320</v>
      </c>
      <c r="R1446" t="s">
        <v>8339</v>
      </c>
      <c r="S1446" s="17">
        <f t="shared" si="104"/>
        <v>42199.873402777783</v>
      </c>
      <c r="T1446" s="17"/>
      <c r="U1446" s="16">
        <f t="shared" si="105"/>
        <v>42259.873402777783</v>
      </c>
    </row>
    <row r="1447" spans="1:21" ht="60" hidden="1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0">
        <f t="shared" si="102"/>
        <v>0</v>
      </c>
      <c r="P1447" s="10">
        <f t="shared" si="103"/>
        <v>0</v>
      </c>
      <c r="Q1447" s="12" t="s">
        <v>8320</v>
      </c>
      <c r="R1447" t="s">
        <v>8339</v>
      </c>
      <c r="S1447" s="17">
        <f t="shared" si="104"/>
        <v>42139.542303240742</v>
      </c>
      <c r="T1447" s="17"/>
      <c r="U1447" s="16">
        <f t="shared" si="105"/>
        <v>42169.542303240742</v>
      </c>
    </row>
    <row r="1448" spans="1:21" ht="60" hidden="1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0">
        <f t="shared" si="102"/>
        <v>0</v>
      </c>
      <c r="P1448" s="10">
        <f t="shared" si="103"/>
        <v>0</v>
      </c>
      <c r="Q1448" s="12" t="s">
        <v>8320</v>
      </c>
      <c r="R1448" t="s">
        <v>8339</v>
      </c>
      <c r="S1448" s="17">
        <f t="shared" si="104"/>
        <v>42461.447662037041</v>
      </c>
      <c r="T1448" s="17"/>
      <c r="U1448" s="16">
        <f t="shared" si="105"/>
        <v>42481.447662037041</v>
      </c>
    </row>
    <row r="1449" spans="1:21" ht="30" hidden="1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0">
        <f t="shared" si="102"/>
        <v>0</v>
      </c>
      <c r="P1449" s="10">
        <f t="shared" si="103"/>
        <v>25</v>
      </c>
      <c r="Q1449" s="12" t="s">
        <v>8320</v>
      </c>
      <c r="R1449" t="s">
        <v>8339</v>
      </c>
      <c r="S1449" s="17">
        <f t="shared" si="104"/>
        <v>42529.730717592596</v>
      </c>
      <c r="T1449" s="17"/>
      <c r="U1449" s="16">
        <f t="shared" si="105"/>
        <v>42559.730717592596</v>
      </c>
    </row>
    <row r="1450" spans="1:21" ht="60" hidden="1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0">
        <f t="shared" si="102"/>
        <v>0</v>
      </c>
      <c r="P1450" s="10">
        <f t="shared" si="103"/>
        <v>0</v>
      </c>
      <c r="Q1450" s="12" t="s">
        <v>8320</v>
      </c>
      <c r="R1450" t="s">
        <v>8339</v>
      </c>
      <c r="S1450" s="17">
        <f t="shared" si="104"/>
        <v>42115.936550925922</v>
      </c>
      <c r="T1450" s="17"/>
      <c r="U1450" s="16">
        <f t="shared" si="105"/>
        <v>42146.225694444445</v>
      </c>
    </row>
    <row r="1451" spans="1:21" ht="60" hidden="1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0">
        <f t="shared" si="102"/>
        <v>0</v>
      </c>
      <c r="P1451" s="10">
        <f t="shared" si="103"/>
        <v>0</v>
      </c>
      <c r="Q1451" s="12" t="s">
        <v>8320</v>
      </c>
      <c r="R1451" t="s">
        <v>8339</v>
      </c>
      <c r="S1451" s="17">
        <f t="shared" si="104"/>
        <v>42086.811400462961</v>
      </c>
      <c r="T1451" s="17"/>
      <c r="U1451" s="16">
        <f t="shared" si="105"/>
        <v>42134.811400462961</v>
      </c>
    </row>
    <row r="1452" spans="1:21" ht="60" hidden="1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0">
        <f t="shared" si="102"/>
        <v>0</v>
      </c>
      <c r="P1452" s="10">
        <f t="shared" si="103"/>
        <v>1</v>
      </c>
      <c r="Q1452" s="12" t="s">
        <v>8320</v>
      </c>
      <c r="R1452" t="s">
        <v>8339</v>
      </c>
      <c r="S1452" s="17">
        <f t="shared" si="104"/>
        <v>42390.171261574069</v>
      </c>
      <c r="T1452" s="17"/>
      <c r="U1452" s="16">
        <f t="shared" si="105"/>
        <v>42420.171261574069</v>
      </c>
    </row>
    <row r="1453" spans="1:21" ht="45" hidden="1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0">
        <f t="shared" si="102"/>
        <v>0</v>
      </c>
      <c r="P1453" s="10">
        <f t="shared" si="103"/>
        <v>1</v>
      </c>
      <c r="Q1453" s="12" t="s">
        <v>8320</v>
      </c>
      <c r="R1453" t="s">
        <v>8339</v>
      </c>
      <c r="S1453" s="17">
        <f t="shared" si="104"/>
        <v>41931.959016203706</v>
      </c>
      <c r="T1453" s="17"/>
      <c r="U1453" s="16">
        <f t="shared" si="105"/>
        <v>41962.00068287037</v>
      </c>
    </row>
    <row r="1454" spans="1:21" ht="45" hidden="1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0">
        <f t="shared" si="102"/>
        <v>0</v>
      </c>
      <c r="P1454" s="10">
        <f t="shared" si="103"/>
        <v>0</v>
      </c>
      <c r="Q1454" s="12" t="s">
        <v>8320</v>
      </c>
      <c r="R1454" t="s">
        <v>8339</v>
      </c>
      <c r="S1454" s="17">
        <f t="shared" si="104"/>
        <v>41818.703275462962</v>
      </c>
      <c r="T1454" s="17"/>
      <c r="U1454" s="16">
        <f t="shared" si="105"/>
        <v>41848.703275462962</v>
      </c>
    </row>
    <row r="1455" spans="1:21" ht="60" hidden="1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0">
        <f t="shared" si="102"/>
        <v>0</v>
      </c>
      <c r="P1455" s="10">
        <f t="shared" si="103"/>
        <v>0</v>
      </c>
      <c r="Q1455" s="12" t="s">
        <v>8320</v>
      </c>
      <c r="R1455" t="s">
        <v>8339</v>
      </c>
      <c r="S1455" s="17">
        <f t="shared" si="104"/>
        <v>42795.696145833332</v>
      </c>
      <c r="T1455" s="17"/>
      <c r="U1455" s="16">
        <f t="shared" si="105"/>
        <v>42840.654479166667</v>
      </c>
    </row>
    <row r="1456" spans="1:21" ht="60" hidden="1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0">
        <f t="shared" si="102"/>
        <v>1</v>
      </c>
      <c r="P1456" s="10">
        <f t="shared" si="103"/>
        <v>15</v>
      </c>
      <c r="Q1456" s="12" t="s">
        <v>8320</v>
      </c>
      <c r="R1456" t="s">
        <v>8339</v>
      </c>
      <c r="S1456" s="17">
        <f t="shared" si="104"/>
        <v>42463.866666666669</v>
      </c>
      <c r="T1456" s="17"/>
      <c r="U1456" s="16">
        <f t="shared" si="105"/>
        <v>42484.915972222225</v>
      </c>
    </row>
    <row r="1457" spans="1:21" ht="60" hidden="1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0">
        <f t="shared" si="102"/>
        <v>11</v>
      </c>
      <c r="P1457" s="10">
        <f t="shared" si="103"/>
        <v>225</v>
      </c>
      <c r="Q1457" s="12" t="s">
        <v>8320</v>
      </c>
      <c r="R1457" t="s">
        <v>8339</v>
      </c>
      <c r="S1457" s="17">
        <f t="shared" si="104"/>
        <v>41832.672685185185</v>
      </c>
      <c r="T1457" s="17"/>
      <c r="U1457" s="16">
        <f t="shared" si="105"/>
        <v>41887.568749999999</v>
      </c>
    </row>
    <row r="1458" spans="1:21" ht="30" hidden="1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0">
        <f t="shared" si="102"/>
        <v>3</v>
      </c>
      <c r="P1458" s="10">
        <f t="shared" si="103"/>
        <v>48.33</v>
      </c>
      <c r="Q1458" s="12" t="s">
        <v>8320</v>
      </c>
      <c r="R1458" t="s">
        <v>8339</v>
      </c>
      <c r="S1458" s="17">
        <f t="shared" si="104"/>
        <v>42708.668576388889</v>
      </c>
      <c r="T1458" s="17"/>
      <c r="U1458" s="16">
        <f t="shared" si="105"/>
        <v>42738.668576388889</v>
      </c>
    </row>
    <row r="1459" spans="1:21" ht="30" hidden="1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0">
        <f t="shared" si="102"/>
        <v>0</v>
      </c>
      <c r="P1459" s="10">
        <f t="shared" si="103"/>
        <v>0</v>
      </c>
      <c r="Q1459" s="12" t="s">
        <v>8320</v>
      </c>
      <c r="R1459" t="s">
        <v>8339</v>
      </c>
      <c r="S1459" s="17">
        <f t="shared" si="104"/>
        <v>42289.89634259259</v>
      </c>
      <c r="T1459" s="17"/>
      <c r="U1459" s="16">
        <f t="shared" si="105"/>
        <v>42319.938009259262</v>
      </c>
    </row>
    <row r="1460" spans="1:21" ht="60" hidden="1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0">
        <f t="shared" si="102"/>
        <v>0</v>
      </c>
      <c r="P1460" s="10">
        <f t="shared" si="103"/>
        <v>0</v>
      </c>
      <c r="Q1460" s="12" t="s">
        <v>8320</v>
      </c>
      <c r="R1460" t="s">
        <v>8339</v>
      </c>
      <c r="S1460" s="17">
        <f t="shared" si="104"/>
        <v>41831.705555555556</v>
      </c>
      <c r="T1460" s="17"/>
      <c r="U1460" s="16">
        <f t="shared" si="105"/>
        <v>41862.166666666664</v>
      </c>
    </row>
    <row r="1461" spans="1:21" ht="45" hidden="1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0">
        <f t="shared" si="102"/>
        <v>0</v>
      </c>
      <c r="P1461" s="10">
        <f t="shared" si="103"/>
        <v>0</v>
      </c>
      <c r="Q1461" s="12" t="s">
        <v>8320</v>
      </c>
      <c r="R1461" t="s">
        <v>8339</v>
      </c>
      <c r="S1461" s="17">
        <f t="shared" si="104"/>
        <v>42312.204814814817</v>
      </c>
      <c r="T1461" s="17"/>
      <c r="U1461" s="16">
        <f t="shared" si="105"/>
        <v>42340.725694444445</v>
      </c>
    </row>
    <row r="1462" spans="1:21" ht="45" hidden="1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0">
        <f t="shared" si="102"/>
        <v>0</v>
      </c>
      <c r="P1462" s="10">
        <f t="shared" si="103"/>
        <v>0</v>
      </c>
      <c r="Q1462" s="12" t="s">
        <v>8320</v>
      </c>
      <c r="R1462" t="s">
        <v>8339</v>
      </c>
      <c r="S1462" s="17">
        <f t="shared" si="104"/>
        <v>41915.896967592591</v>
      </c>
      <c r="T1462" s="17"/>
      <c r="U1462" s="16">
        <f t="shared" si="105"/>
        <v>41973.989583333328</v>
      </c>
    </row>
    <row r="1463" spans="1:21" ht="30" hidden="1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0">
        <f t="shared" si="102"/>
        <v>101</v>
      </c>
      <c r="P1463" s="10">
        <f t="shared" si="103"/>
        <v>44.67</v>
      </c>
      <c r="Q1463" s="12" t="s">
        <v>8320</v>
      </c>
      <c r="R1463" t="s">
        <v>8340</v>
      </c>
      <c r="S1463" s="17">
        <f t="shared" si="104"/>
        <v>41899.645300925928</v>
      </c>
      <c r="T1463" s="17"/>
      <c r="U1463" s="16">
        <f t="shared" si="105"/>
        <v>41933</v>
      </c>
    </row>
    <row r="1464" spans="1:21" ht="30" hidden="1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0">
        <f t="shared" si="102"/>
        <v>109</v>
      </c>
      <c r="P1464" s="10">
        <f t="shared" si="103"/>
        <v>28.94</v>
      </c>
      <c r="Q1464" s="12" t="s">
        <v>8320</v>
      </c>
      <c r="R1464" t="s">
        <v>8340</v>
      </c>
      <c r="S1464" s="17">
        <f t="shared" si="104"/>
        <v>41344.662858796299</v>
      </c>
      <c r="T1464" s="17"/>
      <c r="U1464" s="16">
        <f t="shared" si="105"/>
        <v>41374.662858796299</v>
      </c>
    </row>
    <row r="1465" spans="1:21" ht="60" hidden="1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0">
        <f t="shared" si="102"/>
        <v>148</v>
      </c>
      <c r="P1465" s="10">
        <f t="shared" si="103"/>
        <v>35.44</v>
      </c>
      <c r="Q1465" s="12" t="s">
        <v>8320</v>
      </c>
      <c r="R1465" t="s">
        <v>8340</v>
      </c>
      <c r="S1465" s="17">
        <f t="shared" si="104"/>
        <v>41326.911319444444</v>
      </c>
      <c r="T1465" s="17"/>
      <c r="U1465" s="16">
        <f t="shared" si="105"/>
        <v>41371.869652777779</v>
      </c>
    </row>
    <row r="1466" spans="1:21" ht="15.75" hidden="1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0">
        <f t="shared" si="102"/>
        <v>163</v>
      </c>
      <c r="P1466" s="10">
        <f t="shared" si="103"/>
        <v>34.869999999999997</v>
      </c>
      <c r="Q1466" s="12" t="s">
        <v>8320</v>
      </c>
      <c r="R1466" t="s">
        <v>8340</v>
      </c>
      <c r="S1466" s="17">
        <f t="shared" si="104"/>
        <v>41291.661550925928</v>
      </c>
      <c r="T1466" s="17"/>
      <c r="U1466" s="16">
        <f t="shared" si="105"/>
        <v>41321.661550925928</v>
      </c>
    </row>
    <row r="1467" spans="1:21" ht="60" hidden="1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0">
        <f t="shared" si="102"/>
        <v>456</v>
      </c>
      <c r="P1467" s="10">
        <f t="shared" si="103"/>
        <v>52.62</v>
      </c>
      <c r="Q1467" s="12" t="s">
        <v>8320</v>
      </c>
      <c r="R1467" t="s">
        <v>8340</v>
      </c>
      <c r="S1467" s="17">
        <f t="shared" si="104"/>
        <v>40959.734398148146</v>
      </c>
      <c r="T1467" s="17"/>
      <c r="U1467" s="16">
        <f t="shared" si="105"/>
        <v>40990.125</v>
      </c>
    </row>
    <row r="1468" spans="1:21" ht="60" hidden="1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0">
        <f t="shared" si="102"/>
        <v>108</v>
      </c>
      <c r="P1468" s="10">
        <f t="shared" si="103"/>
        <v>69.599999999999994</v>
      </c>
      <c r="Q1468" s="12" t="s">
        <v>8320</v>
      </c>
      <c r="R1468" t="s">
        <v>8340</v>
      </c>
      <c r="S1468" s="17">
        <f t="shared" si="104"/>
        <v>42340.172060185185</v>
      </c>
      <c r="T1468" s="17"/>
      <c r="U1468" s="16">
        <f t="shared" si="105"/>
        <v>42381.208333333328</v>
      </c>
    </row>
    <row r="1469" spans="1:21" ht="30" hidden="1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0">
        <f t="shared" si="102"/>
        <v>115</v>
      </c>
      <c r="P1469" s="10">
        <f t="shared" si="103"/>
        <v>76.72</v>
      </c>
      <c r="Q1469" s="12" t="s">
        <v>8320</v>
      </c>
      <c r="R1469" t="s">
        <v>8340</v>
      </c>
      <c r="S1469" s="17">
        <f t="shared" si="104"/>
        <v>40933.80190972222</v>
      </c>
      <c r="T1469" s="17"/>
      <c r="U1469" s="16">
        <f t="shared" si="105"/>
        <v>40993.760243055556</v>
      </c>
    </row>
    <row r="1470" spans="1:21" ht="60" hidden="1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0">
        <f t="shared" si="102"/>
        <v>102</v>
      </c>
      <c r="P1470" s="10">
        <f t="shared" si="103"/>
        <v>33.19</v>
      </c>
      <c r="Q1470" s="12" t="s">
        <v>8320</v>
      </c>
      <c r="R1470" t="s">
        <v>8340</v>
      </c>
      <c r="S1470" s="17">
        <f t="shared" si="104"/>
        <v>40646.014456018522</v>
      </c>
      <c r="T1470" s="17"/>
      <c r="U1470" s="16">
        <f t="shared" si="105"/>
        <v>40706.014456018522</v>
      </c>
    </row>
    <row r="1471" spans="1:21" ht="45" hidden="1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0">
        <f t="shared" si="102"/>
        <v>108</v>
      </c>
      <c r="P1471" s="10">
        <f t="shared" si="103"/>
        <v>149.46</v>
      </c>
      <c r="Q1471" s="12" t="s">
        <v>8320</v>
      </c>
      <c r="R1471" t="s">
        <v>8340</v>
      </c>
      <c r="S1471" s="17">
        <f t="shared" si="104"/>
        <v>41290.598483796297</v>
      </c>
      <c r="T1471" s="17"/>
      <c r="U1471" s="16">
        <f t="shared" si="105"/>
        <v>41320.598483796297</v>
      </c>
    </row>
    <row r="1472" spans="1:21" ht="60" hidden="1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0">
        <f t="shared" si="102"/>
        <v>125</v>
      </c>
      <c r="P1472" s="10">
        <f t="shared" si="103"/>
        <v>23.17</v>
      </c>
      <c r="Q1472" s="12" t="s">
        <v>8320</v>
      </c>
      <c r="R1472" t="s">
        <v>8340</v>
      </c>
      <c r="S1472" s="17">
        <f t="shared" si="104"/>
        <v>41250.827118055553</v>
      </c>
      <c r="T1472" s="17"/>
      <c r="U1472" s="16">
        <f t="shared" si="105"/>
        <v>41271.827118055553</v>
      </c>
    </row>
    <row r="1473" spans="1:21" ht="60" hidden="1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0">
        <f t="shared" si="102"/>
        <v>104</v>
      </c>
      <c r="P1473" s="10">
        <f t="shared" si="103"/>
        <v>96.88</v>
      </c>
      <c r="Q1473" s="12" t="s">
        <v>8320</v>
      </c>
      <c r="R1473" t="s">
        <v>8340</v>
      </c>
      <c r="S1473" s="17">
        <f t="shared" si="104"/>
        <v>42073.957569444443</v>
      </c>
      <c r="T1473" s="17"/>
      <c r="U1473" s="16">
        <f t="shared" si="105"/>
        <v>42103.957569444443</v>
      </c>
    </row>
    <row r="1474" spans="1:21" ht="60" hidden="1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0">
        <f t="shared" ref="O1474:O1537" si="106">ROUND(E1474/D1474*100,0)</f>
        <v>139</v>
      </c>
      <c r="P1474" s="10">
        <f t="shared" ref="P1474:P1537" si="107">IFERROR(ROUND(E1474/L1474,2),0)</f>
        <v>103.2</v>
      </c>
      <c r="Q1474" s="12" t="s">
        <v>8320</v>
      </c>
      <c r="R1474" t="s">
        <v>8340</v>
      </c>
      <c r="S1474" s="17">
        <f t="shared" si="104"/>
        <v>41533.542858796296</v>
      </c>
      <c r="T1474" s="17"/>
      <c r="U1474" s="16">
        <f t="shared" si="105"/>
        <v>41563.542858796296</v>
      </c>
    </row>
    <row r="1475" spans="1:21" ht="15.75" hidden="1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0">
        <f t="shared" si="106"/>
        <v>121</v>
      </c>
      <c r="P1475" s="10">
        <f t="shared" si="107"/>
        <v>38.46</v>
      </c>
      <c r="Q1475" s="12" t="s">
        <v>8320</v>
      </c>
      <c r="R1475" t="s">
        <v>8340</v>
      </c>
      <c r="S1475" s="17">
        <f t="shared" ref="S1475:S1538" si="108">(((J1475/60)/60)/24)+DATE(1970,1,1)</f>
        <v>40939.979618055557</v>
      </c>
      <c r="T1475" s="17"/>
      <c r="U1475" s="16">
        <f t="shared" ref="U1475:U1538" si="109">(((I1475/60)/60)/24)+DATE(1970,1,1)</f>
        <v>40969.979618055557</v>
      </c>
    </row>
    <row r="1476" spans="1:21" ht="60" hidden="1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0">
        <f t="shared" si="106"/>
        <v>112</v>
      </c>
      <c r="P1476" s="10">
        <f t="shared" si="107"/>
        <v>44.32</v>
      </c>
      <c r="Q1476" s="12" t="s">
        <v>8320</v>
      </c>
      <c r="R1476" t="s">
        <v>8340</v>
      </c>
      <c r="S1476" s="17">
        <f t="shared" si="108"/>
        <v>41500.727916666663</v>
      </c>
      <c r="T1476" s="17"/>
      <c r="U1476" s="16">
        <f t="shared" si="109"/>
        <v>41530.727916666663</v>
      </c>
    </row>
    <row r="1477" spans="1:21" ht="45" hidden="1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0">
        <f t="shared" si="106"/>
        <v>189</v>
      </c>
      <c r="P1477" s="10">
        <f t="shared" si="107"/>
        <v>64.17</v>
      </c>
      <c r="Q1477" s="12" t="s">
        <v>8320</v>
      </c>
      <c r="R1477" t="s">
        <v>8340</v>
      </c>
      <c r="S1477" s="17">
        <f t="shared" si="108"/>
        <v>41960.722951388889</v>
      </c>
      <c r="T1477" s="17"/>
      <c r="U1477" s="16">
        <f t="shared" si="109"/>
        <v>41993.207638888889</v>
      </c>
    </row>
    <row r="1478" spans="1:21" ht="45" hidden="1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0">
        <f t="shared" si="106"/>
        <v>662</v>
      </c>
      <c r="P1478" s="10">
        <f t="shared" si="107"/>
        <v>43.33</v>
      </c>
      <c r="Q1478" s="12" t="s">
        <v>8320</v>
      </c>
      <c r="R1478" t="s">
        <v>8340</v>
      </c>
      <c r="S1478" s="17">
        <f t="shared" si="108"/>
        <v>40766.041921296295</v>
      </c>
      <c r="T1478" s="17"/>
      <c r="U1478" s="16">
        <f t="shared" si="109"/>
        <v>40796.041921296295</v>
      </c>
    </row>
    <row r="1479" spans="1:21" ht="60" hidden="1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0">
        <f t="shared" si="106"/>
        <v>111</v>
      </c>
      <c r="P1479" s="10">
        <f t="shared" si="107"/>
        <v>90.5</v>
      </c>
      <c r="Q1479" s="12" t="s">
        <v>8320</v>
      </c>
      <c r="R1479" t="s">
        <v>8340</v>
      </c>
      <c r="S1479" s="17">
        <f t="shared" si="108"/>
        <v>40840.615787037037</v>
      </c>
      <c r="T1479" s="17"/>
      <c r="U1479" s="16">
        <f t="shared" si="109"/>
        <v>40900.125</v>
      </c>
    </row>
    <row r="1480" spans="1:21" ht="60" hidden="1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0">
        <f t="shared" si="106"/>
        <v>1182</v>
      </c>
      <c r="P1480" s="10">
        <f t="shared" si="107"/>
        <v>29.19</v>
      </c>
      <c r="Q1480" s="12" t="s">
        <v>8320</v>
      </c>
      <c r="R1480" t="s">
        <v>8340</v>
      </c>
      <c r="S1480" s="17">
        <f t="shared" si="108"/>
        <v>41394.871678240743</v>
      </c>
      <c r="T1480" s="17"/>
      <c r="U1480" s="16">
        <f t="shared" si="109"/>
        <v>41408.871678240743</v>
      </c>
    </row>
    <row r="1481" spans="1:21" ht="60" hidden="1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0">
        <f t="shared" si="106"/>
        <v>137</v>
      </c>
      <c r="P1481" s="10">
        <f t="shared" si="107"/>
        <v>30.96</v>
      </c>
      <c r="Q1481" s="12" t="s">
        <v>8320</v>
      </c>
      <c r="R1481" t="s">
        <v>8340</v>
      </c>
      <c r="S1481" s="17">
        <f t="shared" si="108"/>
        <v>41754.745243055557</v>
      </c>
      <c r="T1481" s="17"/>
      <c r="U1481" s="16">
        <f t="shared" si="109"/>
        <v>41769.165972222225</v>
      </c>
    </row>
    <row r="1482" spans="1:21" ht="60" hidden="1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0">
        <f t="shared" si="106"/>
        <v>117</v>
      </c>
      <c r="P1482" s="10">
        <f t="shared" si="107"/>
        <v>92.16</v>
      </c>
      <c r="Q1482" s="12" t="s">
        <v>8320</v>
      </c>
      <c r="R1482" t="s">
        <v>8340</v>
      </c>
      <c r="S1482" s="17">
        <f t="shared" si="108"/>
        <v>41464.934016203704</v>
      </c>
      <c r="T1482" s="17"/>
      <c r="U1482" s="16">
        <f t="shared" si="109"/>
        <v>41481.708333333336</v>
      </c>
    </row>
    <row r="1483" spans="1:21" ht="60" hidden="1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0">
        <f t="shared" si="106"/>
        <v>2</v>
      </c>
      <c r="P1483" s="10">
        <f t="shared" si="107"/>
        <v>17.5</v>
      </c>
      <c r="Q1483" s="12" t="s">
        <v>8320</v>
      </c>
      <c r="R1483" t="s">
        <v>8322</v>
      </c>
      <c r="S1483" s="17">
        <f t="shared" si="108"/>
        <v>41550.922974537039</v>
      </c>
      <c r="T1483" s="17"/>
      <c r="U1483" s="16">
        <f t="shared" si="109"/>
        <v>41580.922974537039</v>
      </c>
    </row>
    <row r="1484" spans="1:21" ht="45" hidden="1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0">
        <f t="shared" si="106"/>
        <v>0</v>
      </c>
      <c r="P1484" s="10">
        <f t="shared" si="107"/>
        <v>5</v>
      </c>
      <c r="Q1484" s="12" t="s">
        <v>8320</v>
      </c>
      <c r="R1484" t="s">
        <v>8322</v>
      </c>
      <c r="S1484" s="17">
        <f t="shared" si="108"/>
        <v>41136.85805555556</v>
      </c>
      <c r="T1484" s="17"/>
      <c r="U1484" s="16">
        <f t="shared" si="109"/>
        <v>41159.32708333333</v>
      </c>
    </row>
    <row r="1485" spans="1:21" ht="60" hidden="1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0">
        <f t="shared" si="106"/>
        <v>1</v>
      </c>
      <c r="P1485" s="10">
        <f t="shared" si="107"/>
        <v>25</v>
      </c>
      <c r="Q1485" s="12" t="s">
        <v>8320</v>
      </c>
      <c r="R1485" t="s">
        <v>8322</v>
      </c>
      <c r="S1485" s="17">
        <f t="shared" si="108"/>
        <v>42548.192997685182</v>
      </c>
      <c r="T1485" s="17"/>
      <c r="U1485" s="16">
        <f t="shared" si="109"/>
        <v>42573.192997685182</v>
      </c>
    </row>
    <row r="1486" spans="1:21" ht="15.75" hidden="1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0">
        <f t="shared" si="106"/>
        <v>0</v>
      </c>
      <c r="P1486" s="10">
        <f t="shared" si="107"/>
        <v>0</v>
      </c>
      <c r="Q1486" s="12" t="s">
        <v>8320</v>
      </c>
      <c r="R1486" t="s">
        <v>8322</v>
      </c>
      <c r="S1486" s="17">
        <f t="shared" si="108"/>
        <v>41053.200960648144</v>
      </c>
      <c r="T1486" s="17"/>
      <c r="U1486" s="16">
        <f t="shared" si="109"/>
        <v>41111.618750000001</v>
      </c>
    </row>
    <row r="1487" spans="1:21" ht="60" hidden="1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0">
        <f t="shared" si="106"/>
        <v>2</v>
      </c>
      <c r="P1487" s="10">
        <f t="shared" si="107"/>
        <v>50</v>
      </c>
      <c r="Q1487" s="12" t="s">
        <v>8320</v>
      </c>
      <c r="R1487" t="s">
        <v>8322</v>
      </c>
      <c r="S1487" s="17">
        <f t="shared" si="108"/>
        <v>42130.795983796299</v>
      </c>
      <c r="T1487" s="17"/>
      <c r="U1487" s="16">
        <f t="shared" si="109"/>
        <v>42175.795983796299</v>
      </c>
    </row>
    <row r="1488" spans="1:21" ht="60" hidden="1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0">
        <f t="shared" si="106"/>
        <v>0</v>
      </c>
      <c r="P1488" s="10">
        <f t="shared" si="107"/>
        <v>16</v>
      </c>
      <c r="Q1488" s="12" t="s">
        <v>8320</v>
      </c>
      <c r="R1488" t="s">
        <v>8322</v>
      </c>
      <c r="S1488" s="17">
        <f t="shared" si="108"/>
        <v>42032.168530092589</v>
      </c>
      <c r="T1488" s="17"/>
      <c r="U1488" s="16">
        <f t="shared" si="109"/>
        <v>42062.168530092589</v>
      </c>
    </row>
    <row r="1489" spans="1:21" ht="45" hidden="1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0">
        <f t="shared" si="106"/>
        <v>0</v>
      </c>
      <c r="P1489" s="10">
        <f t="shared" si="107"/>
        <v>0</v>
      </c>
      <c r="Q1489" s="12" t="s">
        <v>8320</v>
      </c>
      <c r="R1489" t="s">
        <v>8322</v>
      </c>
      <c r="S1489" s="17">
        <f t="shared" si="108"/>
        <v>42554.917488425926</v>
      </c>
      <c r="T1489" s="17"/>
      <c r="U1489" s="16">
        <f t="shared" si="109"/>
        <v>42584.917488425926</v>
      </c>
    </row>
    <row r="1490" spans="1:21" ht="45" hidden="1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0">
        <f t="shared" si="106"/>
        <v>2</v>
      </c>
      <c r="P1490" s="10">
        <f t="shared" si="107"/>
        <v>60</v>
      </c>
      <c r="Q1490" s="12" t="s">
        <v>8320</v>
      </c>
      <c r="R1490" t="s">
        <v>8322</v>
      </c>
      <c r="S1490" s="17">
        <f t="shared" si="108"/>
        <v>41614.563194444447</v>
      </c>
      <c r="T1490" s="17"/>
      <c r="U1490" s="16">
        <f t="shared" si="109"/>
        <v>41644.563194444447</v>
      </c>
    </row>
    <row r="1491" spans="1:21" ht="45" hidden="1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0">
        <f t="shared" si="106"/>
        <v>0</v>
      </c>
      <c r="P1491" s="10">
        <f t="shared" si="107"/>
        <v>0</v>
      </c>
      <c r="Q1491" s="12" t="s">
        <v>8320</v>
      </c>
      <c r="R1491" t="s">
        <v>8322</v>
      </c>
      <c r="S1491" s="17">
        <f t="shared" si="108"/>
        <v>41198.611712962964</v>
      </c>
      <c r="T1491" s="17"/>
      <c r="U1491" s="16">
        <f t="shared" si="109"/>
        <v>41228.653379629628</v>
      </c>
    </row>
    <row r="1492" spans="1:21" ht="45" hidden="1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0">
        <f t="shared" si="106"/>
        <v>31</v>
      </c>
      <c r="P1492" s="10">
        <f t="shared" si="107"/>
        <v>47.11</v>
      </c>
      <c r="Q1492" s="12" t="s">
        <v>8320</v>
      </c>
      <c r="R1492" t="s">
        <v>8322</v>
      </c>
      <c r="S1492" s="17">
        <f t="shared" si="108"/>
        <v>41520.561041666668</v>
      </c>
      <c r="T1492" s="17"/>
      <c r="U1492" s="16">
        <f t="shared" si="109"/>
        <v>41549.561041666668</v>
      </c>
    </row>
    <row r="1493" spans="1:21" ht="45" hidden="1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0">
        <f t="shared" si="106"/>
        <v>8</v>
      </c>
      <c r="P1493" s="10">
        <f t="shared" si="107"/>
        <v>100</v>
      </c>
      <c r="Q1493" s="12" t="s">
        <v>8320</v>
      </c>
      <c r="R1493" t="s">
        <v>8322</v>
      </c>
      <c r="S1493" s="17">
        <f t="shared" si="108"/>
        <v>41991.713460648149</v>
      </c>
      <c r="T1493" s="17"/>
      <c r="U1493" s="16">
        <f t="shared" si="109"/>
        <v>42050.651388888888</v>
      </c>
    </row>
    <row r="1494" spans="1:21" ht="60" hidden="1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0">
        <f t="shared" si="106"/>
        <v>1</v>
      </c>
      <c r="P1494" s="10">
        <f t="shared" si="107"/>
        <v>15</v>
      </c>
      <c r="Q1494" s="12" t="s">
        <v>8320</v>
      </c>
      <c r="R1494" t="s">
        <v>8322</v>
      </c>
      <c r="S1494" s="17">
        <f t="shared" si="108"/>
        <v>40682.884791666671</v>
      </c>
      <c r="T1494" s="17"/>
      <c r="U1494" s="16">
        <f t="shared" si="109"/>
        <v>40712.884791666671</v>
      </c>
    </row>
    <row r="1495" spans="1:21" ht="45" hidden="1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0">
        <f t="shared" si="106"/>
        <v>0</v>
      </c>
      <c r="P1495" s="10">
        <f t="shared" si="107"/>
        <v>0</v>
      </c>
      <c r="Q1495" s="12" t="s">
        <v>8320</v>
      </c>
      <c r="R1495" t="s">
        <v>8322</v>
      </c>
      <c r="S1495" s="17">
        <f t="shared" si="108"/>
        <v>41411.866608796299</v>
      </c>
      <c r="T1495" s="17"/>
      <c r="U1495" s="16">
        <f t="shared" si="109"/>
        <v>41441.866608796299</v>
      </c>
    </row>
    <row r="1496" spans="1:21" ht="60" hidden="1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0">
        <f t="shared" si="106"/>
        <v>9</v>
      </c>
      <c r="P1496" s="10">
        <f t="shared" si="107"/>
        <v>40.450000000000003</v>
      </c>
      <c r="Q1496" s="12" t="s">
        <v>8320</v>
      </c>
      <c r="R1496" t="s">
        <v>8322</v>
      </c>
      <c r="S1496" s="17">
        <f t="shared" si="108"/>
        <v>42067.722372685181</v>
      </c>
      <c r="T1496" s="17"/>
      <c r="U1496" s="16">
        <f t="shared" si="109"/>
        <v>42097.651388888888</v>
      </c>
    </row>
    <row r="1497" spans="1:21" ht="30" hidden="1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0">
        <f t="shared" si="106"/>
        <v>0</v>
      </c>
      <c r="P1497" s="10">
        <f t="shared" si="107"/>
        <v>0</v>
      </c>
      <c r="Q1497" s="12" t="s">
        <v>8320</v>
      </c>
      <c r="R1497" t="s">
        <v>8322</v>
      </c>
      <c r="S1497" s="17">
        <f t="shared" si="108"/>
        <v>40752.789710648147</v>
      </c>
      <c r="T1497" s="17"/>
      <c r="U1497" s="16">
        <f t="shared" si="109"/>
        <v>40782.789710648147</v>
      </c>
    </row>
    <row r="1498" spans="1:21" ht="45" hidden="1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0">
        <f t="shared" si="106"/>
        <v>0</v>
      </c>
      <c r="P1498" s="10">
        <f t="shared" si="107"/>
        <v>0</v>
      </c>
      <c r="Q1498" s="12" t="s">
        <v>8320</v>
      </c>
      <c r="R1498" t="s">
        <v>8322</v>
      </c>
      <c r="S1498" s="17">
        <f t="shared" si="108"/>
        <v>41838.475219907406</v>
      </c>
      <c r="T1498" s="17"/>
      <c r="U1498" s="16">
        <f t="shared" si="109"/>
        <v>41898.475219907406</v>
      </c>
    </row>
    <row r="1499" spans="1:21" ht="60" hidden="1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0">
        <f t="shared" si="106"/>
        <v>0</v>
      </c>
      <c r="P1499" s="10">
        <f t="shared" si="107"/>
        <v>1</v>
      </c>
      <c r="Q1499" s="12" t="s">
        <v>8320</v>
      </c>
      <c r="R1499" t="s">
        <v>8322</v>
      </c>
      <c r="S1499" s="17">
        <f t="shared" si="108"/>
        <v>41444.64261574074</v>
      </c>
      <c r="T1499" s="17"/>
      <c r="U1499" s="16">
        <f t="shared" si="109"/>
        <v>41486.821527777778</v>
      </c>
    </row>
    <row r="1500" spans="1:21" ht="60" hidden="1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0">
        <f t="shared" si="106"/>
        <v>2</v>
      </c>
      <c r="P1500" s="10">
        <f t="shared" si="107"/>
        <v>19</v>
      </c>
      <c r="Q1500" s="12" t="s">
        <v>8320</v>
      </c>
      <c r="R1500" t="s">
        <v>8322</v>
      </c>
      <c r="S1500" s="17">
        <f t="shared" si="108"/>
        <v>41840.983541666668</v>
      </c>
      <c r="T1500" s="17"/>
      <c r="U1500" s="16">
        <f t="shared" si="109"/>
        <v>41885.983541666668</v>
      </c>
    </row>
    <row r="1501" spans="1:21" ht="60" hidden="1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0">
        <f t="shared" si="106"/>
        <v>0</v>
      </c>
      <c r="P1501" s="10">
        <f t="shared" si="107"/>
        <v>5</v>
      </c>
      <c r="Q1501" s="12" t="s">
        <v>8320</v>
      </c>
      <c r="R1501" t="s">
        <v>8322</v>
      </c>
      <c r="S1501" s="17">
        <f t="shared" si="108"/>
        <v>42527.007326388892</v>
      </c>
      <c r="T1501" s="17"/>
      <c r="U1501" s="16">
        <f t="shared" si="109"/>
        <v>42587.007326388892</v>
      </c>
    </row>
    <row r="1502" spans="1:21" ht="60" hidden="1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0">
        <f t="shared" si="106"/>
        <v>25</v>
      </c>
      <c r="P1502" s="10">
        <f t="shared" si="107"/>
        <v>46.73</v>
      </c>
      <c r="Q1502" s="12" t="s">
        <v>8320</v>
      </c>
      <c r="R1502" t="s">
        <v>8322</v>
      </c>
      <c r="S1502" s="17">
        <f t="shared" si="108"/>
        <v>41365.904594907406</v>
      </c>
      <c r="T1502" s="17"/>
      <c r="U1502" s="16">
        <f t="shared" si="109"/>
        <v>41395.904594907406</v>
      </c>
    </row>
    <row r="1503" spans="1:21" ht="45" hidden="1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0">
        <f t="shared" si="106"/>
        <v>166</v>
      </c>
      <c r="P1503" s="10">
        <f t="shared" si="107"/>
        <v>97.73</v>
      </c>
      <c r="Q1503" s="12" t="s">
        <v>8336</v>
      </c>
      <c r="R1503" t="s">
        <v>8337</v>
      </c>
      <c r="S1503" s="17">
        <f t="shared" si="108"/>
        <v>42163.583599537036</v>
      </c>
      <c r="T1503" s="17"/>
      <c r="U1503" s="16">
        <f t="shared" si="109"/>
        <v>42193.583599537036</v>
      </c>
    </row>
    <row r="1504" spans="1:21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0">
        <f t="shared" si="106"/>
        <v>101</v>
      </c>
      <c r="P1504" s="10">
        <f t="shared" si="107"/>
        <v>67.84</v>
      </c>
      <c r="Q1504" s="12" t="s">
        <v>8336</v>
      </c>
      <c r="R1504" t="s">
        <v>8337</v>
      </c>
      <c r="S1504" s="17">
        <f t="shared" si="108"/>
        <v>42426.542592592596</v>
      </c>
      <c r="T1504" s="27">
        <f>YEAR(S1504)</f>
        <v>2016</v>
      </c>
      <c r="U1504" s="16">
        <f t="shared" si="109"/>
        <v>42454.916666666672</v>
      </c>
    </row>
    <row r="1505" spans="1:21" ht="60" hidden="1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0">
        <f t="shared" si="106"/>
        <v>108</v>
      </c>
      <c r="P1505" s="10">
        <f t="shared" si="107"/>
        <v>56.98</v>
      </c>
      <c r="Q1505" s="12" t="s">
        <v>8336</v>
      </c>
      <c r="R1505" t="s">
        <v>8337</v>
      </c>
      <c r="S1505" s="17">
        <f t="shared" si="108"/>
        <v>42606.347233796296</v>
      </c>
      <c r="T1505" s="17"/>
      <c r="U1505" s="16">
        <f t="shared" si="109"/>
        <v>42666.347233796296</v>
      </c>
    </row>
    <row r="1506" spans="1:21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0">
        <f t="shared" si="106"/>
        <v>278</v>
      </c>
      <c r="P1506" s="10">
        <f t="shared" si="107"/>
        <v>67.16</v>
      </c>
      <c r="Q1506" s="12" t="s">
        <v>8336</v>
      </c>
      <c r="R1506" t="s">
        <v>8337</v>
      </c>
      <c r="S1506" s="17">
        <f t="shared" si="108"/>
        <v>41772.657685185186</v>
      </c>
      <c r="T1506" s="27">
        <f>YEAR(S1506)</f>
        <v>2014</v>
      </c>
      <c r="U1506" s="16">
        <f t="shared" si="109"/>
        <v>41800.356249999997</v>
      </c>
    </row>
    <row r="1507" spans="1:21" ht="60" hidden="1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0">
        <f t="shared" si="106"/>
        <v>104</v>
      </c>
      <c r="P1507" s="10">
        <f t="shared" si="107"/>
        <v>48.04</v>
      </c>
      <c r="Q1507" s="12" t="s">
        <v>8336</v>
      </c>
      <c r="R1507" t="s">
        <v>8337</v>
      </c>
      <c r="S1507" s="17">
        <f t="shared" si="108"/>
        <v>42414.44332175926</v>
      </c>
      <c r="T1507" s="17"/>
      <c r="U1507" s="16">
        <f t="shared" si="109"/>
        <v>42451.834027777775</v>
      </c>
    </row>
    <row r="1508" spans="1:21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0">
        <f t="shared" si="106"/>
        <v>111</v>
      </c>
      <c r="P1508" s="10">
        <f t="shared" si="107"/>
        <v>38.86</v>
      </c>
      <c r="Q1508" s="12" t="s">
        <v>8336</v>
      </c>
      <c r="R1508" t="s">
        <v>8337</v>
      </c>
      <c r="S1508" s="17">
        <f t="shared" si="108"/>
        <v>41814.785925925928</v>
      </c>
      <c r="T1508" s="27">
        <f>YEAR(S1508)</f>
        <v>2014</v>
      </c>
      <c r="U1508" s="16">
        <f t="shared" si="109"/>
        <v>41844.785925925928</v>
      </c>
    </row>
    <row r="1509" spans="1:21" ht="60" hidden="1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0">
        <f t="shared" si="106"/>
        <v>215</v>
      </c>
      <c r="P1509" s="10">
        <f t="shared" si="107"/>
        <v>78.180000000000007</v>
      </c>
      <c r="Q1509" s="12" t="s">
        <v>8336</v>
      </c>
      <c r="R1509" t="s">
        <v>8337</v>
      </c>
      <c r="S1509" s="17">
        <f t="shared" si="108"/>
        <v>40254.450335648151</v>
      </c>
      <c r="T1509" s="17"/>
      <c r="U1509" s="16">
        <f t="shared" si="109"/>
        <v>40313.340277777781</v>
      </c>
    </row>
    <row r="1510" spans="1:21" ht="45" hidden="1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0">
        <f t="shared" si="106"/>
        <v>111</v>
      </c>
      <c r="P1510" s="10">
        <f t="shared" si="107"/>
        <v>97.11</v>
      </c>
      <c r="Q1510" s="12" t="s">
        <v>8336</v>
      </c>
      <c r="R1510" t="s">
        <v>8337</v>
      </c>
      <c r="S1510" s="17">
        <f t="shared" si="108"/>
        <v>41786.614363425928</v>
      </c>
      <c r="T1510" s="17"/>
      <c r="U1510" s="16">
        <f t="shared" si="109"/>
        <v>41817.614363425928</v>
      </c>
    </row>
    <row r="1511" spans="1:21" ht="60" hidden="1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0">
        <f t="shared" si="106"/>
        <v>124</v>
      </c>
      <c r="P1511" s="10">
        <f t="shared" si="107"/>
        <v>110.39</v>
      </c>
      <c r="Q1511" s="12" t="s">
        <v>8336</v>
      </c>
      <c r="R1511" t="s">
        <v>8337</v>
      </c>
      <c r="S1511" s="17">
        <f t="shared" si="108"/>
        <v>42751.533391203702</v>
      </c>
      <c r="T1511" s="17"/>
      <c r="U1511" s="16">
        <f t="shared" si="109"/>
        <v>42780.957638888889</v>
      </c>
    </row>
    <row r="1512" spans="1:21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0">
        <f t="shared" si="106"/>
        <v>101</v>
      </c>
      <c r="P1512" s="10">
        <f t="shared" si="107"/>
        <v>39.92</v>
      </c>
      <c r="Q1512" s="12" t="s">
        <v>8336</v>
      </c>
      <c r="R1512" t="s">
        <v>8337</v>
      </c>
      <c r="S1512" s="17">
        <f t="shared" si="108"/>
        <v>41809.385162037033</v>
      </c>
      <c r="T1512" s="27">
        <f>YEAR(S1512)</f>
        <v>2014</v>
      </c>
      <c r="U1512" s="16">
        <f t="shared" si="109"/>
        <v>41839.385162037033</v>
      </c>
    </row>
    <row r="1513" spans="1:21" ht="60" hidden="1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0">
        <f t="shared" si="106"/>
        <v>112</v>
      </c>
      <c r="P1513" s="10">
        <f t="shared" si="107"/>
        <v>75.98</v>
      </c>
      <c r="Q1513" s="12" t="s">
        <v>8336</v>
      </c>
      <c r="R1513" t="s">
        <v>8337</v>
      </c>
      <c r="S1513" s="17">
        <f t="shared" si="108"/>
        <v>42296.583379629628</v>
      </c>
      <c r="T1513" s="17"/>
      <c r="U1513" s="16">
        <f t="shared" si="109"/>
        <v>42326.625046296293</v>
      </c>
    </row>
    <row r="1514" spans="1:21" ht="60" hidden="1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0">
        <f t="shared" si="106"/>
        <v>559</v>
      </c>
      <c r="P1514" s="10">
        <f t="shared" si="107"/>
        <v>58.38</v>
      </c>
      <c r="Q1514" s="12" t="s">
        <v>8336</v>
      </c>
      <c r="R1514" t="s">
        <v>8337</v>
      </c>
      <c r="S1514" s="17">
        <f t="shared" si="108"/>
        <v>42741.684479166666</v>
      </c>
      <c r="T1514" s="17"/>
      <c r="U1514" s="16">
        <f t="shared" si="109"/>
        <v>42771.684479166666</v>
      </c>
    </row>
    <row r="1515" spans="1:21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0">
        <f t="shared" si="106"/>
        <v>150</v>
      </c>
      <c r="P1515" s="10">
        <f t="shared" si="107"/>
        <v>55.82</v>
      </c>
      <c r="Q1515" s="12" t="s">
        <v>8336</v>
      </c>
      <c r="R1515" t="s">
        <v>8337</v>
      </c>
      <c r="S1515" s="17">
        <f t="shared" si="108"/>
        <v>41806.637337962966</v>
      </c>
      <c r="T1515" s="27">
        <f>YEAR(S1515)</f>
        <v>2014</v>
      </c>
      <c r="U1515" s="16">
        <f t="shared" si="109"/>
        <v>41836.637337962966</v>
      </c>
    </row>
    <row r="1516" spans="1:21" ht="45" hidden="1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0">
        <f t="shared" si="106"/>
        <v>106</v>
      </c>
      <c r="P1516" s="10">
        <f t="shared" si="107"/>
        <v>151.24</v>
      </c>
      <c r="Q1516" s="12" t="s">
        <v>8336</v>
      </c>
      <c r="R1516" t="s">
        <v>8337</v>
      </c>
      <c r="S1516" s="17">
        <f t="shared" si="108"/>
        <v>42234.597685185188</v>
      </c>
      <c r="T1516" s="17"/>
      <c r="U1516" s="16">
        <f t="shared" si="109"/>
        <v>42274.597685185188</v>
      </c>
    </row>
    <row r="1517" spans="1:21" ht="60" hidden="1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0">
        <f t="shared" si="106"/>
        <v>157</v>
      </c>
      <c r="P1517" s="10">
        <f t="shared" si="107"/>
        <v>849.67</v>
      </c>
      <c r="Q1517" s="12" t="s">
        <v>8336</v>
      </c>
      <c r="R1517" t="s">
        <v>8337</v>
      </c>
      <c r="S1517" s="17">
        <f t="shared" si="108"/>
        <v>42415.253437499996</v>
      </c>
      <c r="T1517" s="17"/>
      <c r="U1517" s="16">
        <f t="shared" si="109"/>
        <v>42445.211770833332</v>
      </c>
    </row>
    <row r="1518" spans="1:21" ht="45" hidden="1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0">
        <f t="shared" si="106"/>
        <v>109</v>
      </c>
      <c r="P1518" s="10">
        <f t="shared" si="107"/>
        <v>159.24</v>
      </c>
      <c r="Q1518" s="12" t="s">
        <v>8336</v>
      </c>
      <c r="R1518" t="s">
        <v>8337</v>
      </c>
      <c r="S1518" s="17">
        <f t="shared" si="108"/>
        <v>42619.466342592597</v>
      </c>
      <c r="T1518" s="17"/>
      <c r="U1518" s="16">
        <f t="shared" si="109"/>
        <v>42649.583333333328</v>
      </c>
    </row>
    <row r="1519" spans="1:21" ht="60" hidden="1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0">
        <f t="shared" si="106"/>
        <v>162</v>
      </c>
      <c r="P1519" s="10">
        <f t="shared" si="107"/>
        <v>39.51</v>
      </c>
      <c r="Q1519" s="12" t="s">
        <v>8336</v>
      </c>
      <c r="R1519" t="s">
        <v>8337</v>
      </c>
      <c r="S1519" s="17">
        <f t="shared" si="108"/>
        <v>41948.56658564815</v>
      </c>
      <c r="T1519" s="17"/>
      <c r="U1519" s="16">
        <f t="shared" si="109"/>
        <v>41979.25</v>
      </c>
    </row>
    <row r="1520" spans="1:21" ht="30" hidden="1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0">
        <f t="shared" si="106"/>
        <v>205</v>
      </c>
      <c r="P1520" s="10">
        <f t="shared" si="107"/>
        <v>130.53</v>
      </c>
      <c r="Q1520" s="12" t="s">
        <v>8336</v>
      </c>
      <c r="R1520" t="s">
        <v>8337</v>
      </c>
      <c r="S1520" s="17">
        <f t="shared" si="108"/>
        <v>41760.8200462963</v>
      </c>
      <c r="T1520" s="17"/>
      <c r="U1520" s="16">
        <f t="shared" si="109"/>
        <v>41790.8200462963</v>
      </c>
    </row>
    <row r="1521" spans="1:21" ht="60" hidden="1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0">
        <f t="shared" si="106"/>
        <v>103</v>
      </c>
      <c r="P1521" s="10">
        <f t="shared" si="107"/>
        <v>64.16</v>
      </c>
      <c r="Q1521" s="12" t="s">
        <v>8336</v>
      </c>
      <c r="R1521" t="s">
        <v>8337</v>
      </c>
      <c r="S1521" s="17">
        <f t="shared" si="108"/>
        <v>41782.741701388892</v>
      </c>
      <c r="T1521" s="17"/>
      <c r="U1521" s="16">
        <f t="shared" si="109"/>
        <v>41810.915972222225</v>
      </c>
    </row>
    <row r="1522" spans="1:21" ht="45" hidden="1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0">
        <f t="shared" si="106"/>
        <v>103</v>
      </c>
      <c r="P1522" s="10">
        <f t="shared" si="107"/>
        <v>111.53</v>
      </c>
      <c r="Q1522" s="12" t="s">
        <v>8336</v>
      </c>
      <c r="R1522" t="s">
        <v>8337</v>
      </c>
      <c r="S1522" s="17">
        <f t="shared" si="108"/>
        <v>41955.857789351852</v>
      </c>
      <c r="T1522" s="17"/>
      <c r="U1522" s="16">
        <f t="shared" si="109"/>
        <v>41992.166666666672</v>
      </c>
    </row>
    <row r="1523" spans="1:21" ht="45" hidden="1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0">
        <f t="shared" si="106"/>
        <v>107</v>
      </c>
      <c r="P1523" s="10">
        <f t="shared" si="107"/>
        <v>170.45</v>
      </c>
      <c r="Q1523" s="12" t="s">
        <v>8336</v>
      </c>
      <c r="R1523" t="s">
        <v>8337</v>
      </c>
      <c r="S1523" s="17">
        <f t="shared" si="108"/>
        <v>42493.167719907404</v>
      </c>
      <c r="T1523" s="17"/>
      <c r="U1523" s="16">
        <f t="shared" si="109"/>
        <v>42528.167719907404</v>
      </c>
    </row>
    <row r="1524" spans="1:21" ht="60" hidden="1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0">
        <f t="shared" si="106"/>
        <v>139</v>
      </c>
      <c r="P1524" s="10">
        <f t="shared" si="107"/>
        <v>133.74</v>
      </c>
      <c r="Q1524" s="12" t="s">
        <v>8336</v>
      </c>
      <c r="R1524" t="s">
        <v>8337</v>
      </c>
      <c r="S1524" s="17">
        <f t="shared" si="108"/>
        <v>41899.830312500002</v>
      </c>
      <c r="T1524" s="17"/>
      <c r="U1524" s="16">
        <f t="shared" si="109"/>
        <v>41929.830312500002</v>
      </c>
    </row>
    <row r="1525" spans="1:21" ht="60" hidden="1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0">
        <f t="shared" si="106"/>
        <v>125</v>
      </c>
      <c r="P1525" s="10">
        <f t="shared" si="107"/>
        <v>95.83</v>
      </c>
      <c r="Q1525" s="12" t="s">
        <v>8336</v>
      </c>
      <c r="R1525" t="s">
        <v>8337</v>
      </c>
      <c r="S1525" s="17">
        <f t="shared" si="108"/>
        <v>41964.751342592594</v>
      </c>
      <c r="T1525" s="17"/>
      <c r="U1525" s="16">
        <f t="shared" si="109"/>
        <v>41996</v>
      </c>
    </row>
    <row r="1526" spans="1:21" ht="45" hidden="1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0">
        <f t="shared" si="106"/>
        <v>207</v>
      </c>
      <c r="P1526" s="10">
        <f t="shared" si="107"/>
        <v>221.79</v>
      </c>
      <c r="Q1526" s="12" t="s">
        <v>8336</v>
      </c>
      <c r="R1526" t="s">
        <v>8337</v>
      </c>
      <c r="S1526" s="17">
        <f t="shared" si="108"/>
        <v>42756.501041666663</v>
      </c>
      <c r="T1526" s="17"/>
      <c r="U1526" s="16">
        <f t="shared" si="109"/>
        <v>42786.501041666663</v>
      </c>
    </row>
    <row r="1527" spans="1:21" ht="60" hidden="1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0">
        <f t="shared" si="106"/>
        <v>174</v>
      </c>
      <c r="P1527" s="10">
        <f t="shared" si="107"/>
        <v>32.32</v>
      </c>
      <c r="Q1527" s="12" t="s">
        <v>8336</v>
      </c>
      <c r="R1527" t="s">
        <v>8337</v>
      </c>
      <c r="S1527" s="17">
        <f t="shared" si="108"/>
        <v>42570.702986111108</v>
      </c>
      <c r="T1527" s="17"/>
      <c r="U1527" s="16">
        <f t="shared" si="109"/>
        <v>42600.702986111108</v>
      </c>
    </row>
    <row r="1528" spans="1:21" ht="60" hidden="1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0">
        <f t="shared" si="106"/>
        <v>120</v>
      </c>
      <c r="P1528" s="10">
        <f t="shared" si="107"/>
        <v>98.84</v>
      </c>
      <c r="Q1528" s="12" t="s">
        <v>8336</v>
      </c>
      <c r="R1528" t="s">
        <v>8337</v>
      </c>
      <c r="S1528" s="17">
        <f t="shared" si="108"/>
        <v>42339.276006944448</v>
      </c>
      <c r="T1528" s="17"/>
      <c r="U1528" s="16">
        <f t="shared" si="109"/>
        <v>42388.276006944448</v>
      </c>
    </row>
    <row r="1529" spans="1:21" ht="45" hidden="1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0">
        <f t="shared" si="106"/>
        <v>110</v>
      </c>
      <c r="P1529" s="10">
        <f t="shared" si="107"/>
        <v>55.22</v>
      </c>
      <c r="Q1529" s="12" t="s">
        <v>8336</v>
      </c>
      <c r="R1529" t="s">
        <v>8337</v>
      </c>
      <c r="S1529" s="17">
        <f t="shared" si="108"/>
        <v>42780.600532407407</v>
      </c>
      <c r="T1529" s="17"/>
      <c r="U1529" s="16">
        <f t="shared" si="109"/>
        <v>42808.558865740735</v>
      </c>
    </row>
    <row r="1530" spans="1:21" ht="30" hidden="1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0">
        <f t="shared" si="106"/>
        <v>282</v>
      </c>
      <c r="P1530" s="10">
        <f t="shared" si="107"/>
        <v>52.79</v>
      </c>
      <c r="Q1530" s="12" t="s">
        <v>8336</v>
      </c>
      <c r="R1530" t="s">
        <v>8337</v>
      </c>
      <c r="S1530" s="17">
        <f t="shared" si="108"/>
        <v>42736.732893518521</v>
      </c>
      <c r="T1530" s="17"/>
      <c r="U1530" s="16">
        <f t="shared" si="109"/>
        <v>42767</v>
      </c>
    </row>
    <row r="1531" spans="1:21" ht="45" hidden="1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0">
        <f t="shared" si="106"/>
        <v>101</v>
      </c>
      <c r="P1531" s="10">
        <f t="shared" si="107"/>
        <v>135.66999999999999</v>
      </c>
      <c r="Q1531" s="12" t="s">
        <v>8336</v>
      </c>
      <c r="R1531" t="s">
        <v>8337</v>
      </c>
      <c r="S1531" s="17">
        <f t="shared" si="108"/>
        <v>42052.628703703704</v>
      </c>
      <c r="T1531" s="17"/>
      <c r="U1531" s="16">
        <f t="shared" si="109"/>
        <v>42082.587037037039</v>
      </c>
    </row>
    <row r="1532" spans="1:21" ht="60" hidden="1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0">
        <f t="shared" si="106"/>
        <v>135</v>
      </c>
      <c r="P1532" s="10">
        <f t="shared" si="107"/>
        <v>53.99</v>
      </c>
      <c r="Q1532" s="12" t="s">
        <v>8336</v>
      </c>
      <c r="R1532" t="s">
        <v>8337</v>
      </c>
      <c r="S1532" s="17">
        <f t="shared" si="108"/>
        <v>42275.767303240747</v>
      </c>
      <c r="T1532" s="17"/>
      <c r="U1532" s="16">
        <f t="shared" si="109"/>
        <v>42300.767303240747</v>
      </c>
    </row>
    <row r="1533" spans="1:21" ht="60" hidden="1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0">
        <f t="shared" si="106"/>
        <v>176</v>
      </c>
      <c r="P1533" s="10">
        <f t="shared" si="107"/>
        <v>56.64</v>
      </c>
      <c r="Q1533" s="12" t="s">
        <v>8336</v>
      </c>
      <c r="R1533" t="s">
        <v>8337</v>
      </c>
      <c r="S1533" s="17">
        <f t="shared" si="108"/>
        <v>41941.802384259259</v>
      </c>
      <c r="T1533" s="17"/>
      <c r="U1533" s="16">
        <f t="shared" si="109"/>
        <v>41974.125</v>
      </c>
    </row>
    <row r="1534" spans="1:21" ht="60" hidden="1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0">
        <f t="shared" si="106"/>
        <v>484</v>
      </c>
      <c r="P1534" s="10">
        <f t="shared" si="107"/>
        <v>82.32</v>
      </c>
      <c r="Q1534" s="12" t="s">
        <v>8336</v>
      </c>
      <c r="R1534" t="s">
        <v>8337</v>
      </c>
      <c r="S1534" s="17">
        <f t="shared" si="108"/>
        <v>42391.475289351853</v>
      </c>
      <c r="T1534" s="17"/>
      <c r="U1534" s="16">
        <f t="shared" si="109"/>
        <v>42415.625</v>
      </c>
    </row>
    <row r="1535" spans="1:21" ht="45" hidden="1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0">
        <f t="shared" si="106"/>
        <v>145</v>
      </c>
      <c r="P1535" s="10">
        <f t="shared" si="107"/>
        <v>88.26</v>
      </c>
      <c r="Q1535" s="12" t="s">
        <v>8336</v>
      </c>
      <c r="R1535" t="s">
        <v>8337</v>
      </c>
      <c r="S1535" s="17">
        <f t="shared" si="108"/>
        <v>42443.00204861111</v>
      </c>
      <c r="T1535" s="17"/>
      <c r="U1535" s="16">
        <f t="shared" si="109"/>
        <v>42492.165972222225</v>
      </c>
    </row>
    <row r="1536" spans="1:21" ht="60" hidden="1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0">
        <f t="shared" si="106"/>
        <v>418</v>
      </c>
      <c r="P1536" s="10">
        <f t="shared" si="107"/>
        <v>84.91</v>
      </c>
      <c r="Q1536" s="12" t="s">
        <v>8336</v>
      </c>
      <c r="R1536" t="s">
        <v>8337</v>
      </c>
      <c r="S1536" s="17">
        <f t="shared" si="108"/>
        <v>42221.67432870371</v>
      </c>
      <c r="T1536" s="17"/>
      <c r="U1536" s="16">
        <f t="shared" si="109"/>
        <v>42251.67432870371</v>
      </c>
    </row>
    <row r="1537" spans="1:21" ht="60" hidden="1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0">
        <f t="shared" si="106"/>
        <v>132</v>
      </c>
      <c r="P1537" s="10">
        <f t="shared" si="107"/>
        <v>48.15</v>
      </c>
      <c r="Q1537" s="12" t="s">
        <v>8336</v>
      </c>
      <c r="R1537" t="s">
        <v>8337</v>
      </c>
      <c r="S1537" s="17">
        <f t="shared" si="108"/>
        <v>42484.829062500001</v>
      </c>
      <c r="T1537" s="17"/>
      <c r="U1537" s="16">
        <f t="shared" si="109"/>
        <v>42513.916666666672</v>
      </c>
    </row>
    <row r="1538" spans="1:21" ht="60" hidden="1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0">
        <f t="shared" ref="O1538:O1601" si="110">ROUND(E1538/D1538*100,0)</f>
        <v>250</v>
      </c>
      <c r="P1538" s="10">
        <f t="shared" ref="P1538:P1601" si="111">IFERROR(ROUND(E1538/L1538,2),0)</f>
        <v>66.02</v>
      </c>
      <c r="Q1538" s="12" t="s">
        <v>8336</v>
      </c>
      <c r="R1538" t="s">
        <v>8337</v>
      </c>
      <c r="S1538" s="17">
        <f t="shared" si="108"/>
        <v>42213.802199074074</v>
      </c>
      <c r="T1538" s="17"/>
      <c r="U1538" s="16">
        <f t="shared" si="109"/>
        <v>42243.802199074074</v>
      </c>
    </row>
    <row r="1539" spans="1:21" ht="45" hidden="1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0">
        <f t="shared" si="110"/>
        <v>180</v>
      </c>
      <c r="P1539" s="10">
        <f t="shared" si="111"/>
        <v>96.38</v>
      </c>
      <c r="Q1539" s="12" t="s">
        <v>8336</v>
      </c>
      <c r="R1539" t="s">
        <v>8337</v>
      </c>
      <c r="S1539" s="17">
        <f t="shared" ref="S1539:S1602" si="112">(((J1539/60)/60)/24)+DATE(1970,1,1)</f>
        <v>42552.315127314811</v>
      </c>
      <c r="T1539" s="17"/>
      <c r="U1539" s="16">
        <f t="shared" ref="U1539:U1602" si="113">(((I1539/60)/60)/24)+DATE(1970,1,1)</f>
        <v>42588.75</v>
      </c>
    </row>
    <row r="1540" spans="1:21" ht="45" hidden="1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0">
        <f t="shared" si="110"/>
        <v>103</v>
      </c>
      <c r="P1540" s="10">
        <f t="shared" si="111"/>
        <v>156.16999999999999</v>
      </c>
      <c r="Q1540" s="12" t="s">
        <v>8336</v>
      </c>
      <c r="R1540" t="s">
        <v>8337</v>
      </c>
      <c r="S1540" s="17">
        <f t="shared" si="112"/>
        <v>41981.782060185185</v>
      </c>
      <c r="T1540" s="17"/>
      <c r="U1540" s="16">
        <f t="shared" si="113"/>
        <v>42026.782060185185</v>
      </c>
    </row>
    <row r="1541" spans="1:21" ht="60" hidden="1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0">
        <f t="shared" si="110"/>
        <v>136</v>
      </c>
      <c r="P1541" s="10">
        <f t="shared" si="111"/>
        <v>95.76</v>
      </c>
      <c r="Q1541" s="12" t="s">
        <v>8336</v>
      </c>
      <c r="R1541" t="s">
        <v>8337</v>
      </c>
      <c r="S1541" s="17">
        <f t="shared" si="112"/>
        <v>42705.919201388882</v>
      </c>
      <c r="T1541" s="17"/>
      <c r="U1541" s="16">
        <f t="shared" si="113"/>
        <v>42738.919201388882</v>
      </c>
    </row>
    <row r="1542" spans="1:21" ht="60" hidden="1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0">
        <f t="shared" si="110"/>
        <v>118</v>
      </c>
      <c r="P1542" s="10">
        <f t="shared" si="111"/>
        <v>180.41</v>
      </c>
      <c r="Q1542" s="12" t="s">
        <v>8336</v>
      </c>
      <c r="R1542" t="s">
        <v>8337</v>
      </c>
      <c r="S1542" s="17">
        <f t="shared" si="112"/>
        <v>41939.00712962963</v>
      </c>
      <c r="T1542" s="17"/>
      <c r="U1542" s="16">
        <f t="shared" si="113"/>
        <v>41969.052083333328</v>
      </c>
    </row>
    <row r="1543" spans="1:21" ht="45" hidden="1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0">
        <f t="shared" si="110"/>
        <v>0</v>
      </c>
      <c r="P1543" s="10">
        <f t="shared" si="111"/>
        <v>3</v>
      </c>
      <c r="Q1543" s="12" t="s">
        <v>8336</v>
      </c>
      <c r="R1543" t="s">
        <v>8341</v>
      </c>
      <c r="S1543" s="17">
        <f t="shared" si="112"/>
        <v>41974.712245370371</v>
      </c>
      <c r="T1543" s="17"/>
      <c r="U1543" s="16">
        <f t="shared" si="113"/>
        <v>42004.712245370371</v>
      </c>
    </row>
    <row r="1544" spans="1:21" ht="60" hidden="1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0">
        <f t="shared" si="110"/>
        <v>4</v>
      </c>
      <c r="P1544" s="10">
        <f t="shared" si="111"/>
        <v>20</v>
      </c>
      <c r="Q1544" s="12" t="s">
        <v>8336</v>
      </c>
      <c r="R1544" t="s">
        <v>8341</v>
      </c>
      <c r="S1544" s="17">
        <f t="shared" si="112"/>
        <v>42170.996527777781</v>
      </c>
      <c r="T1544" s="17"/>
      <c r="U1544" s="16">
        <f t="shared" si="113"/>
        <v>42185.996527777781</v>
      </c>
    </row>
    <row r="1545" spans="1:21" ht="45" hidden="1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0">
        <f t="shared" si="110"/>
        <v>0</v>
      </c>
      <c r="P1545" s="10">
        <f t="shared" si="111"/>
        <v>10</v>
      </c>
      <c r="Q1545" s="12" t="s">
        <v>8336</v>
      </c>
      <c r="R1545" t="s">
        <v>8341</v>
      </c>
      <c r="S1545" s="17">
        <f t="shared" si="112"/>
        <v>41935.509652777779</v>
      </c>
      <c r="T1545" s="17"/>
      <c r="U1545" s="16">
        <f t="shared" si="113"/>
        <v>41965.551319444443</v>
      </c>
    </row>
    <row r="1546" spans="1:21" ht="45" hidden="1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0">
        <f t="shared" si="110"/>
        <v>0</v>
      </c>
      <c r="P1546" s="10">
        <f t="shared" si="111"/>
        <v>0</v>
      </c>
      <c r="Q1546" s="12" t="s">
        <v>8336</v>
      </c>
      <c r="R1546" t="s">
        <v>8341</v>
      </c>
      <c r="S1546" s="17">
        <f t="shared" si="112"/>
        <v>42053.051203703704</v>
      </c>
      <c r="T1546" s="17"/>
      <c r="U1546" s="16">
        <f t="shared" si="113"/>
        <v>42095.012499999997</v>
      </c>
    </row>
    <row r="1547" spans="1:21" ht="45" hidden="1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0">
        <f t="shared" si="110"/>
        <v>0</v>
      </c>
      <c r="P1547" s="10">
        <f t="shared" si="111"/>
        <v>1</v>
      </c>
      <c r="Q1547" s="12" t="s">
        <v>8336</v>
      </c>
      <c r="R1547" t="s">
        <v>8341</v>
      </c>
      <c r="S1547" s="17">
        <f t="shared" si="112"/>
        <v>42031.884652777779</v>
      </c>
      <c r="T1547" s="17"/>
      <c r="U1547" s="16">
        <f t="shared" si="113"/>
        <v>42065.886111111111</v>
      </c>
    </row>
    <row r="1548" spans="1:21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0">
        <f t="shared" si="110"/>
        <v>29</v>
      </c>
      <c r="P1548" s="10">
        <f t="shared" si="111"/>
        <v>26.27</v>
      </c>
      <c r="Q1548" s="12" t="s">
        <v>8336</v>
      </c>
      <c r="R1548" t="s">
        <v>8341</v>
      </c>
      <c r="S1548" s="17">
        <f t="shared" si="112"/>
        <v>41839.212951388887</v>
      </c>
      <c r="T1548" s="27">
        <f>YEAR(S1548)</f>
        <v>2014</v>
      </c>
      <c r="U1548" s="16">
        <f t="shared" si="113"/>
        <v>41899.212951388887</v>
      </c>
    </row>
    <row r="1549" spans="1:21" ht="45" hidden="1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0">
        <f t="shared" si="110"/>
        <v>0</v>
      </c>
      <c r="P1549" s="10">
        <f t="shared" si="111"/>
        <v>0</v>
      </c>
      <c r="Q1549" s="12" t="s">
        <v>8336</v>
      </c>
      <c r="R1549" t="s">
        <v>8341</v>
      </c>
      <c r="S1549" s="17">
        <f t="shared" si="112"/>
        <v>42782.426875000005</v>
      </c>
      <c r="T1549" s="17"/>
      <c r="U1549" s="16">
        <f t="shared" si="113"/>
        <v>42789.426875000005</v>
      </c>
    </row>
    <row r="1550" spans="1:21" ht="30" hidden="1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0">
        <f t="shared" si="110"/>
        <v>9</v>
      </c>
      <c r="P1550" s="10">
        <f t="shared" si="111"/>
        <v>60</v>
      </c>
      <c r="Q1550" s="12" t="s">
        <v>8336</v>
      </c>
      <c r="R1550" t="s">
        <v>8341</v>
      </c>
      <c r="S1550" s="17">
        <f t="shared" si="112"/>
        <v>42286.88217592593</v>
      </c>
      <c r="T1550" s="17"/>
      <c r="U1550" s="16">
        <f t="shared" si="113"/>
        <v>42316.923842592587</v>
      </c>
    </row>
    <row r="1551" spans="1:21" ht="45" hidden="1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0">
        <f t="shared" si="110"/>
        <v>34</v>
      </c>
      <c r="P1551" s="10">
        <f t="shared" si="111"/>
        <v>28.33</v>
      </c>
      <c r="Q1551" s="12" t="s">
        <v>8336</v>
      </c>
      <c r="R1551" t="s">
        <v>8341</v>
      </c>
      <c r="S1551" s="17">
        <f t="shared" si="112"/>
        <v>42281.136099537034</v>
      </c>
      <c r="T1551" s="17"/>
      <c r="U1551" s="16">
        <f t="shared" si="113"/>
        <v>42311.177766203706</v>
      </c>
    </row>
    <row r="1552" spans="1:21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0">
        <f t="shared" si="110"/>
        <v>13</v>
      </c>
      <c r="P1552" s="10">
        <f t="shared" si="111"/>
        <v>14.43</v>
      </c>
      <c r="Q1552" s="12" t="s">
        <v>8336</v>
      </c>
      <c r="R1552" t="s">
        <v>8341</v>
      </c>
      <c r="S1552" s="17">
        <f t="shared" si="112"/>
        <v>42472.449467592596</v>
      </c>
      <c r="T1552" s="27">
        <f>YEAR(S1552)</f>
        <v>2016</v>
      </c>
      <c r="U1552" s="16">
        <f t="shared" si="113"/>
        <v>42502.449467592596</v>
      </c>
    </row>
    <row r="1553" spans="1:21" ht="60" hidden="1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0">
        <f t="shared" si="110"/>
        <v>0</v>
      </c>
      <c r="P1553" s="10">
        <f t="shared" si="111"/>
        <v>0</v>
      </c>
      <c r="Q1553" s="12" t="s">
        <v>8336</v>
      </c>
      <c r="R1553" t="s">
        <v>8341</v>
      </c>
      <c r="S1553" s="17">
        <f t="shared" si="112"/>
        <v>42121.824525462958</v>
      </c>
      <c r="T1553" s="17"/>
      <c r="U1553" s="16">
        <f t="shared" si="113"/>
        <v>42151.824525462958</v>
      </c>
    </row>
    <row r="1554" spans="1:21" ht="60" hidden="1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0">
        <f t="shared" si="110"/>
        <v>49</v>
      </c>
      <c r="P1554" s="10">
        <f t="shared" si="111"/>
        <v>132.19</v>
      </c>
      <c r="Q1554" s="12" t="s">
        <v>8336</v>
      </c>
      <c r="R1554" t="s">
        <v>8341</v>
      </c>
      <c r="S1554" s="17">
        <f t="shared" si="112"/>
        <v>41892.688750000001</v>
      </c>
      <c r="T1554" s="17"/>
      <c r="U1554" s="16">
        <f t="shared" si="113"/>
        <v>41913.165972222225</v>
      </c>
    </row>
    <row r="1555" spans="1:21" ht="45" hidden="1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0">
        <f t="shared" si="110"/>
        <v>0</v>
      </c>
      <c r="P1555" s="10">
        <f t="shared" si="111"/>
        <v>0</v>
      </c>
      <c r="Q1555" s="12" t="s">
        <v>8336</v>
      </c>
      <c r="R1555" t="s">
        <v>8341</v>
      </c>
      <c r="S1555" s="17">
        <f t="shared" si="112"/>
        <v>42219.282951388886</v>
      </c>
      <c r="T1555" s="17"/>
      <c r="U1555" s="16">
        <f t="shared" si="113"/>
        <v>42249.282951388886</v>
      </c>
    </row>
    <row r="1556" spans="1:21" ht="60" hidden="1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0">
        <f t="shared" si="110"/>
        <v>0</v>
      </c>
      <c r="P1556" s="10">
        <f t="shared" si="111"/>
        <v>0</v>
      </c>
      <c r="Q1556" s="12" t="s">
        <v>8336</v>
      </c>
      <c r="R1556" t="s">
        <v>8341</v>
      </c>
      <c r="S1556" s="17">
        <f t="shared" si="112"/>
        <v>42188.252199074079</v>
      </c>
      <c r="T1556" s="17"/>
      <c r="U1556" s="16">
        <f t="shared" si="113"/>
        <v>42218.252199074079</v>
      </c>
    </row>
    <row r="1557" spans="1:21" ht="45" hidden="1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0">
        <f t="shared" si="110"/>
        <v>0</v>
      </c>
      <c r="P1557" s="10">
        <f t="shared" si="111"/>
        <v>0</v>
      </c>
      <c r="Q1557" s="12" t="s">
        <v>8336</v>
      </c>
      <c r="R1557" t="s">
        <v>8341</v>
      </c>
      <c r="S1557" s="17">
        <f t="shared" si="112"/>
        <v>42241.613796296297</v>
      </c>
      <c r="T1557" s="17"/>
      <c r="U1557" s="16">
        <f t="shared" si="113"/>
        <v>42264.708333333328</v>
      </c>
    </row>
    <row r="1558" spans="1:21" ht="45" hidden="1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0">
        <f t="shared" si="110"/>
        <v>45</v>
      </c>
      <c r="P1558" s="10">
        <f t="shared" si="111"/>
        <v>56.42</v>
      </c>
      <c r="Q1558" s="12" t="s">
        <v>8336</v>
      </c>
      <c r="R1558" t="s">
        <v>8341</v>
      </c>
      <c r="S1558" s="17">
        <f t="shared" si="112"/>
        <v>42525.153055555551</v>
      </c>
      <c r="T1558" s="17"/>
      <c r="U1558" s="16">
        <f t="shared" si="113"/>
        <v>42555.153055555551</v>
      </c>
    </row>
    <row r="1559" spans="1:21" ht="45" hidden="1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0">
        <f t="shared" si="110"/>
        <v>4</v>
      </c>
      <c r="P1559" s="10">
        <f t="shared" si="111"/>
        <v>100</v>
      </c>
      <c r="Q1559" s="12" t="s">
        <v>8336</v>
      </c>
      <c r="R1559" t="s">
        <v>8341</v>
      </c>
      <c r="S1559" s="17">
        <f t="shared" si="112"/>
        <v>41871.65315972222</v>
      </c>
      <c r="T1559" s="17"/>
      <c r="U1559" s="16">
        <f t="shared" si="113"/>
        <v>41902.65315972222</v>
      </c>
    </row>
    <row r="1560" spans="1:21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0">
        <f t="shared" si="110"/>
        <v>5</v>
      </c>
      <c r="P1560" s="10">
        <f t="shared" si="111"/>
        <v>11.67</v>
      </c>
      <c r="Q1560" s="12" t="s">
        <v>8336</v>
      </c>
      <c r="R1560" t="s">
        <v>8341</v>
      </c>
      <c r="S1560" s="17">
        <f t="shared" si="112"/>
        <v>42185.397673611107</v>
      </c>
      <c r="T1560" s="27">
        <f>YEAR(S1560)</f>
        <v>2015</v>
      </c>
      <c r="U1560" s="16">
        <f t="shared" si="113"/>
        <v>42244.508333333331</v>
      </c>
    </row>
    <row r="1561" spans="1:21" ht="45" hidden="1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0">
        <f t="shared" si="110"/>
        <v>0</v>
      </c>
      <c r="P1561" s="10">
        <f t="shared" si="111"/>
        <v>50</v>
      </c>
      <c r="Q1561" s="12" t="s">
        <v>8336</v>
      </c>
      <c r="R1561" t="s">
        <v>8341</v>
      </c>
      <c r="S1561" s="17">
        <f t="shared" si="112"/>
        <v>42108.05322916666</v>
      </c>
      <c r="T1561" s="17"/>
      <c r="U1561" s="16">
        <f t="shared" si="113"/>
        <v>42123.05322916666</v>
      </c>
    </row>
    <row r="1562" spans="1:21" ht="60" hidden="1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0">
        <f t="shared" si="110"/>
        <v>4</v>
      </c>
      <c r="P1562" s="10">
        <f t="shared" si="111"/>
        <v>23.5</v>
      </c>
      <c r="Q1562" s="12" t="s">
        <v>8336</v>
      </c>
      <c r="R1562" t="s">
        <v>8341</v>
      </c>
      <c r="S1562" s="17">
        <f t="shared" si="112"/>
        <v>41936.020752314813</v>
      </c>
      <c r="T1562" s="17"/>
      <c r="U1562" s="16">
        <f t="shared" si="113"/>
        <v>41956.062418981484</v>
      </c>
    </row>
    <row r="1563" spans="1:21" ht="60" hidden="1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0">
        <f t="shared" si="110"/>
        <v>1</v>
      </c>
      <c r="P1563" s="10">
        <f t="shared" si="111"/>
        <v>67</v>
      </c>
      <c r="Q1563" s="12" t="s">
        <v>8320</v>
      </c>
      <c r="R1563" t="s">
        <v>8342</v>
      </c>
      <c r="S1563" s="17">
        <f t="shared" si="112"/>
        <v>41555.041701388887</v>
      </c>
      <c r="T1563" s="17"/>
      <c r="U1563" s="16">
        <f t="shared" si="113"/>
        <v>41585.083368055559</v>
      </c>
    </row>
    <row r="1564" spans="1:21" ht="60" hidden="1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0">
        <f t="shared" si="110"/>
        <v>0</v>
      </c>
      <c r="P1564" s="10">
        <f t="shared" si="111"/>
        <v>0</v>
      </c>
      <c r="Q1564" s="12" t="s">
        <v>8320</v>
      </c>
      <c r="R1564" t="s">
        <v>8342</v>
      </c>
      <c r="S1564" s="17">
        <f t="shared" si="112"/>
        <v>40079.566157407404</v>
      </c>
      <c r="T1564" s="17"/>
      <c r="U1564" s="16">
        <f t="shared" si="113"/>
        <v>40149.034722222219</v>
      </c>
    </row>
    <row r="1565" spans="1:21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0">
        <f t="shared" si="110"/>
        <v>1</v>
      </c>
      <c r="P1565" s="10">
        <f t="shared" si="111"/>
        <v>42.5</v>
      </c>
      <c r="Q1565" s="12" t="s">
        <v>8320</v>
      </c>
      <c r="R1565" t="s">
        <v>8342</v>
      </c>
      <c r="S1565" s="17">
        <f t="shared" si="112"/>
        <v>41652.742488425924</v>
      </c>
      <c r="T1565" s="27">
        <f>YEAR(S1565)</f>
        <v>2014</v>
      </c>
      <c r="U1565" s="16">
        <f t="shared" si="113"/>
        <v>41712.700821759259</v>
      </c>
    </row>
    <row r="1566" spans="1:21" ht="60" hidden="1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0">
        <f t="shared" si="110"/>
        <v>0</v>
      </c>
      <c r="P1566" s="10">
        <f t="shared" si="111"/>
        <v>10</v>
      </c>
      <c r="Q1566" s="12" t="s">
        <v>8320</v>
      </c>
      <c r="R1566" t="s">
        <v>8342</v>
      </c>
      <c r="S1566" s="17">
        <f t="shared" si="112"/>
        <v>42121.367002314815</v>
      </c>
      <c r="T1566" s="17"/>
      <c r="U1566" s="16">
        <f t="shared" si="113"/>
        <v>42152.836805555555</v>
      </c>
    </row>
    <row r="1567" spans="1:21" ht="60" hidden="1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0">
        <f t="shared" si="110"/>
        <v>3</v>
      </c>
      <c r="P1567" s="10">
        <f t="shared" si="111"/>
        <v>100</v>
      </c>
      <c r="Q1567" s="12" t="s">
        <v>8320</v>
      </c>
      <c r="R1567" t="s">
        <v>8342</v>
      </c>
      <c r="S1567" s="17">
        <f t="shared" si="112"/>
        <v>40672.729872685188</v>
      </c>
      <c r="T1567" s="17"/>
      <c r="U1567" s="16">
        <f t="shared" si="113"/>
        <v>40702.729872685188</v>
      </c>
    </row>
    <row r="1568" spans="1:21" ht="45" hidden="1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0">
        <f t="shared" si="110"/>
        <v>21</v>
      </c>
      <c r="P1568" s="10">
        <f t="shared" si="111"/>
        <v>108.05</v>
      </c>
      <c r="Q1568" s="12" t="s">
        <v>8320</v>
      </c>
      <c r="R1568" t="s">
        <v>8342</v>
      </c>
      <c r="S1568" s="17">
        <f t="shared" si="112"/>
        <v>42549.916712962964</v>
      </c>
      <c r="T1568" s="17"/>
      <c r="U1568" s="16">
        <f t="shared" si="113"/>
        <v>42578.916666666672</v>
      </c>
    </row>
    <row r="1569" spans="1:21" ht="60" hidden="1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0">
        <f t="shared" si="110"/>
        <v>4</v>
      </c>
      <c r="P1569" s="10">
        <f t="shared" si="111"/>
        <v>26.92</v>
      </c>
      <c r="Q1569" s="12" t="s">
        <v>8320</v>
      </c>
      <c r="R1569" t="s">
        <v>8342</v>
      </c>
      <c r="S1569" s="17">
        <f t="shared" si="112"/>
        <v>41671.936863425923</v>
      </c>
      <c r="T1569" s="17"/>
      <c r="U1569" s="16">
        <f t="shared" si="113"/>
        <v>41687</v>
      </c>
    </row>
    <row r="1570" spans="1:21" ht="45" hidden="1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0">
        <f t="shared" si="110"/>
        <v>14</v>
      </c>
      <c r="P1570" s="10">
        <f t="shared" si="111"/>
        <v>155</v>
      </c>
      <c r="Q1570" s="12" t="s">
        <v>8320</v>
      </c>
      <c r="R1570" t="s">
        <v>8342</v>
      </c>
      <c r="S1570" s="17">
        <f t="shared" si="112"/>
        <v>41962.062326388885</v>
      </c>
      <c r="T1570" s="17"/>
      <c r="U1570" s="16">
        <f t="shared" si="113"/>
        <v>41997.062326388885</v>
      </c>
    </row>
    <row r="1571" spans="1:21" ht="15.75" hidden="1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0">
        <f t="shared" si="110"/>
        <v>0</v>
      </c>
      <c r="P1571" s="10">
        <f t="shared" si="111"/>
        <v>0</v>
      </c>
      <c r="Q1571" s="12" t="s">
        <v>8320</v>
      </c>
      <c r="R1571" t="s">
        <v>8342</v>
      </c>
      <c r="S1571" s="17">
        <f t="shared" si="112"/>
        <v>41389.679560185185</v>
      </c>
      <c r="T1571" s="17"/>
      <c r="U1571" s="16">
        <f t="shared" si="113"/>
        <v>41419.679560185185</v>
      </c>
    </row>
    <row r="1572" spans="1:21" ht="30" hidden="1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0">
        <f t="shared" si="110"/>
        <v>41</v>
      </c>
      <c r="P1572" s="10">
        <f t="shared" si="111"/>
        <v>47.77</v>
      </c>
      <c r="Q1572" s="12" t="s">
        <v>8320</v>
      </c>
      <c r="R1572" t="s">
        <v>8342</v>
      </c>
      <c r="S1572" s="17">
        <f t="shared" si="112"/>
        <v>42438.813449074078</v>
      </c>
      <c r="T1572" s="17"/>
      <c r="U1572" s="16">
        <f t="shared" si="113"/>
        <v>42468.771782407406</v>
      </c>
    </row>
    <row r="1573" spans="1:21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0">
        <f t="shared" si="110"/>
        <v>1</v>
      </c>
      <c r="P1573" s="10">
        <f t="shared" si="111"/>
        <v>20</v>
      </c>
      <c r="Q1573" s="12" t="s">
        <v>8320</v>
      </c>
      <c r="R1573" t="s">
        <v>8342</v>
      </c>
      <c r="S1573" s="17">
        <f t="shared" si="112"/>
        <v>42144.769479166673</v>
      </c>
      <c r="T1573" s="27">
        <f t="shared" ref="T1573:T1574" si="114">YEAR(S1573)</f>
        <v>2015</v>
      </c>
      <c r="U1573" s="16">
        <f t="shared" si="113"/>
        <v>42174.769479166673</v>
      </c>
    </row>
    <row r="1574" spans="1:21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0">
        <f t="shared" si="110"/>
        <v>5</v>
      </c>
      <c r="P1574" s="10">
        <f t="shared" si="111"/>
        <v>41.67</v>
      </c>
      <c r="Q1574" s="12" t="s">
        <v>8320</v>
      </c>
      <c r="R1574" t="s">
        <v>8342</v>
      </c>
      <c r="S1574" s="17">
        <f t="shared" si="112"/>
        <v>42404.033090277779</v>
      </c>
      <c r="T1574" s="27">
        <f t="shared" si="114"/>
        <v>2016</v>
      </c>
      <c r="U1574" s="16">
        <f t="shared" si="113"/>
        <v>42428.999305555553</v>
      </c>
    </row>
    <row r="1575" spans="1:21" ht="60" hidden="1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0">
        <f t="shared" si="110"/>
        <v>2</v>
      </c>
      <c r="P1575" s="10">
        <f t="shared" si="111"/>
        <v>74.33</v>
      </c>
      <c r="Q1575" s="12" t="s">
        <v>8320</v>
      </c>
      <c r="R1575" t="s">
        <v>8342</v>
      </c>
      <c r="S1575" s="17">
        <f t="shared" si="112"/>
        <v>42786.000023148154</v>
      </c>
      <c r="T1575" s="17"/>
      <c r="U1575" s="16">
        <f t="shared" si="113"/>
        <v>42826.165972222225</v>
      </c>
    </row>
    <row r="1576" spans="1:21" ht="60" hidden="1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0">
        <f t="shared" si="110"/>
        <v>5</v>
      </c>
      <c r="P1576" s="10">
        <f t="shared" si="111"/>
        <v>84.33</v>
      </c>
      <c r="Q1576" s="12" t="s">
        <v>8320</v>
      </c>
      <c r="R1576" t="s">
        <v>8342</v>
      </c>
      <c r="S1576" s="17">
        <f t="shared" si="112"/>
        <v>42017.927418981482</v>
      </c>
      <c r="T1576" s="17"/>
      <c r="U1576" s="16">
        <f t="shared" si="113"/>
        <v>42052.927418981482</v>
      </c>
    </row>
    <row r="1577" spans="1:21" ht="60" hidden="1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0">
        <f t="shared" si="110"/>
        <v>23</v>
      </c>
      <c r="P1577" s="10">
        <f t="shared" si="111"/>
        <v>65.459999999999994</v>
      </c>
      <c r="Q1577" s="12" t="s">
        <v>8320</v>
      </c>
      <c r="R1577" t="s">
        <v>8342</v>
      </c>
      <c r="S1577" s="17">
        <f t="shared" si="112"/>
        <v>41799.524259259262</v>
      </c>
      <c r="T1577" s="17"/>
      <c r="U1577" s="16">
        <f t="shared" si="113"/>
        <v>41829.524259259262</v>
      </c>
    </row>
    <row r="1578" spans="1:21" ht="45" hidden="1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0">
        <f t="shared" si="110"/>
        <v>13</v>
      </c>
      <c r="P1578" s="10">
        <f t="shared" si="111"/>
        <v>65</v>
      </c>
      <c r="Q1578" s="12" t="s">
        <v>8320</v>
      </c>
      <c r="R1578" t="s">
        <v>8342</v>
      </c>
      <c r="S1578" s="17">
        <f t="shared" si="112"/>
        <v>42140.879259259258</v>
      </c>
      <c r="T1578" s="17"/>
      <c r="U1578" s="16">
        <f t="shared" si="113"/>
        <v>42185.879259259258</v>
      </c>
    </row>
    <row r="1579" spans="1:21" ht="60" hidden="1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0">
        <f t="shared" si="110"/>
        <v>1</v>
      </c>
      <c r="P1579" s="10">
        <f t="shared" si="111"/>
        <v>27.5</v>
      </c>
      <c r="Q1579" s="12" t="s">
        <v>8320</v>
      </c>
      <c r="R1579" t="s">
        <v>8342</v>
      </c>
      <c r="S1579" s="17">
        <f t="shared" si="112"/>
        <v>41054.847777777781</v>
      </c>
      <c r="T1579" s="17"/>
      <c r="U1579" s="16">
        <f t="shared" si="113"/>
        <v>41114.847777777781</v>
      </c>
    </row>
    <row r="1580" spans="1:21" ht="60" hidden="1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0">
        <f t="shared" si="110"/>
        <v>11</v>
      </c>
      <c r="P1580" s="10">
        <f t="shared" si="111"/>
        <v>51.25</v>
      </c>
      <c r="Q1580" s="12" t="s">
        <v>8320</v>
      </c>
      <c r="R1580" t="s">
        <v>8342</v>
      </c>
      <c r="S1580" s="17">
        <f t="shared" si="112"/>
        <v>40399.065868055557</v>
      </c>
      <c r="T1580" s="17"/>
      <c r="U1580" s="16">
        <f t="shared" si="113"/>
        <v>40423.083333333336</v>
      </c>
    </row>
    <row r="1581" spans="1:21" ht="45" hidden="1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0">
        <f t="shared" si="110"/>
        <v>1</v>
      </c>
      <c r="P1581" s="10">
        <f t="shared" si="111"/>
        <v>14</v>
      </c>
      <c r="Q1581" s="12" t="s">
        <v>8320</v>
      </c>
      <c r="R1581" t="s">
        <v>8342</v>
      </c>
      <c r="S1581" s="17">
        <f t="shared" si="112"/>
        <v>41481.996423611112</v>
      </c>
      <c r="T1581" s="17"/>
      <c r="U1581" s="16">
        <f t="shared" si="113"/>
        <v>41514.996423611112</v>
      </c>
    </row>
    <row r="1582" spans="1:21" ht="45" hidden="1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0">
        <f t="shared" si="110"/>
        <v>0</v>
      </c>
      <c r="P1582" s="10">
        <f t="shared" si="111"/>
        <v>0</v>
      </c>
      <c r="Q1582" s="12" t="s">
        <v>8320</v>
      </c>
      <c r="R1582" t="s">
        <v>8342</v>
      </c>
      <c r="S1582" s="17">
        <f t="shared" si="112"/>
        <v>40990.050069444449</v>
      </c>
      <c r="T1582" s="17"/>
      <c r="U1582" s="16">
        <f t="shared" si="113"/>
        <v>41050.050069444449</v>
      </c>
    </row>
    <row r="1583" spans="1:21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0">
        <f t="shared" si="110"/>
        <v>1</v>
      </c>
      <c r="P1583" s="10">
        <f t="shared" si="111"/>
        <v>5</v>
      </c>
      <c r="Q1583" s="12" t="s">
        <v>8336</v>
      </c>
      <c r="R1583" t="s">
        <v>8343</v>
      </c>
      <c r="S1583" s="17">
        <f t="shared" si="112"/>
        <v>42325.448958333334</v>
      </c>
      <c r="T1583" s="27">
        <f>YEAR(S1583)</f>
        <v>2015</v>
      </c>
      <c r="U1583" s="16">
        <f t="shared" si="113"/>
        <v>42357.448958333334</v>
      </c>
    </row>
    <row r="1584" spans="1:21" ht="30" hidden="1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0">
        <f t="shared" si="110"/>
        <v>9</v>
      </c>
      <c r="P1584" s="10">
        <f t="shared" si="111"/>
        <v>31</v>
      </c>
      <c r="Q1584" s="12" t="s">
        <v>8336</v>
      </c>
      <c r="R1584" t="s">
        <v>8343</v>
      </c>
      <c r="S1584" s="17">
        <f t="shared" si="112"/>
        <v>42246.789965277778</v>
      </c>
      <c r="T1584" s="17"/>
      <c r="U1584" s="16">
        <f t="shared" si="113"/>
        <v>42303.888888888891</v>
      </c>
    </row>
    <row r="1585" spans="1:21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0">
        <f t="shared" si="110"/>
        <v>0</v>
      </c>
      <c r="P1585" s="10">
        <f t="shared" si="111"/>
        <v>15</v>
      </c>
      <c r="Q1585" s="12" t="s">
        <v>8336</v>
      </c>
      <c r="R1585" t="s">
        <v>8343</v>
      </c>
      <c r="S1585" s="17">
        <f t="shared" si="112"/>
        <v>41877.904988425929</v>
      </c>
      <c r="T1585" s="27">
        <f>YEAR(S1585)</f>
        <v>2014</v>
      </c>
      <c r="U1585" s="16">
        <f t="shared" si="113"/>
        <v>41907.904988425929</v>
      </c>
    </row>
    <row r="1586" spans="1:21" ht="60" hidden="1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0">
        <f t="shared" si="110"/>
        <v>0</v>
      </c>
      <c r="P1586" s="10">
        <f t="shared" si="111"/>
        <v>0</v>
      </c>
      <c r="Q1586" s="12" t="s">
        <v>8336</v>
      </c>
      <c r="R1586" t="s">
        <v>8343</v>
      </c>
      <c r="S1586" s="17">
        <f t="shared" si="112"/>
        <v>41779.649317129632</v>
      </c>
      <c r="T1586" s="17"/>
      <c r="U1586" s="16">
        <f t="shared" si="113"/>
        <v>41789.649317129632</v>
      </c>
    </row>
    <row r="1587" spans="1:21" ht="60" hidden="1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0">
        <f t="shared" si="110"/>
        <v>79</v>
      </c>
      <c r="P1587" s="10">
        <f t="shared" si="111"/>
        <v>131.66999999999999</v>
      </c>
      <c r="Q1587" s="12" t="s">
        <v>8336</v>
      </c>
      <c r="R1587" t="s">
        <v>8343</v>
      </c>
      <c r="S1587" s="17">
        <f t="shared" si="112"/>
        <v>42707.895462962959</v>
      </c>
      <c r="T1587" s="17"/>
      <c r="U1587" s="16">
        <f t="shared" si="113"/>
        <v>42729.458333333328</v>
      </c>
    </row>
    <row r="1588" spans="1:21" ht="30" hidden="1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0">
        <f t="shared" si="110"/>
        <v>0</v>
      </c>
      <c r="P1588" s="10">
        <f t="shared" si="111"/>
        <v>0</v>
      </c>
      <c r="Q1588" s="12" t="s">
        <v>8336</v>
      </c>
      <c r="R1588" t="s">
        <v>8343</v>
      </c>
      <c r="S1588" s="17">
        <f t="shared" si="112"/>
        <v>42069.104421296302</v>
      </c>
      <c r="T1588" s="17"/>
      <c r="U1588" s="16">
        <f t="shared" si="113"/>
        <v>42099.062754629631</v>
      </c>
    </row>
    <row r="1589" spans="1:21" ht="60" hidden="1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0">
        <f t="shared" si="110"/>
        <v>0</v>
      </c>
      <c r="P1589" s="10">
        <f t="shared" si="111"/>
        <v>1</v>
      </c>
      <c r="Q1589" s="12" t="s">
        <v>8336</v>
      </c>
      <c r="R1589" t="s">
        <v>8343</v>
      </c>
      <c r="S1589" s="17">
        <f t="shared" si="112"/>
        <v>41956.950983796298</v>
      </c>
      <c r="T1589" s="17"/>
      <c r="U1589" s="16">
        <f t="shared" si="113"/>
        <v>41986.950983796298</v>
      </c>
    </row>
    <row r="1590" spans="1:21" ht="30" hidden="1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0">
        <f t="shared" si="110"/>
        <v>0</v>
      </c>
      <c r="P1590" s="10">
        <f t="shared" si="111"/>
        <v>0</v>
      </c>
      <c r="Q1590" s="12" t="s">
        <v>8336</v>
      </c>
      <c r="R1590" t="s">
        <v>8343</v>
      </c>
      <c r="S1590" s="17">
        <f t="shared" si="112"/>
        <v>42005.24998842593</v>
      </c>
      <c r="T1590" s="17"/>
      <c r="U1590" s="16">
        <f t="shared" si="113"/>
        <v>42035.841666666667</v>
      </c>
    </row>
    <row r="1591" spans="1:21" ht="45" hidden="1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0">
        <f t="shared" si="110"/>
        <v>0</v>
      </c>
      <c r="P1591" s="10">
        <f t="shared" si="111"/>
        <v>0</v>
      </c>
      <c r="Q1591" s="12" t="s">
        <v>8336</v>
      </c>
      <c r="R1591" t="s">
        <v>8343</v>
      </c>
      <c r="S1591" s="17">
        <f t="shared" si="112"/>
        <v>42256.984791666662</v>
      </c>
      <c r="T1591" s="17"/>
      <c r="U1591" s="16">
        <f t="shared" si="113"/>
        <v>42286.984791666662</v>
      </c>
    </row>
    <row r="1592" spans="1:21" ht="15.75" hidden="1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0">
        <f t="shared" si="110"/>
        <v>2</v>
      </c>
      <c r="P1592" s="10">
        <f t="shared" si="111"/>
        <v>510</v>
      </c>
      <c r="Q1592" s="12" t="s">
        <v>8336</v>
      </c>
      <c r="R1592" t="s">
        <v>8343</v>
      </c>
      <c r="S1592" s="17">
        <f t="shared" si="112"/>
        <v>42240.857222222221</v>
      </c>
      <c r="T1592" s="17"/>
      <c r="U1592" s="16">
        <f t="shared" si="113"/>
        <v>42270.857222222221</v>
      </c>
    </row>
    <row r="1593" spans="1:21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0">
        <f t="shared" si="110"/>
        <v>29</v>
      </c>
      <c r="P1593" s="10">
        <f t="shared" si="111"/>
        <v>44.48</v>
      </c>
      <c r="Q1593" s="12" t="s">
        <v>8336</v>
      </c>
      <c r="R1593" t="s">
        <v>8343</v>
      </c>
      <c r="S1593" s="17">
        <f t="shared" si="112"/>
        <v>42433.726168981477</v>
      </c>
      <c r="T1593" s="27">
        <f>YEAR(S1593)</f>
        <v>2016</v>
      </c>
      <c r="U1593" s="16">
        <f t="shared" si="113"/>
        <v>42463.68450231482</v>
      </c>
    </row>
    <row r="1594" spans="1:21" ht="30" hidden="1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0">
        <f t="shared" si="110"/>
        <v>0</v>
      </c>
      <c r="P1594" s="10">
        <f t="shared" si="111"/>
        <v>0</v>
      </c>
      <c r="Q1594" s="12" t="s">
        <v>8336</v>
      </c>
      <c r="R1594" t="s">
        <v>8343</v>
      </c>
      <c r="S1594" s="17">
        <f t="shared" si="112"/>
        <v>42046.072743055556</v>
      </c>
      <c r="T1594" s="17"/>
      <c r="U1594" s="16">
        <f t="shared" si="113"/>
        <v>42091.031076388885</v>
      </c>
    </row>
    <row r="1595" spans="1:21" ht="45" hidden="1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0">
        <f t="shared" si="110"/>
        <v>0</v>
      </c>
      <c r="P1595" s="10">
        <f t="shared" si="111"/>
        <v>1</v>
      </c>
      <c r="Q1595" s="12" t="s">
        <v>8336</v>
      </c>
      <c r="R1595" t="s">
        <v>8343</v>
      </c>
      <c r="S1595" s="17">
        <f t="shared" si="112"/>
        <v>42033.845543981486</v>
      </c>
      <c r="T1595" s="17"/>
      <c r="U1595" s="16">
        <f t="shared" si="113"/>
        <v>42063.845543981486</v>
      </c>
    </row>
    <row r="1596" spans="1:21" ht="45" hidden="1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0">
        <f t="shared" si="110"/>
        <v>21</v>
      </c>
      <c r="P1596" s="10">
        <f t="shared" si="111"/>
        <v>20.5</v>
      </c>
      <c r="Q1596" s="12" t="s">
        <v>8336</v>
      </c>
      <c r="R1596" t="s">
        <v>8343</v>
      </c>
      <c r="S1596" s="17">
        <f t="shared" si="112"/>
        <v>42445.712754629625</v>
      </c>
      <c r="T1596" s="17"/>
      <c r="U1596" s="16">
        <f t="shared" si="113"/>
        <v>42505.681249999994</v>
      </c>
    </row>
    <row r="1597" spans="1:21" ht="45" hidden="1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0">
        <f t="shared" si="110"/>
        <v>0</v>
      </c>
      <c r="P1597" s="10">
        <f t="shared" si="111"/>
        <v>40</v>
      </c>
      <c r="Q1597" s="12" t="s">
        <v>8336</v>
      </c>
      <c r="R1597" t="s">
        <v>8343</v>
      </c>
      <c r="S1597" s="17">
        <f t="shared" si="112"/>
        <v>41780.050092592595</v>
      </c>
      <c r="T1597" s="17"/>
      <c r="U1597" s="16">
        <f t="shared" si="113"/>
        <v>41808.842361111114</v>
      </c>
    </row>
    <row r="1598" spans="1:21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0">
        <f t="shared" si="110"/>
        <v>2</v>
      </c>
      <c r="P1598" s="10">
        <f t="shared" si="111"/>
        <v>25</v>
      </c>
      <c r="Q1598" s="12" t="s">
        <v>8336</v>
      </c>
      <c r="R1598" t="s">
        <v>8343</v>
      </c>
      <c r="S1598" s="17">
        <f t="shared" si="112"/>
        <v>41941.430196759262</v>
      </c>
      <c r="T1598" s="27">
        <f>YEAR(S1598)</f>
        <v>2014</v>
      </c>
      <c r="U1598" s="16">
        <f t="shared" si="113"/>
        <v>41986.471863425926</v>
      </c>
    </row>
    <row r="1599" spans="1:21" ht="45" hidden="1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0">
        <f t="shared" si="110"/>
        <v>0</v>
      </c>
      <c r="P1599" s="10">
        <f t="shared" si="111"/>
        <v>0</v>
      </c>
      <c r="Q1599" s="12" t="s">
        <v>8336</v>
      </c>
      <c r="R1599" t="s">
        <v>8343</v>
      </c>
      <c r="S1599" s="17">
        <f t="shared" si="112"/>
        <v>42603.354131944448</v>
      </c>
      <c r="T1599" s="17"/>
      <c r="U1599" s="16">
        <f t="shared" si="113"/>
        <v>42633.354131944448</v>
      </c>
    </row>
    <row r="1600" spans="1:21" ht="60" hidden="1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0">
        <f t="shared" si="110"/>
        <v>0</v>
      </c>
      <c r="P1600" s="10">
        <f t="shared" si="111"/>
        <v>1</v>
      </c>
      <c r="Q1600" s="12" t="s">
        <v>8336</v>
      </c>
      <c r="R1600" t="s">
        <v>8343</v>
      </c>
      <c r="S1600" s="17">
        <f t="shared" si="112"/>
        <v>42151.667337962965</v>
      </c>
      <c r="T1600" s="17"/>
      <c r="U1600" s="16">
        <f t="shared" si="113"/>
        <v>42211.667337962965</v>
      </c>
    </row>
    <row r="1601" spans="1:21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0">
        <f t="shared" si="110"/>
        <v>0</v>
      </c>
      <c r="P1601" s="10">
        <f t="shared" si="111"/>
        <v>0</v>
      </c>
      <c r="Q1601" s="12" t="s">
        <v>8336</v>
      </c>
      <c r="R1601" t="s">
        <v>8343</v>
      </c>
      <c r="S1601" s="17">
        <f t="shared" si="112"/>
        <v>42438.53907407407</v>
      </c>
      <c r="T1601" s="27">
        <f>YEAR(S1601)</f>
        <v>2016</v>
      </c>
      <c r="U1601" s="16">
        <f t="shared" si="113"/>
        <v>42468.497407407413</v>
      </c>
    </row>
    <row r="1602" spans="1:21" ht="60" hidden="1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0">
        <f t="shared" ref="O1602:O1665" si="115">ROUND(E1602/D1602*100,0)</f>
        <v>7</v>
      </c>
      <c r="P1602" s="10">
        <f t="shared" ref="P1602:P1665" si="116">IFERROR(ROUND(E1602/L1602,2),0)</f>
        <v>40.78</v>
      </c>
      <c r="Q1602" s="12" t="s">
        <v>8336</v>
      </c>
      <c r="R1602" t="s">
        <v>8343</v>
      </c>
      <c r="S1602" s="17">
        <f t="shared" si="112"/>
        <v>41791.057314814818</v>
      </c>
      <c r="T1602" s="17"/>
      <c r="U1602" s="16">
        <f t="shared" si="113"/>
        <v>41835.21597222222</v>
      </c>
    </row>
    <row r="1603" spans="1:21" ht="45" hidden="1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0">
        <f t="shared" si="115"/>
        <v>108</v>
      </c>
      <c r="P1603" s="10">
        <f t="shared" si="116"/>
        <v>48.33</v>
      </c>
      <c r="Q1603" s="12" t="s">
        <v>8323</v>
      </c>
      <c r="R1603" t="s">
        <v>8324</v>
      </c>
      <c r="S1603" s="17">
        <f t="shared" ref="S1603:S1666" si="117">(((J1603/60)/60)/24)+DATE(1970,1,1)</f>
        <v>40638.092974537038</v>
      </c>
      <c r="T1603" s="17"/>
      <c r="U1603" s="16">
        <f t="shared" ref="U1603:U1666" si="118">(((I1603/60)/60)/24)+DATE(1970,1,1)</f>
        <v>40668.092974537038</v>
      </c>
    </row>
    <row r="1604" spans="1:21" ht="45" hidden="1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0">
        <f t="shared" si="115"/>
        <v>100</v>
      </c>
      <c r="P1604" s="10">
        <f t="shared" si="116"/>
        <v>46.95</v>
      </c>
      <c r="Q1604" s="12" t="s">
        <v>8323</v>
      </c>
      <c r="R1604" t="s">
        <v>8324</v>
      </c>
      <c r="S1604" s="17">
        <f t="shared" si="117"/>
        <v>40788.297650462962</v>
      </c>
      <c r="T1604" s="17"/>
      <c r="U1604" s="16">
        <f t="shared" si="118"/>
        <v>40830.958333333336</v>
      </c>
    </row>
    <row r="1605" spans="1:21" ht="45" hidden="1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0">
        <f t="shared" si="115"/>
        <v>100</v>
      </c>
      <c r="P1605" s="10">
        <f t="shared" si="116"/>
        <v>66.69</v>
      </c>
      <c r="Q1605" s="12" t="s">
        <v>8323</v>
      </c>
      <c r="R1605" t="s">
        <v>8324</v>
      </c>
      <c r="S1605" s="17">
        <f t="shared" si="117"/>
        <v>40876.169664351852</v>
      </c>
      <c r="T1605" s="17"/>
      <c r="U1605" s="16">
        <f t="shared" si="118"/>
        <v>40936.169664351852</v>
      </c>
    </row>
    <row r="1606" spans="1:21" ht="60" hidden="1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0">
        <f t="shared" si="115"/>
        <v>122</v>
      </c>
      <c r="P1606" s="10">
        <f t="shared" si="116"/>
        <v>48.84</v>
      </c>
      <c r="Q1606" s="12" t="s">
        <v>8323</v>
      </c>
      <c r="R1606" t="s">
        <v>8324</v>
      </c>
      <c r="S1606" s="17">
        <f t="shared" si="117"/>
        <v>40945.845312500001</v>
      </c>
      <c r="T1606" s="17"/>
      <c r="U1606" s="16">
        <f t="shared" si="118"/>
        <v>40985.80364583333</v>
      </c>
    </row>
    <row r="1607" spans="1:21" ht="60" hidden="1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0">
        <f t="shared" si="115"/>
        <v>101</v>
      </c>
      <c r="P1607" s="10">
        <f t="shared" si="116"/>
        <v>137.31</v>
      </c>
      <c r="Q1607" s="12" t="s">
        <v>8323</v>
      </c>
      <c r="R1607" t="s">
        <v>8324</v>
      </c>
      <c r="S1607" s="17">
        <f t="shared" si="117"/>
        <v>40747.012881944444</v>
      </c>
      <c r="T1607" s="17"/>
      <c r="U1607" s="16">
        <f t="shared" si="118"/>
        <v>40756.291666666664</v>
      </c>
    </row>
    <row r="1608" spans="1:21" ht="60" hidden="1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0">
        <f t="shared" si="115"/>
        <v>101</v>
      </c>
      <c r="P1608" s="10">
        <f t="shared" si="116"/>
        <v>87.83</v>
      </c>
      <c r="Q1608" s="12" t="s">
        <v>8323</v>
      </c>
      <c r="R1608" t="s">
        <v>8324</v>
      </c>
      <c r="S1608" s="17">
        <f t="shared" si="117"/>
        <v>40536.111550925925</v>
      </c>
      <c r="T1608" s="17"/>
      <c r="U1608" s="16">
        <f t="shared" si="118"/>
        <v>40626.069884259261</v>
      </c>
    </row>
    <row r="1609" spans="1:21" ht="45" hidden="1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0">
        <f t="shared" si="115"/>
        <v>145</v>
      </c>
      <c r="P1609" s="10">
        <f t="shared" si="116"/>
        <v>70.790000000000006</v>
      </c>
      <c r="Q1609" s="12" t="s">
        <v>8323</v>
      </c>
      <c r="R1609" t="s">
        <v>8324</v>
      </c>
      <c r="S1609" s="17">
        <f t="shared" si="117"/>
        <v>41053.80846064815</v>
      </c>
      <c r="T1609" s="17"/>
      <c r="U1609" s="16">
        <f t="shared" si="118"/>
        <v>41074.80846064815</v>
      </c>
    </row>
    <row r="1610" spans="1:21" ht="45" hidden="1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0">
        <f t="shared" si="115"/>
        <v>101</v>
      </c>
      <c r="P1610" s="10">
        <f t="shared" si="116"/>
        <v>52.83</v>
      </c>
      <c r="Q1610" s="12" t="s">
        <v>8323</v>
      </c>
      <c r="R1610" t="s">
        <v>8324</v>
      </c>
      <c r="S1610" s="17">
        <f t="shared" si="117"/>
        <v>41607.83085648148</v>
      </c>
      <c r="T1610" s="17"/>
      <c r="U1610" s="16">
        <f t="shared" si="118"/>
        <v>41640.226388888892</v>
      </c>
    </row>
    <row r="1611" spans="1:21" ht="45" hidden="1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0">
        <f t="shared" si="115"/>
        <v>118</v>
      </c>
      <c r="P1611" s="10">
        <f t="shared" si="116"/>
        <v>443.75</v>
      </c>
      <c r="Q1611" s="12" t="s">
        <v>8323</v>
      </c>
      <c r="R1611" t="s">
        <v>8324</v>
      </c>
      <c r="S1611" s="17">
        <f t="shared" si="117"/>
        <v>40796.001261574071</v>
      </c>
      <c r="T1611" s="17"/>
      <c r="U1611" s="16">
        <f t="shared" si="118"/>
        <v>40849.333333333336</v>
      </c>
    </row>
    <row r="1612" spans="1:21" ht="30" hidden="1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0">
        <f t="shared" si="115"/>
        <v>272</v>
      </c>
      <c r="P1612" s="10">
        <f t="shared" si="116"/>
        <v>48.54</v>
      </c>
      <c r="Q1612" s="12" t="s">
        <v>8323</v>
      </c>
      <c r="R1612" t="s">
        <v>8324</v>
      </c>
      <c r="S1612" s="17">
        <f t="shared" si="117"/>
        <v>41228.924884259257</v>
      </c>
      <c r="T1612" s="17"/>
      <c r="U1612" s="16">
        <f t="shared" si="118"/>
        <v>41258.924884259257</v>
      </c>
    </row>
    <row r="1613" spans="1:21" ht="15.75" hidden="1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0">
        <f t="shared" si="115"/>
        <v>125</v>
      </c>
      <c r="P1613" s="10">
        <f t="shared" si="116"/>
        <v>37.07</v>
      </c>
      <c r="Q1613" s="12" t="s">
        <v>8323</v>
      </c>
      <c r="R1613" t="s">
        <v>8324</v>
      </c>
      <c r="S1613" s="17">
        <f t="shared" si="117"/>
        <v>41409.00037037037</v>
      </c>
      <c r="T1613" s="17"/>
      <c r="U1613" s="16">
        <f t="shared" si="118"/>
        <v>41430.00037037037</v>
      </c>
    </row>
    <row r="1614" spans="1:21" ht="45" hidden="1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0">
        <f t="shared" si="115"/>
        <v>110</v>
      </c>
      <c r="P1614" s="10">
        <f t="shared" si="116"/>
        <v>50</v>
      </c>
      <c r="Q1614" s="12" t="s">
        <v>8323</v>
      </c>
      <c r="R1614" t="s">
        <v>8324</v>
      </c>
      <c r="S1614" s="17">
        <f t="shared" si="117"/>
        <v>41246.874814814815</v>
      </c>
      <c r="T1614" s="17"/>
      <c r="U1614" s="16">
        <f t="shared" si="118"/>
        <v>41276.874814814815</v>
      </c>
    </row>
    <row r="1615" spans="1:21" ht="60" hidden="1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0">
        <f t="shared" si="115"/>
        <v>102</v>
      </c>
      <c r="P1615" s="10">
        <f t="shared" si="116"/>
        <v>39.04</v>
      </c>
      <c r="Q1615" s="12" t="s">
        <v>8323</v>
      </c>
      <c r="R1615" t="s">
        <v>8324</v>
      </c>
      <c r="S1615" s="17">
        <f t="shared" si="117"/>
        <v>41082.069467592592</v>
      </c>
      <c r="T1615" s="17"/>
      <c r="U1615" s="16">
        <f t="shared" si="118"/>
        <v>41112.069467592592</v>
      </c>
    </row>
    <row r="1616" spans="1:21" ht="60" hidden="1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0">
        <f t="shared" si="115"/>
        <v>103</v>
      </c>
      <c r="P1616" s="10">
        <f t="shared" si="116"/>
        <v>66.69</v>
      </c>
      <c r="Q1616" s="12" t="s">
        <v>8323</v>
      </c>
      <c r="R1616" t="s">
        <v>8324</v>
      </c>
      <c r="S1616" s="17">
        <f t="shared" si="117"/>
        <v>41794.981122685182</v>
      </c>
      <c r="T1616" s="17"/>
      <c r="U1616" s="16">
        <f t="shared" si="118"/>
        <v>41854.708333333336</v>
      </c>
    </row>
    <row r="1617" spans="1:21" ht="45" hidden="1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0">
        <f t="shared" si="115"/>
        <v>114</v>
      </c>
      <c r="P1617" s="10">
        <f t="shared" si="116"/>
        <v>67.13</v>
      </c>
      <c r="Q1617" s="12" t="s">
        <v>8323</v>
      </c>
      <c r="R1617" t="s">
        <v>8324</v>
      </c>
      <c r="S1617" s="17">
        <f t="shared" si="117"/>
        <v>40845.050879629627</v>
      </c>
      <c r="T1617" s="17"/>
      <c r="U1617" s="16">
        <f t="shared" si="118"/>
        <v>40890.092546296299</v>
      </c>
    </row>
    <row r="1618" spans="1:21" ht="45" hidden="1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0">
        <f t="shared" si="115"/>
        <v>104</v>
      </c>
      <c r="P1618" s="10">
        <f t="shared" si="116"/>
        <v>66.37</v>
      </c>
      <c r="Q1618" s="12" t="s">
        <v>8323</v>
      </c>
      <c r="R1618" t="s">
        <v>8324</v>
      </c>
      <c r="S1618" s="17">
        <f t="shared" si="117"/>
        <v>41194.715520833335</v>
      </c>
      <c r="T1618" s="17"/>
      <c r="U1618" s="16">
        <f t="shared" si="118"/>
        <v>41235.916666666664</v>
      </c>
    </row>
    <row r="1619" spans="1:21" ht="45" hidden="1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0">
        <f t="shared" si="115"/>
        <v>146</v>
      </c>
      <c r="P1619" s="10">
        <f t="shared" si="116"/>
        <v>64.62</v>
      </c>
      <c r="Q1619" s="12" t="s">
        <v>8323</v>
      </c>
      <c r="R1619" t="s">
        <v>8324</v>
      </c>
      <c r="S1619" s="17">
        <f t="shared" si="117"/>
        <v>41546.664212962962</v>
      </c>
      <c r="T1619" s="17"/>
      <c r="U1619" s="16">
        <f t="shared" si="118"/>
        <v>41579.791666666664</v>
      </c>
    </row>
    <row r="1620" spans="1:21" ht="45" hidden="1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0">
        <f t="shared" si="115"/>
        <v>105</v>
      </c>
      <c r="P1620" s="10">
        <f t="shared" si="116"/>
        <v>58.37</v>
      </c>
      <c r="Q1620" s="12" t="s">
        <v>8323</v>
      </c>
      <c r="R1620" t="s">
        <v>8324</v>
      </c>
      <c r="S1620" s="17">
        <f t="shared" si="117"/>
        <v>41301.654340277775</v>
      </c>
      <c r="T1620" s="17"/>
      <c r="U1620" s="16">
        <f t="shared" si="118"/>
        <v>41341.654340277775</v>
      </c>
    </row>
    <row r="1621" spans="1:21" ht="60" hidden="1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0">
        <f t="shared" si="115"/>
        <v>133</v>
      </c>
      <c r="P1621" s="10">
        <f t="shared" si="116"/>
        <v>86.96</v>
      </c>
      <c r="Q1621" s="12" t="s">
        <v>8323</v>
      </c>
      <c r="R1621" t="s">
        <v>8324</v>
      </c>
      <c r="S1621" s="17">
        <f t="shared" si="117"/>
        <v>41876.18618055556</v>
      </c>
      <c r="T1621" s="17"/>
      <c r="U1621" s="16">
        <f t="shared" si="118"/>
        <v>41897.18618055556</v>
      </c>
    </row>
    <row r="1622" spans="1:21" ht="30" hidden="1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0">
        <f t="shared" si="115"/>
        <v>113</v>
      </c>
      <c r="P1622" s="10">
        <f t="shared" si="116"/>
        <v>66.47</v>
      </c>
      <c r="Q1622" s="12" t="s">
        <v>8323</v>
      </c>
      <c r="R1622" t="s">
        <v>8324</v>
      </c>
      <c r="S1622" s="17">
        <f t="shared" si="117"/>
        <v>41321.339583333334</v>
      </c>
      <c r="T1622" s="17"/>
      <c r="U1622" s="16">
        <f t="shared" si="118"/>
        <v>41328.339583333334</v>
      </c>
    </row>
    <row r="1623" spans="1:21" ht="45" hidden="1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0">
        <f t="shared" si="115"/>
        <v>121</v>
      </c>
      <c r="P1623" s="10">
        <f t="shared" si="116"/>
        <v>163.78</v>
      </c>
      <c r="Q1623" s="12" t="s">
        <v>8323</v>
      </c>
      <c r="R1623" t="s">
        <v>8324</v>
      </c>
      <c r="S1623" s="17">
        <f t="shared" si="117"/>
        <v>41003.60665509259</v>
      </c>
      <c r="T1623" s="17"/>
      <c r="U1623" s="16">
        <f t="shared" si="118"/>
        <v>41057.165972222225</v>
      </c>
    </row>
    <row r="1624" spans="1:21" ht="45" hidden="1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0">
        <f t="shared" si="115"/>
        <v>102</v>
      </c>
      <c r="P1624" s="10">
        <f t="shared" si="116"/>
        <v>107.98</v>
      </c>
      <c r="Q1624" s="12" t="s">
        <v>8323</v>
      </c>
      <c r="R1624" t="s">
        <v>8324</v>
      </c>
      <c r="S1624" s="17">
        <f t="shared" si="117"/>
        <v>41950.29483796296</v>
      </c>
      <c r="T1624" s="17"/>
      <c r="U1624" s="16">
        <f t="shared" si="118"/>
        <v>41990.332638888889</v>
      </c>
    </row>
    <row r="1625" spans="1:21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0">
        <f t="shared" si="115"/>
        <v>101</v>
      </c>
      <c r="P1625" s="10">
        <f t="shared" si="116"/>
        <v>42.11</v>
      </c>
      <c r="Q1625" s="12" t="s">
        <v>8323</v>
      </c>
      <c r="R1625" t="s">
        <v>8324</v>
      </c>
      <c r="S1625" s="17">
        <f t="shared" si="117"/>
        <v>41453.688530092593</v>
      </c>
      <c r="T1625" s="27">
        <f>YEAR(S1625)</f>
        <v>2013</v>
      </c>
      <c r="U1625" s="16">
        <f t="shared" si="118"/>
        <v>41513.688530092593</v>
      </c>
    </row>
    <row r="1626" spans="1:21" ht="45" hidden="1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0">
        <f t="shared" si="115"/>
        <v>118</v>
      </c>
      <c r="P1626" s="10">
        <f t="shared" si="116"/>
        <v>47.2</v>
      </c>
      <c r="Q1626" s="12" t="s">
        <v>8323</v>
      </c>
      <c r="R1626" t="s">
        <v>8324</v>
      </c>
      <c r="S1626" s="17">
        <f t="shared" si="117"/>
        <v>41243.367303240739</v>
      </c>
      <c r="T1626" s="17"/>
      <c r="U1626" s="16">
        <f t="shared" si="118"/>
        <v>41283.367303240739</v>
      </c>
    </row>
    <row r="1627" spans="1:21" ht="60" hidden="1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0">
        <f t="shared" si="115"/>
        <v>155</v>
      </c>
      <c r="P1627" s="10">
        <f t="shared" si="116"/>
        <v>112.02</v>
      </c>
      <c r="Q1627" s="12" t="s">
        <v>8323</v>
      </c>
      <c r="R1627" t="s">
        <v>8324</v>
      </c>
      <c r="S1627" s="17">
        <f t="shared" si="117"/>
        <v>41135.699687500004</v>
      </c>
      <c r="T1627" s="17"/>
      <c r="U1627" s="16">
        <f t="shared" si="118"/>
        <v>41163.699687500004</v>
      </c>
    </row>
    <row r="1628" spans="1:21" ht="45" hidden="1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0">
        <f t="shared" si="115"/>
        <v>101</v>
      </c>
      <c r="P1628" s="10">
        <f t="shared" si="116"/>
        <v>74.95</v>
      </c>
      <c r="Q1628" s="12" t="s">
        <v>8323</v>
      </c>
      <c r="R1628" t="s">
        <v>8324</v>
      </c>
      <c r="S1628" s="17">
        <f t="shared" si="117"/>
        <v>41579.847997685189</v>
      </c>
      <c r="T1628" s="17"/>
      <c r="U1628" s="16">
        <f t="shared" si="118"/>
        <v>41609.889664351853</v>
      </c>
    </row>
    <row r="1629" spans="1:21" ht="60" hidden="1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0">
        <f t="shared" si="115"/>
        <v>117</v>
      </c>
      <c r="P1629" s="10">
        <f t="shared" si="116"/>
        <v>61.58</v>
      </c>
      <c r="Q1629" s="12" t="s">
        <v>8323</v>
      </c>
      <c r="R1629" t="s">
        <v>8324</v>
      </c>
      <c r="S1629" s="17">
        <f t="shared" si="117"/>
        <v>41205.707048611112</v>
      </c>
      <c r="T1629" s="17"/>
      <c r="U1629" s="16">
        <f t="shared" si="118"/>
        <v>41239.207638888889</v>
      </c>
    </row>
    <row r="1630" spans="1:21" ht="30" hidden="1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0">
        <f t="shared" si="115"/>
        <v>101</v>
      </c>
      <c r="P1630" s="10">
        <f t="shared" si="116"/>
        <v>45.88</v>
      </c>
      <c r="Q1630" s="12" t="s">
        <v>8323</v>
      </c>
      <c r="R1630" t="s">
        <v>8324</v>
      </c>
      <c r="S1630" s="17">
        <f t="shared" si="117"/>
        <v>41774.737060185187</v>
      </c>
      <c r="T1630" s="17"/>
      <c r="U1630" s="16">
        <f t="shared" si="118"/>
        <v>41807.737060185187</v>
      </c>
    </row>
    <row r="1631" spans="1:21" ht="30" hidden="1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0">
        <f t="shared" si="115"/>
        <v>104</v>
      </c>
      <c r="P1631" s="10">
        <f t="shared" si="116"/>
        <v>75.849999999999994</v>
      </c>
      <c r="Q1631" s="12" t="s">
        <v>8323</v>
      </c>
      <c r="R1631" t="s">
        <v>8324</v>
      </c>
      <c r="S1631" s="17">
        <f t="shared" si="117"/>
        <v>41645.867280092592</v>
      </c>
      <c r="T1631" s="17"/>
      <c r="U1631" s="16">
        <f t="shared" si="118"/>
        <v>41690.867280092592</v>
      </c>
    </row>
    <row r="1632" spans="1:21" ht="60" hidden="1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0">
        <f t="shared" si="115"/>
        <v>265</v>
      </c>
      <c r="P1632" s="10">
        <f t="shared" si="116"/>
        <v>84.21</v>
      </c>
      <c r="Q1632" s="12" t="s">
        <v>8323</v>
      </c>
      <c r="R1632" t="s">
        <v>8324</v>
      </c>
      <c r="S1632" s="17">
        <f t="shared" si="117"/>
        <v>40939.837673611109</v>
      </c>
      <c r="T1632" s="17"/>
      <c r="U1632" s="16">
        <f t="shared" si="118"/>
        <v>40970.290972222225</v>
      </c>
    </row>
    <row r="1633" spans="1:21" ht="60" hidden="1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0">
        <f t="shared" si="115"/>
        <v>156</v>
      </c>
      <c r="P1633" s="10">
        <f t="shared" si="116"/>
        <v>117.23</v>
      </c>
      <c r="Q1633" s="12" t="s">
        <v>8323</v>
      </c>
      <c r="R1633" t="s">
        <v>8324</v>
      </c>
      <c r="S1633" s="17">
        <f t="shared" si="117"/>
        <v>41164.859502314815</v>
      </c>
      <c r="T1633" s="17"/>
      <c r="U1633" s="16">
        <f t="shared" si="118"/>
        <v>41194.859502314815</v>
      </c>
    </row>
    <row r="1634" spans="1:21" ht="60" hidden="1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0">
        <f t="shared" si="115"/>
        <v>102</v>
      </c>
      <c r="P1634" s="10">
        <f t="shared" si="116"/>
        <v>86.49</v>
      </c>
      <c r="Q1634" s="12" t="s">
        <v>8323</v>
      </c>
      <c r="R1634" t="s">
        <v>8324</v>
      </c>
      <c r="S1634" s="17">
        <f t="shared" si="117"/>
        <v>40750.340902777774</v>
      </c>
      <c r="T1634" s="17"/>
      <c r="U1634" s="16">
        <f t="shared" si="118"/>
        <v>40810.340902777774</v>
      </c>
    </row>
    <row r="1635" spans="1:21" ht="60" hidden="1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0">
        <f t="shared" si="115"/>
        <v>100</v>
      </c>
      <c r="P1635" s="10">
        <f t="shared" si="116"/>
        <v>172.41</v>
      </c>
      <c r="Q1635" s="12" t="s">
        <v>8323</v>
      </c>
      <c r="R1635" t="s">
        <v>8324</v>
      </c>
      <c r="S1635" s="17">
        <f t="shared" si="117"/>
        <v>40896.883750000001</v>
      </c>
      <c r="T1635" s="17"/>
      <c r="U1635" s="16">
        <f t="shared" si="118"/>
        <v>40924.208333333336</v>
      </c>
    </row>
    <row r="1636" spans="1:21" ht="45" hidden="1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0">
        <f t="shared" si="115"/>
        <v>101</v>
      </c>
      <c r="P1636" s="10">
        <f t="shared" si="116"/>
        <v>62.81</v>
      </c>
      <c r="Q1636" s="12" t="s">
        <v>8323</v>
      </c>
      <c r="R1636" t="s">
        <v>8324</v>
      </c>
      <c r="S1636" s="17">
        <f t="shared" si="117"/>
        <v>40658.189826388887</v>
      </c>
      <c r="T1636" s="17"/>
      <c r="U1636" s="16">
        <f t="shared" si="118"/>
        <v>40696.249305555553</v>
      </c>
    </row>
    <row r="1637" spans="1:21" ht="60" hidden="1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0">
        <f t="shared" si="115"/>
        <v>125</v>
      </c>
      <c r="P1637" s="10">
        <f t="shared" si="116"/>
        <v>67.73</v>
      </c>
      <c r="Q1637" s="12" t="s">
        <v>8323</v>
      </c>
      <c r="R1637" t="s">
        <v>8324</v>
      </c>
      <c r="S1637" s="17">
        <f t="shared" si="117"/>
        <v>42502.868761574078</v>
      </c>
      <c r="T1637" s="17"/>
      <c r="U1637" s="16">
        <f t="shared" si="118"/>
        <v>42562.868761574078</v>
      </c>
    </row>
    <row r="1638" spans="1:21" ht="45" hidden="1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0">
        <f t="shared" si="115"/>
        <v>104</v>
      </c>
      <c r="P1638" s="10">
        <f t="shared" si="116"/>
        <v>53.56</v>
      </c>
      <c r="Q1638" s="12" t="s">
        <v>8323</v>
      </c>
      <c r="R1638" t="s">
        <v>8324</v>
      </c>
      <c r="S1638" s="17">
        <f t="shared" si="117"/>
        <v>40663.08666666667</v>
      </c>
      <c r="T1638" s="17"/>
      <c r="U1638" s="16">
        <f t="shared" si="118"/>
        <v>40706.166666666664</v>
      </c>
    </row>
    <row r="1639" spans="1:21" ht="45" hidden="1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0">
        <f t="shared" si="115"/>
        <v>104</v>
      </c>
      <c r="P1639" s="10">
        <f t="shared" si="116"/>
        <v>34.6</v>
      </c>
      <c r="Q1639" s="12" t="s">
        <v>8323</v>
      </c>
      <c r="R1639" t="s">
        <v>8324</v>
      </c>
      <c r="S1639" s="17">
        <f t="shared" si="117"/>
        <v>40122.751620370371</v>
      </c>
      <c r="T1639" s="17"/>
      <c r="U1639" s="16">
        <f t="shared" si="118"/>
        <v>40178.98541666667</v>
      </c>
    </row>
    <row r="1640" spans="1:21" ht="30" hidden="1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0">
        <f t="shared" si="115"/>
        <v>105</v>
      </c>
      <c r="P1640" s="10">
        <f t="shared" si="116"/>
        <v>38.89</v>
      </c>
      <c r="Q1640" s="12" t="s">
        <v>8323</v>
      </c>
      <c r="R1640" t="s">
        <v>8324</v>
      </c>
      <c r="S1640" s="17">
        <f t="shared" si="117"/>
        <v>41288.68712962963</v>
      </c>
      <c r="T1640" s="17"/>
      <c r="U1640" s="16">
        <f t="shared" si="118"/>
        <v>41333.892361111109</v>
      </c>
    </row>
    <row r="1641" spans="1:21" ht="60" hidden="1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0">
        <f t="shared" si="115"/>
        <v>100</v>
      </c>
      <c r="P1641" s="10">
        <f t="shared" si="116"/>
        <v>94.74</v>
      </c>
      <c r="Q1641" s="12" t="s">
        <v>8323</v>
      </c>
      <c r="R1641" t="s">
        <v>8324</v>
      </c>
      <c r="S1641" s="17">
        <f t="shared" si="117"/>
        <v>40941.652372685188</v>
      </c>
      <c r="T1641" s="17"/>
      <c r="U1641" s="16">
        <f t="shared" si="118"/>
        <v>40971.652372685188</v>
      </c>
    </row>
    <row r="1642" spans="1:21" ht="60" hidden="1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0">
        <f t="shared" si="115"/>
        <v>170</v>
      </c>
      <c r="P1642" s="10">
        <f t="shared" si="116"/>
        <v>39.97</v>
      </c>
      <c r="Q1642" s="12" t="s">
        <v>8323</v>
      </c>
      <c r="R1642" t="s">
        <v>8324</v>
      </c>
      <c r="S1642" s="17">
        <f t="shared" si="117"/>
        <v>40379.23096064815</v>
      </c>
      <c r="T1642" s="17"/>
      <c r="U1642" s="16">
        <f t="shared" si="118"/>
        <v>40393.082638888889</v>
      </c>
    </row>
    <row r="1643" spans="1:21" ht="30" hidden="1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0">
        <f t="shared" si="115"/>
        <v>101</v>
      </c>
      <c r="P1643" s="10">
        <f t="shared" si="116"/>
        <v>97.5</v>
      </c>
      <c r="Q1643" s="12" t="s">
        <v>8323</v>
      </c>
      <c r="R1643" t="s">
        <v>8344</v>
      </c>
      <c r="S1643" s="17">
        <f t="shared" si="117"/>
        <v>41962.596574074079</v>
      </c>
      <c r="T1643" s="17"/>
      <c r="U1643" s="16">
        <f t="shared" si="118"/>
        <v>41992.596574074079</v>
      </c>
    </row>
    <row r="1644" spans="1:21" ht="45" hidden="1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0">
        <f t="shared" si="115"/>
        <v>100</v>
      </c>
      <c r="P1644" s="10">
        <f t="shared" si="116"/>
        <v>42.86</v>
      </c>
      <c r="Q1644" s="12" t="s">
        <v>8323</v>
      </c>
      <c r="R1644" t="s">
        <v>8344</v>
      </c>
      <c r="S1644" s="17">
        <f t="shared" si="117"/>
        <v>40688.024618055555</v>
      </c>
      <c r="T1644" s="17"/>
      <c r="U1644" s="16">
        <f t="shared" si="118"/>
        <v>40708.024618055555</v>
      </c>
    </row>
    <row r="1645" spans="1:21" ht="30" hidden="1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0">
        <f t="shared" si="115"/>
        <v>125</v>
      </c>
      <c r="P1645" s="10">
        <f t="shared" si="116"/>
        <v>168.51</v>
      </c>
      <c r="Q1645" s="12" t="s">
        <v>8323</v>
      </c>
      <c r="R1645" t="s">
        <v>8344</v>
      </c>
      <c r="S1645" s="17">
        <f t="shared" si="117"/>
        <v>41146.824212962965</v>
      </c>
      <c r="T1645" s="17"/>
      <c r="U1645" s="16">
        <f t="shared" si="118"/>
        <v>41176.824212962965</v>
      </c>
    </row>
    <row r="1646" spans="1:21" ht="60" hidden="1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0">
        <f t="shared" si="115"/>
        <v>110</v>
      </c>
      <c r="P1646" s="10">
        <f t="shared" si="116"/>
        <v>85.55</v>
      </c>
      <c r="Q1646" s="12" t="s">
        <v>8323</v>
      </c>
      <c r="R1646" t="s">
        <v>8344</v>
      </c>
      <c r="S1646" s="17">
        <f t="shared" si="117"/>
        <v>41175.05972222222</v>
      </c>
      <c r="T1646" s="17"/>
      <c r="U1646" s="16">
        <f t="shared" si="118"/>
        <v>41235.101388888892</v>
      </c>
    </row>
    <row r="1647" spans="1:21" ht="45" hidden="1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0">
        <f t="shared" si="115"/>
        <v>111</v>
      </c>
      <c r="P1647" s="10">
        <f t="shared" si="116"/>
        <v>554</v>
      </c>
      <c r="Q1647" s="12" t="s">
        <v>8323</v>
      </c>
      <c r="R1647" t="s">
        <v>8344</v>
      </c>
      <c r="S1647" s="17">
        <f t="shared" si="117"/>
        <v>41521.617361111108</v>
      </c>
      <c r="T1647" s="17"/>
      <c r="U1647" s="16">
        <f t="shared" si="118"/>
        <v>41535.617361111108</v>
      </c>
    </row>
    <row r="1648" spans="1:21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0">
        <f t="shared" si="115"/>
        <v>110</v>
      </c>
      <c r="P1648" s="10">
        <f t="shared" si="116"/>
        <v>26.55</v>
      </c>
      <c r="Q1648" s="12" t="s">
        <v>8323</v>
      </c>
      <c r="R1648" t="s">
        <v>8344</v>
      </c>
      <c r="S1648" s="17">
        <f t="shared" si="117"/>
        <v>41833.450266203705</v>
      </c>
      <c r="T1648" s="27">
        <f>YEAR(S1648)</f>
        <v>2014</v>
      </c>
      <c r="U1648" s="16">
        <f t="shared" si="118"/>
        <v>41865.757638888892</v>
      </c>
    </row>
    <row r="1649" spans="1:21" ht="45" hidden="1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0">
        <f t="shared" si="115"/>
        <v>105</v>
      </c>
      <c r="P1649" s="10">
        <f t="shared" si="116"/>
        <v>113.83</v>
      </c>
      <c r="Q1649" s="12" t="s">
        <v>8323</v>
      </c>
      <c r="R1649" t="s">
        <v>8344</v>
      </c>
      <c r="S1649" s="17">
        <f t="shared" si="117"/>
        <v>41039.409456018519</v>
      </c>
      <c r="T1649" s="17"/>
      <c r="U1649" s="16">
        <f t="shared" si="118"/>
        <v>41069.409456018519</v>
      </c>
    </row>
    <row r="1650" spans="1:21" ht="45" hidden="1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0">
        <f t="shared" si="115"/>
        <v>125</v>
      </c>
      <c r="P1650" s="10">
        <f t="shared" si="116"/>
        <v>32.01</v>
      </c>
      <c r="Q1650" s="12" t="s">
        <v>8323</v>
      </c>
      <c r="R1650" t="s">
        <v>8344</v>
      </c>
      <c r="S1650" s="17">
        <f t="shared" si="117"/>
        <v>40592.704652777778</v>
      </c>
      <c r="T1650" s="17"/>
      <c r="U1650" s="16">
        <f t="shared" si="118"/>
        <v>40622.662986111114</v>
      </c>
    </row>
    <row r="1651" spans="1:21" ht="60" hidden="1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0">
        <f t="shared" si="115"/>
        <v>101</v>
      </c>
      <c r="P1651" s="10">
        <f t="shared" si="116"/>
        <v>47.19</v>
      </c>
      <c r="Q1651" s="12" t="s">
        <v>8323</v>
      </c>
      <c r="R1651" t="s">
        <v>8344</v>
      </c>
      <c r="S1651" s="17">
        <f t="shared" si="117"/>
        <v>41737.684664351851</v>
      </c>
      <c r="T1651" s="17"/>
      <c r="U1651" s="16">
        <f t="shared" si="118"/>
        <v>41782.684664351851</v>
      </c>
    </row>
    <row r="1652" spans="1:21" ht="45" hidden="1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0">
        <f t="shared" si="115"/>
        <v>142</v>
      </c>
      <c r="P1652" s="10">
        <f t="shared" si="116"/>
        <v>88.47</v>
      </c>
      <c r="Q1652" s="12" t="s">
        <v>8323</v>
      </c>
      <c r="R1652" t="s">
        <v>8344</v>
      </c>
      <c r="S1652" s="17">
        <f t="shared" si="117"/>
        <v>41526.435613425929</v>
      </c>
      <c r="T1652" s="17"/>
      <c r="U1652" s="16">
        <f t="shared" si="118"/>
        <v>41556.435613425929</v>
      </c>
    </row>
    <row r="1653" spans="1:21" ht="60" hidden="1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0">
        <f t="shared" si="115"/>
        <v>101</v>
      </c>
      <c r="P1653" s="10">
        <f t="shared" si="116"/>
        <v>100.75</v>
      </c>
      <c r="Q1653" s="12" t="s">
        <v>8323</v>
      </c>
      <c r="R1653" t="s">
        <v>8344</v>
      </c>
      <c r="S1653" s="17">
        <f t="shared" si="117"/>
        <v>40625.900694444441</v>
      </c>
      <c r="T1653" s="17"/>
      <c r="U1653" s="16">
        <f t="shared" si="118"/>
        <v>40659.290972222225</v>
      </c>
    </row>
    <row r="1654" spans="1:21" ht="60" hidden="1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0">
        <f t="shared" si="115"/>
        <v>101</v>
      </c>
      <c r="P1654" s="10">
        <f t="shared" si="116"/>
        <v>64.709999999999994</v>
      </c>
      <c r="Q1654" s="12" t="s">
        <v>8323</v>
      </c>
      <c r="R1654" t="s">
        <v>8344</v>
      </c>
      <c r="S1654" s="17">
        <f t="shared" si="117"/>
        <v>41572.492974537039</v>
      </c>
      <c r="T1654" s="17"/>
      <c r="U1654" s="16">
        <f t="shared" si="118"/>
        <v>41602.534641203703</v>
      </c>
    </row>
    <row r="1655" spans="1:21" ht="45" hidden="1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0">
        <f t="shared" si="115"/>
        <v>174</v>
      </c>
      <c r="P1655" s="10">
        <f t="shared" si="116"/>
        <v>51.85</v>
      </c>
      <c r="Q1655" s="12" t="s">
        <v>8323</v>
      </c>
      <c r="R1655" t="s">
        <v>8344</v>
      </c>
      <c r="S1655" s="17">
        <f t="shared" si="117"/>
        <v>40626.834444444445</v>
      </c>
      <c r="T1655" s="17"/>
      <c r="U1655" s="16">
        <f t="shared" si="118"/>
        <v>40657.834444444445</v>
      </c>
    </row>
    <row r="1656" spans="1:21" ht="60" hidden="1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0">
        <f t="shared" si="115"/>
        <v>120</v>
      </c>
      <c r="P1656" s="10">
        <f t="shared" si="116"/>
        <v>38.79</v>
      </c>
      <c r="Q1656" s="12" t="s">
        <v>8323</v>
      </c>
      <c r="R1656" t="s">
        <v>8344</v>
      </c>
      <c r="S1656" s="17">
        <f t="shared" si="117"/>
        <v>40987.890740740739</v>
      </c>
      <c r="T1656" s="17"/>
      <c r="U1656" s="16">
        <f t="shared" si="118"/>
        <v>41017.890740740739</v>
      </c>
    </row>
    <row r="1657" spans="1:21" ht="45" hidden="1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0">
        <f t="shared" si="115"/>
        <v>143</v>
      </c>
      <c r="P1657" s="10">
        <f t="shared" si="116"/>
        <v>44.65</v>
      </c>
      <c r="Q1657" s="12" t="s">
        <v>8323</v>
      </c>
      <c r="R1657" t="s">
        <v>8344</v>
      </c>
      <c r="S1657" s="17">
        <f t="shared" si="117"/>
        <v>40974.791898148149</v>
      </c>
      <c r="T1657" s="17"/>
      <c r="U1657" s="16">
        <f t="shared" si="118"/>
        <v>41004.750231481477</v>
      </c>
    </row>
    <row r="1658" spans="1:21" ht="60" hidden="1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0">
        <f t="shared" si="115"/>
        <v>100</v>
      </c>
      <c r="P1658" s="10">
        <f t="shared" si="116"/>
        <v>156.77000000000001</v>
      </c>
      <c r="Q1658" s="12" t="s">
        <v>8323</v>
      </c>
      <c r="R1658" t="s">
        <v>8344</v>
      </c>
      <c r="S1658" s="17">
        <f t="shared" si="117"/>
        <v>41226.928842592592</v>
      </c>
      <c r="T1658" s="17"/>
      <c r="U1658" s="16">
        <f t="shared" si="118"/>
        <v>41256.928842592592</v>
      </c>
    </row>
    <row r="1659" spans="1:21" ht="60" hidden="1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0">
        <f t="shared" si="115"/>
        <v>105</v>
      </c>
      <c r="P1659" s="10">
        <f t="shared" si="116"/>
        <v>118.7</v>
      </c>
      <c r="Q1659" s="12" t="s">
        <v>8323</v>
      </c>
      <c r="R1659" t="s">
        <v>8344</v>
      </c>
      <c r="S1659" s="17">
        <f t="shared" si="117"/>
        <v>41023.782037037039</v>
      </c>
      <c r="T1659" s="17"/>
      <c r="U1659" s="16">
        <f t="shared" si="118"/>
        <v>41053.782037037039</v>
      </c>
    </row>
    <row r="1660" spans="1:21" ht="60" hidden="1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0">
        <f t="shared" si="115"/>
        <v>132</v>
      </c>
      <c r="P1660" s="10">
        <f t="shared" si="116"/>
        <v>74.150000000000006</v>
      </c>
      <c r="Q1660" s="12" t="s">
        <v>8323</v>
      </c>
      <c r="R1660" t="s">
        <v>8344</v>
      </c>
      <c r="S1660" s="17">
        <f t="shared" si="117"/>
        <v>41223.22184027778</v>
      </c>
      <c r="T1660" s="17"/>
      <c r="U1660" s="16">
        <f t="shared" si="118"/>
        <v>41261.597222222219</v>
      </c>
    </row>
    <row r="1661" spans="1:21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0">
        <f t="shared" si="115"/>
        <v>113</v>
      </c>
      <c r="P1661" s="10">
        <f t="shared" si="116"/>
        <v>12.53</v>
      </c>
      <c r="Q1661" s="12" t="s">
        <v>8323</v>
      </c>
      <c r="R1661" t="s">
        <v>8344</v>
      </c>
      <c r="S1661" s="17">
        <f t="shared" si="117"/>
        <v>41596.913437499999</v>
      </c>
      <c r="T1661" s="27">
        <f>YEAR(S1661)</f>
        <v>2013</v>
      </c>
      <c r="U1661" s="16">
        <f t="shared" si="118"/>
        <v>41625.5</v>
      </c>
    </row>
    <row r="1662" spans="1:21" ht="60" hidden="1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0">
        <f t="shared" si="115"/>
        <v>1254</v>
      </c>
      <c r="P1662" s="10">
        <f t="shared" si="116"/>
        <v>27.86</v>
      </c>
      <c r="Q1662" s="12" t="s">
        <v>8323</v>
      </c>
      <c r="R1662" t="s">
        <v>8344</v>
      </c>
      <c r="S1662" s="17">
        <f t="shared" si="117"/>
        <v>42459.693865740745</v>
      </c>
      <c r="T1662" s="17"/>
      <c r="U1662" s="16">
        <f t="shared" si="118"/>
        <v>42490.915972222225</v>
      </c>
    </row>
    <row r="1663" spans="1:21" ht="75" hidden="1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0">
        <f t="shared" si="115"/>
        <v>103</v>
      </c>
      <c r="P1663" s="10">
        <f t="shared" si="116"/>
        <v>80.180000000000007</v>
      </c>
      <c r="Q1663" s="12" t="s">
        <v>8323</v>
      </c>
      <c r="R1663" t="s">
        <v>8344</v>
      </c>
      <c r="S1663" s="17">
        <f t="shared" si="117"/>
        <v>42343.998043981483</v>
      </c>
      <c r="T1663" s="17"/>
      <c r="U1663" s="16">
        <f t="shared" si="118"/>
        <v>42386.875</v>
      </c>
    </row>
    <row r="1664" spans="1:21" ht="60" hidden="1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0">
        <f t="shared" si="115"/>
        <v>103</v>
      </c>
      <c r="P1664" s="10">
        <f t="shared" si="116"/>
        <v>132.44</v>
      </c>
      <c r="Q1664" s="12" t="s">
        <v>8323</v>
      </c>
      <c r="R1664" t="s">
        <v>8344</v>
      </c>
      <c r="S1664" s="17">
        <f t="shared" si="117"/>
        <v>40848.198333333334</v>
      </c>
      <c r="T1664" s="17"/>
      <c r="U1664" s="16">
        <f t="shared" si="118"/>
        <v>40908.239999999998</v>
      </c>
    </row>
    <row r="1665" spans="1:21" ht="45" hidden="1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0">
        <f t="shared" si="115"/>
        <v>108</v>
      </c>
      <c r="P1665" s="10">
        <f t="shared" si="116"/>
        <v>33.75</v>
      </c>
      <c r="Q1665" s="12" t="s">
        <v>8323</v>
      </c>
      <c r="R1665" t="s">
        <v>8344</v>
      </c>
      <c r="S1665" s="17">
        <f t="shared" si="117"/>
        <v>42006.02207175926</v>
      </c>
      <c r="T1665" s="17"/>
      <c r="U1665" s="16">
        <f t="shared" si="118"/>
        <v>42036.02207175926</v>
      </c>
    </row>
    <row r="1666" spans="1:21" ht="45" hidden="1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0">
        <f t="shared" ref="O1666:O1729" si="119">ROUND(E1666/D1666*100,0)</f>
        <v>122</v>
      </c>
      <c r="P1666" s="10">
        <f t="shared" ref="P1666:P1729" si="120">IFERROR(ROUND(E1666/L1666,2),0)</f>
        <v>34.380000000000003</v>
      </c>
      <c r="Q1666" s="12" t="s">
        <v>8323</v>
      </c>
      <c r="R1666" t="s">
        <v>8344</v>
      </c>
      <c r="S1666" s="17">
        <f t="shared" si="117"/>
        <v>40939.761782407404</v>
      </c>
      <c r="T1666" s="17"/>
      <c r="U1666" s="16">
        <f t="shared" si="118"/>
        <v>40984.165972222225</v>
      </c>
    </row>
    <row r="1667" spans="1:21" ht="60" hidden="1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0">
        <f t="shared" si="119"/>
        <v>119</v>
      </c>
      <c r="P1667" s="10">
        <f t="shared" si="120"/>
        <v>44.96</v>
      </c>
      <c r="Q1667" s="12" t="s">
        <v>8323</v>
      </c>
      <c r="R1667" t="s">
        <v>8344</v>
      </c>
      <c r="S1667" s="17">
        <f t="shared" ref="S1667:S1730" si="121">(((J1667/60)/60)/24)+DATE(1970,1,1)</f>
        <v>40564.649456018517</v>
      </c>
      <c r="T1667" s="17"/>
      <c r="U1667" s="16">
        <f t="shared" ref="U1667:U1730" si="122">(((I1667/60)/60)/24)+DATE(1970,1,1)</f>
        <v>40596.125</v>
      </c>
    </row>
    <row r="1668" spans="1:21" ht="45" hidden="1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0">
        <f t="shared" si="119"/>
        <v>161</v>
      </c>
      <c r="P1668" s="10">
        <f t="shared" si="120"/>
        <v>41.04</v>
      </c>
      <c r="Q1668" s="12" t="s">
        <v>8323</v>
      </c>
      <c r="R1668" t="s">
        <v>8344</v>
      </c>
      <c r="S1668" s="17">
        <f t="shared" si="121"/>
        <v>41331.253159722226</v>
      </c>
      <c r="T1668" s="17"/>
      <c r="U1668" s="16">
        <f t="shared" si="122"/>
        <v>41361.211493055554</v>
      </c>
    </row>
    <row r="1669" spans="1:21" ht="45" hidden="1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0">
        <f t="shared" si="119"/>
        <v>127</v>
      </c>
      <c r="P1669" s="10">
        <f t="shared" si="120"/>
        <v>52.6</v>
      </c>
      <c r="Q1669" s="12" t="s">
        <v>8323</v>
      </c>
      <c r="R1669" t="s">
        <v>8344</v>
      </c>
      <c r="S1669" s="17">
        <f t="shared" si="121"/>
        <v>41682.0705787037</v>
      </c>
      <c r="T1669" s="17"/>
      <c r="U1669" s="16">
        <f t="shared" si="122"/>
        <v>41709.290972222225</v>
      </c>
    </row>
    <row r="1670" spans="1:21" ht="60" hidden="1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0">
        <f t="shared" si="119"/>
        <v>103</v>
      </c>
      <c r="P1670" s="10">
        <f t="shared" si="120"/>
        <v>70.78</v>
      </c>
      <c r="Q1670" s="12" t="s">
        <v>8323</v>
      </c>
      <c r="R1670" t="s">
        <v>8344</v>
      </c>
      <c r="S1670" s="17">
        <f t="shared" si="121"/>
        <v>40845.14975694444</v>
      </c>
      <c r="T1670" s="17"/>
      <c r="U1670" s="16">
        <f t="shared" si="122"/>
        <v>40875.191423611112</v>
      </c>
    </row>
    <row r="1671" spans="1:21" ht="60" hidden="1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0">
        <f t="shared" si="119"/>
        <v>140</v>
      </c>
      <c r="P1671" s="10">
        <f t="shared" si="120"/>
        <v>53.75</v>
      </c>
      <c r="Q1671" s="12" t="s">
        <v>8323</v>
      </c>
      <c r="R1671" t="s">
        <v>8344</v>
      </c>
      <c r="S1671" s="17">
        <f t="shared" si="121"/>
        <v>42461.885138888887</v>
      </c>
      <c r="T1671" s="17"/>
      <c r="U1671" s="16">
        <f t="shared" si="122"/>
        <v>42521.885138888887</v>
      </c>
    </row>
    <row r="1672" spans="1:21" ht="60" hidden="1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0">
        <f t="shared" si="119"/>
        <v>103</v>
      </c>
      <c r="P1672" s="10">
        <f t="shared" si="120"/>
        <v>44.61</v>
      </c>
      <c r="Q1672" s="12" t="s">
        <v>8323</v>
      </c>
      <c r="R1672" t="s">
        <v>8344</v>
      </c>
      <c r="S1672" s="17">
        <f t="shared" si="121"/>
        <v>40313.930543981485</v>
      </c>
      <c r="T1672" s="17"/>
      <c r="U1672" s="16">
        <f t="shared" si="122"/>
        <v>40364.166666666664</v>
      </c>
    </row>
    <row r="1673" spans="1:21" ht="30" hidden="1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0">
        <f t="shared" si="119"/>
        <v>101</v>
      </c>
      <c r="P1673" s="10">
        <f t="shared" si="120"/>
        <v>26.15</v>
      </c>
      <c r="Q1673" s="12" t="s">
        <v>8323</v>
      </c>
      <c r="R1673" t="s">
        <v>8344</v>
      </c>
      <c r="S1673" s="17">
        <f t="shared" si="121"/>
        <v>42553.54414351852</v>
      </c>
      <c r="T1673" s="17"/>
      <c r="U1673" s="16">
        <f t="shared" si="122"/>
        <v>42583.54414351852</v>
      </c>
    </row>
    <row r="1674" spans="1:21" ht="45" hidden="1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0">
        <f t="shared" si="119"/>
        <v>113</v>
      </c>
      <c r="P1674" s="10">
        <f t="shared" si="120"/>
        <v>39.18</v>
      </c>
      <c r="Q1674" s="12" t="s">
        <v>8323</v>
      </c>
      <c r="R1674" t="s">
        <v>8344</v>
      </c>
      <c r="S1674" s="17">
        <f t="shared" si="121"/>
        <v>41034.656597222223</v>
      </c>
      <c r="T1674" s="17"/>
      <c r="U1674" s="16">
        <f t="shared" si="122"/>
        <v>41064.656597222223</v>
      </c>
    </row>
    <row r="1675" spans="1:21" ht="45" hidden="1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0">
        <f t="shared" si="119"/>
        <v>128</v>
      </c>
      <c r="P1675" s="10">
        <f t="shared" si="120"/>
        <v>45.59</v>
      </c>
      <c r="Q1675" s="12" t="s">
        <v>8323</v>
      </c>
      <c r="R1675" t="s">
        <v>8344</v>
      </c>
      <c r="S1675" s="17">
        <f t="shared" si="121"/>
        <v>42039.878379629634</v>
      </c>
      <c r="T1675" s="17"/>
      <c r="U1675" s="16">
        <f t="shared" si="122"/>
        <v>42069.878379629634</v>
      </c>
    </row>
    <row r="1676" spans="1:21" ht="60" hidden="1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0">
        <f t="shared" si="119"/>
        <v>202</v>
      </c>
      <c r="P1676" s="10">
        <f t="shared" si="120"/>
        <v>89.25</v>
      </c>
      <c r="Q1676" s="12" t="s">
        <v>8323</v>
      </c>
      <c r="R1676" t="s">
        <v>8344</v>
      </c>
      <c r="S1676" s="17">
        <f t="shared" si="121"/>
        <v>42569.605393518519</v>
      </c>
      <c r="T1676" s="17"/>
      <c r="U1676" s="16">
        <f t="shared" si="122"/>
        <v>42600.290972222225</v>
      </c>
    </row>
    <row r="1677" spans="1:21" ht="30" hidden="1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0">
        <f t="shared" si="119"/>
        <v>137</v>
      </c>
      <c r="P1677" s="10">
        <f t="shared" si="120"/>
        <v>40.42</v>
      </c>
      <c r="Q1677" s="12" t="s">
        <v>8323</v>
      </c>
      <c r="R1677" t="s">
        <v>8344</v>
      </c>
      <c r="S1677" s="17">
        <f t="shared" si="121"/>
        <v>40802.733101851853</v>
      </c>
      <c r="T1677" s="17"/>
      <c r="U1677" s="16">
        <f t="shared" si="122"/>
        <v>40832.918749999997</v>
      </c>
    </row>
    <row r="1678" spans="1:21" ht="45" hidden="1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0">
        <f t="shared" si="119"/>
        <v>115</v>
      </c>
      <c r="P1678" s="10">
        <f t="shared" si="120"/>
        <v>82.38</v>
      </c>
      <c r="Q1678" s="12" t="s">
        <v>8323</v>
      </c>
      <c r="R1678" t="s">
        <v>8344</v>
      </c>
      <c r="S1678" s="17">
        <f t="shared" si="121"/>
        <v>40973.72623842593</v>
      </c>
      <c r="T1678" s="17"/>
      <c r="U1678" s="16">
        <f t="shared" si="122"/>
        <v>41020.165972222225</v>
      </c>
    </row>
    <row r="1679" spans="1:21" ht="45" hidden="1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0">
        <f t="shared" si="119"/>
        <v>112</v>
      </c>
      <c r="P1679" s="10">
        <f t="shared" si="120"/>
        <v>159.52000000000001</v>
      </c>
      <c r="Q1679" s="12" t="s">
        <v>8323</v>
      </c>
      <c r="R1679" t="s">
        <v>8344</v>
      </c>
      <c r="S1679" s="17">
        <f t="shared" si="121"/>
        <v>42416.407129629632</v>
      </c>
      <c r="T1679" s="17"/>
      <c r="U1679" s="16">
        <f t="shared" si="122"/>
        <v>42476.249305555553</v>
      </c>
    </row>
    <row r="1680" spans="1:21" ht="45" hidden="1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0">
        <f t="shared" si="119"/>
        <v>118</v>
      </c>
      <c r="P1680" s="10">
        <f t="shared" si="120"/>
        <v>36.24</v>
      </c>
      <c r="Q1680" s="12" t="s">
        <v>8323</v>
      </c>
      <c r="R1680" t="s">
        <v>8344</v>
      </c>
      <c r="S1680" s="17">
        <f t="shared" si="121"/>
        <v>41662.854988425926</v>
      </c>
      <c r="T1680" s="17"/>
      <c r="U1680" s="16">
        <f t="shared" si="122"/>
        <v>41676.854988425926</v>
      </c>
    </row>
    <row r="1681" spans="1:21" ht="60" hidden="1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0">
        <f t="shared" si="119"/>
        <v>175</v>
      </c>
      <c r="P1681" s="10">
        <f t="shared" si="120"/>
        <v>62.5</v>
      </c>
      <c r="Q1681" s="12" t="s">
        <v>8323</v>
      </c>
      <c r="R1681" t="s">
        <v>8344</v>
      </c>
      <c r="S1681" s="17">
        <f t="shared" si="121"/>
        <v>40723.068807870368</v>
      </c>
      <c r="T1681" s="17"/>
      <c r="U1681" s="16">
        <f t="shared" si="122"/>
        <v>40746.068807870368</v>
      </c>
    </row>
    <row r="1682" spans="1:21" ht="30" hidden="1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0">
        <f t="shared" si="119"/>
        <v>118</v>
      </c>
      <c r="P1682" s="10">
        <f t="shared" si="120"/>
        <v>47</v>
      </c>
      <c r="Q1682" s="12" t="s">
        <v>8323</v>
      </c>
      <c r="R1682" t="s">
        <v>8344</v>
      </c>
      <c r="S1682" s="17">
        <f t="shared" si="121"/>
        <v>41802.757719907408</v>
      </c>
      <c r="T1682" s="17"/>
      <c r="U1682" s="16">
        <f t="shared" si="122"/>
        <v>41832.757719907408</v>
      </c>
    </row>
    <row r="1683" spans="1:21" ht="60" hidden="1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0">
        <f t="shared" si="119"/>
        <v>101</v>
      </c>
      <c r="P1683" s="10">
        <f t="shared" si="120"/>
        <v>74.58</v>
      </c>
      <c r="Q1683" s="12" t="s">
        <v>8323</v>
      </c>
      <c r="R1683" t="s">
        <v>8345</v>
      </c>
      <c r="S1683" s="17">
        <f t="shared" si="121"/>
        <v>42774.121342592596</v>
      </c>
      <c r="T1683" s="17"/>
      <c r="U1683" s="16">
        <f t="shared" si="122"/>
        <v>42823.083333333328</v>
      </c>
    </row>
    <row r="1684" spans="1:21" ht="45" hidden="1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0">
        <f t="shared" si="119"/>
        <v>0</v>
      </c>
      <c r="P1684" s="10">
        <f t="shared" si="120"/>
        <v>0</v>
      </c>
      <c r="Q1684" s="12" t="s">
        <v>8323</v>
      </c>
      <c r="R1684" t="s">
        <v>8345</v>
      </c>
      <c r="S1684" s="17">
        <f t="shared" si="121"/>
        <v>42779.21365740741</v>
      </c>
      <c r="T1684" s="17"/>
      <c r="U1684" s="16">
        <f t="shared" si="122"/>
        <v>42839.171990740739</v>
      </c>
    </row>
    <row r="1685" spans="1:21" ht="45" hidden="1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0">
        <f t="shared" si="119"/>
        <v>22</v>
      </c>
      <c r="P1685" s="10">
        <f t="shared" si="120"/>
        <v>76</v>
      </c>
      <c r="Q1685" s="12" t="s">
        <v>8323</v>
      </c>
      <c r="R1685" t="s">
        <v>8345</v>
      </c>
      <c r="S1685" s="17">
        <f t="shared" si="121"/>
        <v>42808.781689814816</v>
      </c>
      <c r="T1685" s="17"/>
      <c r="U1685" s="16">
        <f t="shared" si="122"/>
        <v>42832.781689814816</v>
      </c>
    </row>
    <row r="1686" spans="1:21" ht="30" hidden="1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0">
        <f t="shared" si="119"/>
        <v>109</v>
      </c>
      <c r="P1686" s="10">
        <f t="shared" si="120"/>
        <v>86.44</v>
      </c>
      <c r="Q1686" s="12" t="s">
        <v>8323</v>
      </c>
      <c r="R1686" t="s">
        <v>8345</v>
      </c>
      <c r="S1686" s="17">
        <f t="shared" si="121"/>
        <v>42783.815289351856</v>
      </c>
      <c r="T1686" s="17"/>
      <c r="U1686" s="16">
        <f t="shared" si="122"/>
        <v>42811.773622685185</v>
      </c>
    </row>
    <row r="1687" spans="1:21" ht="60" hidden="1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0">
        <f t="shared" si="119"/>
        <v>103</v>
      </c>
      <c r="P1687" s="10">
        <f t="shared" si="120"/>
        <v>24</v>
      </c>
      <c r="Q1687" s="12" t="s">
        <v>8323</v>
      </c>
      <c r="R1687" t="s">
        <v>8345</v>
      </c>
      <c r="S1687" s="17">
        <f t="shared" si="121"/>
        <v>42788.2502662037</v>
      </c>
      <c r="T1687" s="17"/>
      <c r="U1687" s="16">
        <f t="shared" si="122"/>
        <v>42818.208599537036</v>
      </c>
    </row>
    <row r="1688" spans="1:21" ht="60" hidden="1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0">
        <f t="shared" si="119"/>
        <v>0</v>
      </c>
      <c r="P1688" s="10">
        <f t="shared" si="120"/>
        <v>18</v>
      </c>
      <c r="Q1688" s="12" t="s">
        <v>8323</v>
      </c>
      <c r="R1688" t="s">
        <v>8345</v>
      </c>
      <c r="S1688" s="17">
        <f t="shared" si="121"/>
        <v>42792.843969907408</v>
      </c>
      <c r="T1688" s="17"/>
      <c r="U1688" s="16">
        <f t="shared" si="122"/>
        <v>42852.802303240736</v>
      </c>
    </row>
    <row r="1689" spans="1:21" ht="60" hidden="1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0">
        <f t="shared" si="119"/>
        <v>31</v>
      </c>
      <c r="P1689" s="10">
        <f t="shared" si="120"/>
        <v>80.13</v>
      </c>
      <c r="Q1689" s="12" t="s">
        <v>8323</v>
      </c>
      <c r="R1689" t="s">
        <v>8345</v>
      </c>
      <c r="S1689" s="17">
        <f t="shared" si="121"/>
        <v>42802.046817129631</v>
      </c>
      <c r="T1689" s="17"/>
      <c r="U1689" s="16">
        <f t="shared" si="122"/>
        <v>42835.84375</v>
      </c>
    </row>
    <row r="1690" spans="1:21" ht="60" hidden="1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0">
        <f t="shared" si="119"/>
        <v>44</v>
      </c>
      <c r="P1690" s="10">
        <f t="shared" si="120"/>
        <v>253.14</v>
      </c>
      <c r="Q1690" s="12" t="s">
        <v>8323</v>
      </c>
      <c r="R1690" t="s">
        <v>8345</v>
      </c>
      <c r="S1690" s="17">
        <f t="shared" si="121"/>
        <v>42804.534652777773</v>
      </c>
      <c r="T1690" s="17"/>
      <c r="U1690" s="16">
        <f t="shared" si="122"/>
        <v>42834.492986111116</v>
      </c>
    </row>
    <row r="1691" spans="1:21" ht="30" hidden="1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0">
        <f t="shared" si="119"/>
        <v>100</v>
      </c>
      <c r="P1691" s="10">
        <f t="shared" si="120"/>
        <v>171.43</v>
      </c>
      <c r="Q1691" s="12" t="s">
        <v>8323</v>
      </c>
      <c r="R1691" t="s">
        <v>8345</v>
      </c>
      <c r="S1691" s="17">
        <f t="shared" si="121"/>
        <v>42780.942476851851</v>
      </c>
      <c r="T1691" s="17"/>
      <c r="U1691" s="16">
        <f t="shared" si="122"/>
        <v>42810.900810185187</v>
      </c>
    </row>
    <row r="1692" spans="1:21" ht="45" hidden="1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0">
        <f t="shared" si="119"/>
        <v>25</v>
      </c>
      <c r="P1692" s="10">
        <f t="shared" si="120"/>
        <v>57.73</v>
      </c>
      <c r="Q1692" s="12" t="s">
        <v>8323</v>
      </c>
      <c r="R1692" t="s">
        <v>8345</v>
      </c>
      <c r="S1692" s="17">
        <f t="shared" si="121"/>
        <v>42801.43104166667</v>
      </c>
      <c r="T1692" s="17"/>
      <c r="U1692" s="16">
        <f t="shared" si="122"/>
        <v>42831.389374999999</v>
      </c>
    </row>
    <row r="1693" spans="1:21" ht="60" hidden="1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0">
        <f t="shared" si="119"/>
        <v>33</v>
      </c>
      <c r="P1693" s="10">
        <f t="shared" si="120"/>
        <v>264.26</v>
      </c>
      <c r="Q1693" s="12" t="s">
        <v>8323</v>
      </c>
      <c r="R1693" t="s">
        <v>8345</v>
      </c>
      <c r="S1693" s="17">
        <f t="shared" si="121"/>
        <v>42795.701481481476</v>
      </c>
      <c r="T1693" s="17"/>
      <c r="U1693" s="16">
        <f t="shared" si="122"/>
        <v>42828.041666666672</v>
      </c>
    </row>
    <row r="1694" spans="1:21" ht="45" hidden="1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0">
        <f t="shared" si="119"/>
        <v>48</v>
      </c>
      <c r="P1694" s="10">
        <f t="shared" si="120"/>
        <v>159.33000000000001</v>
      </c>
      <c r="Q1694" s="12" t="s">
        <v>8323</v>
      </c>
      <c r="R1694" t="s">
        <v>8345</v>
      </c>
      <c r="S1694" s="17">
        <f t="shared" si="121"/>
        <v>42788.151238425926</v>
      </c>
      <c r="T1694" s="17"/>
      <c r="U1694" s="16">
        <f t="shared" si="122"/>
        <v>42820.999305555553</v>
      </c>
    </row>
    <row r="1695" spans="1:21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0">
        <f t="shared" si="119"/>
        <v>9</v>
      </c>
      <c r="P1695" s="10">
        <f t="shared" si="120"/>
        <v>35</v>
      </c>
      <c r="Q1695" s="12" t="s">
        <v>8323</v>
      </c>
      <c r="R1695" t="s">
        <v>8345</v>
      </c>
      <c r="S1695" s="17">
        <f t="shared" si="121"/>
        <v>42803.920277777783</v>
      </c>
      <c r="T1695" s="27">
        <f>YEAR(S1695)</f>
        <v>2017</v>
      </c>
      <c r="U1695" s="16">
        <f t="shared" si="122"/>
        <v>42834.833333333328</v>
      </c>
    </row>
    <row r="1696" spans="1:21" ht="60" hidden="1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0">
        <f t="shared" si="119"/>
        <v>0</v>
      </c>
      <c r="P1696" s="10">
        <f t="shared" si="120"/>
        <v>5</v>
      </c>
      <c r="Q1696" s="12" t="s">
        <v>8323</v>
      </c>
      <c r="R1696" t="s">
        <v>8345</v>
      </c>
      <c r="S1696" s="17">
        <f t="shared" si="121"/>
        <v>42791.669837962967</v>
      </c>
      <c r="T1696" s="17"/>
      <c r="U1696" s="16">
        <f t="shared" si="122"/>
        <v>42821.191666666666</v>
      </c>
    </row>
    <row r="1697" spans="1:21" ht="60" hidden="1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0">
        <f t="shared" si="119"/>
        <v>12</v>
      </c>
      <c r="P1697" s="10">
        <f t="shared" si="120"/>
        <v>61.09</v>
      </c>
      <c r="Q1697" s="12" t="s">
        <v>8323</v>
      </c>
      <c r="R1697" t="s">
        <v>8345</v>
      </c>
      <c r="S1697" s="17">
        <f t="shared" si="121"/>
        <v>42801.031412037039</v>
      </c>
      <c r="T1697" s="17"/>
      <c r="U1697" s="16">
        <f t="shared" si="122"/>
        <v>42835.041666666672</v>
      </c>
    </row>
    <row r="1698" spans="1:21" ht="60" hidden="1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0">
        <f t="shared" si="119"/>
        <v>0</v>
      </c>
      <c r="P1698" s="10">
        <f t="shared" si="120"/>
        <v>0</v>
      </c>
      <c r="Q1698" s="12" t="s">
        <v>8323</v>
      </c>
      <c r="R1698" t="s">
        <v>8345</v>
      </c>
      <c r="S1698" s="17">
        <f t="shared" si="121"/>
        <v>42796.069571759261</v>
      </c>
      <c r="T1698" s="17"/>
      <c r="U1698" s="16">
        <f t="shared" si="122"/>
        <v>42826.027905092589</v>
      </c>
    </row>
    <row r="1699" spans="1:21" ht="45" hidden="1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0">
        <f t="shared" si="119"/>
        <v>20</v>
      </c>
      <c r="P1699" s="10">
        <f t="shared" si="120"/>
        <v>114.82</v>
      </c>
      <c r="Q1699" s="12" t="s">
        <v>8323</v>
      </c>
      <c r="R1699" t="s">
        <v>8345</v>
      </c>
      <c r="S1699" s="17">
        <f t="shared" si="121"/>
        <v>42805.032962962956</v>
      </c>
      <c r="T1699" s="17"/>
      <c r="U1699" s="16">
        <f t="shared" si="122"/>
        <v>42834.991296296299</v>
      </c>
    </row>
    <row r="1700" spans="1:21" ht="75" hidden="1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0">
        <f t="shared" si="119"/>
        <v>0</v>
      </c>
      <c r="P1700" s="10">
        <f t="shared" si="120"/>
        <v>0</v>
      </c>
      <c r="Q1700" s="12" t="s">
        <v>8323</v>
      </c>
      <c r="R1700" t="s">
        <v>8345</v>
      </c>
      <c r="S1700" s="17">
        <f t="shared" si="121"/>
        <v>42796.207870370374</v>
      </c>
      <c r="T1700" s="17"/>
      <c r="U1700" s="16">
        <f t="shared" si="122"/>
        <v>42820.147916666669</v>
      </c>
    </row>
    <row r="1701" spans="1:21" ht="60" hidden="1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0">
        <f t="shared" si="119"/>
        <v>4</v>
      </c>
      <c r="P1701" s="10">
        <f t="shared" si="120"/>
        <v>54</v>
      </c>
      <c r="Q1701" s="12" t="s">
        <v>8323</v>
      </c>
      <c r="R1701" t="s">
        <v>8345</v>
      </c>
      <c r="S1701" s="17">
        <f t="shared" si="121"/>
        <v>42806.863946759258</v>
      </c>
      <c r="T1701" s="17"/>
      <c r="U1701" s="16">
        <f t="shared" si="122"/>
        <v>42836.863946759258</v>
      </c>
    </row>
    <row r="1702" spans="1:21" ht="60" hidden="1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0">
        <f t="shared" si="119"/>
        <v>26</v>
      </c>
      <c r="P1702" s="10">
        <f t="shared" si="120"/>
        <v>65.97</v>
      </c>
      <c r="Q1702" s="12" t="s">
        <v>8323</v>
      </c>
      <c r="R1702" t="s">
        <v>8345</v>
      </c>
      <c r="S1702" s="17">
        <f t="shared" si="121"/>
        <v>42796.071643518517</v>
      </c>
      <c r="T1702" s="17"/>
      <c r="U1702" s="16">
        <f t="shared" si="122"/>
        <v>42826.166666666672</v>
      </c>
    </row>
    <row r="1703" spans="1:21" ht="60" hidden="1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0">
        <f t="shared" si="119"/>
        <v>0</v>
      </c>
      <c r="P1703" s="10">
        <f t="shared" si="120"/>
        <v>5</v>
      </c>
      <c r="Q1703" s="12" t="s">
        <v>8323</v>
      </c>
      <c r="R1703" t="s">
        <v>8345</v>
      </c>
      <c r="S1703" s="17">
        <f t="shared" si="121"/>
        <v>41989.664409722223</v>
      </c>
      <c r="T1703" s="17"/>
      <c r="U1703" s="16">
        <f t="shared" si="122"/>
        <v>42019.664409722223</v>
      </c>
    </row>
    <row r="1704" spans="1:21" ht="30" hidden="1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0">
        <f t="shared" si="119"/>
        <v>0</v>
      </c>
      <c r="P1704" s="10">
        <f t="shared" si="120"/>
        <v>1</v>
      </c>
      <c r="Q1704" s="12" t="s">
        <v>8323</v>
      </c>
      <c r="R1704" t="s">
        <v>8345</v>
      </c>
      <c r="S1704" s="17">
        <f t="shared" si="121"/>
        <v>42063.869791666672</v>
      </c>
      <c r="T1704" s="17"/>
      <c r="U1704" s="16">
        <f t="shared" si="122"/>
        <v>42093.828125</v>
      </c>
    </row>
    <row r="1705" spans="1:21" ht="60" hidden="1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0">
        <f t="shared" si="119"/>
        <v>1</v>
      </c>
      <c r="P1705" s="10">
        <f t="shared" si="120"/>
        <v>25.5</v>
      </c>
      <c r="Q1705" s="12" t="s">
        <v>8323</v>
      </c>
      <c r="R1705" t="s">
        <v>8345</v>
      </c>
      <c r="S1705" s="17">
        <f t="shared" si="121"/>
        <v>42187.281678240746</v>
      </c>
      <c r="T1705" s="17"/>
      <c r="U1705" s="16">
        <f t="shared" si="122"/>
        <v>42247.281678240746</v>
      </c>
    </row>
    <row r="1706" spans="1:21" ht="45" hidden="1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0">
        <f t="shared" si="119"/>
        <v>65</v>
      </c>
      <c r="P1706" s="10">
        <f t="shared" si="120"/>
        <v>118.36</v>
      </c>
      <c r="Q1706" s="12" t="s">
        <v>8323</v>
      </c>
      <c r="R1706" t="s">
        <v>8345</v>
      </c>
      <c r="S1706" s="17">
        <f t="shared" si="121"/>
        <v>42021.139733796299</v>
      </c>
      <c r="T1706" s="17"/>
      <c r="U1706" s="16">
        <f t="shared" si="122"/>
        <v>42051.139733796299</v>
      </c>
    </row>
    <row r="1707" spans="1:21" ht="45" hidden="1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0">
        <f t="shared" si="119"/>
        <v>0</v>
      </c>
      <c r="P1707" s="10">
        <f t="shared" si="120"/>
        <v>0</v>
      </c>
      <c r="Q1707" s="12" t="s">
        <v>8323</v>
      </c>
      <c r="R1707" t="s">
        <v>8345</v>
      </c>
      <c r="S1707" s="17">
        <f t="shared" si="121"/>
        <v>42245.016736111109</v>
      </c>
      <c r="T1707" s="17"/>
      <c r="U1707" s="16">
        <f t="shared" si="122"/>
        <v>42256.666666666672</v>
      </c>
    </row>
    <row r="1708" spans="1:21" ht="45" hidden="1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0">
        <f t="shared" si="119"/>
        <v>0</v>
      </c>
      <c r="P1708" s="10">
        <f t="shared" si="120"/>
        <v>0</v>
      </c>
      <c r="Q1708" s="12" t="s">
        <v>8323</v>
      </c>
      <c r="R1708" t="s">
        <v>8345</v>
      </c>
      <c r="S1708" s="17">
        <f t="shared" si="121"/>
        <v>42179.306388888886</v>
      </c>
      <c r="T1708" s="17"/>
      <c r="U1708" s="16">
        <f t="shared" si="122"/>
        <v>42239.306388888886</v>
      </c>
    </row>
    <row r="1709" spans="1:21" ht="60" hidden="1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0">
        <f t="shared" si="119"/>
        <v>10</v>
      </c>
      <c r="P1709" s="10">
        <f t="shared" si="120"/>
        <v>54.11</v>
      </c>
      <c r="Q1709" s="12" t="s">
        <v>8323</v>
      </c>
      <c r="R1709" t="s">
        <v>8345</v>
      </c>
      <c r="S1709" s="17">
        <f t="shared" si="121"/>
        <v>42427.721006944441</v>
      </c>
      <c r="T1709" s="17"/>
      <c r="U1709" s="16">
        <f t="shared" si="122"/>
        <v>42457.679340277777</v>
      </c>
    </row>
    <row r="1710" spans="1:21" ht="60" hidden="1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0">
        <f t="shared" si="119"/>
        <v>0</v>
      </c>
      <c r="P1710" s="10">
        <f t="shared" si="120"/>
        <v>0</v>
      </c>
      <c r="Q1710" s="12" t="s">
        <v>8323</v>
      </c>
      <c r="R1710" t="s">
        <v>8345</v>
      </c>
      <c r="S1710" s="17">
        <f t="shared" si="121"/>
        <v>42451.866967592592</v>
      </c>
      <c r="T1710" s="17"/>
      <c r="U1710" s="16">
        <f t="shared" si="122"/>
        <v>42491.866967592592</v>
      </c>
    </row>
    <row r="1711" spans="1:21" ht="45" hidden="1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0">
        <f t="shared" si="119"/>
        <v>5</v>
      </c>
      <c r="P1711" s="10">
        <f t="shared" si="120"/>
        <v>21.25</v>
      </c>
      <c r="Q1711" s="12" t="s">
        <v>8323</v>
      </c>
      <c r="R1711" t="s">
        <v>8345</v>
      </c>
      <c r="S1711" s="17">
        <f t="shared" si="121"/>
        <v>41841.56381944444</v>
      </c>
      <c r="T1711" s="17"/>
      <c r="U1711" s="16">
        <f t="shared" si="122"/>
        <v>41882.818749999999</v>
      </c>
    </row>
    <row r="1712" spans="1:21" ht="30" hidden="1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0">
        <f t="shared" si="119"/>
        <v>1</v>
      </c>
      <c r="P1712" s="10">
        <f t="shared" si="120"/>
        <v>34</v>
      </c>
      <c r="Q1712" s="12" t="s">
        <v>8323</v>
      </c>
      <c r="R1712" t="s">
        <v>8345</v>
      </c>
      <c r="S1712" s="17">
        <f t="shared" si="121"/>
        <v>42341.59129629629</v>
      </c>
      <c r="T1712" s="17"/>
      <c r="U1712" s="16">
        <f t="shared" si="122"/>
        <v>42387.541666666672</v>
      </c>
    </row>
    <row r="1713" spans="1:21" ht="60" hidden="1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0">
        <f t="shared" si="119"/>
        <v>11</v>
      </c>
      <c r="P1713" s="10">
        <f t="shared" si="120"/>
        <v>525</v>
      </c>
      <c r="Q1713" s="12" t="s">
        <v>8323</v>
      </c>
      <c r="R1713" t="s">
        <v>8345</v>
      </c>
      <c r="S1713" s="17">
        <f t="shared" si="121"/>
        <v>41852.646226851852</v>
      </c>
      <c r="T1713" s="17"/>
      <c r="U1713" s="16">
        <f t="shared" si="122"/>
        <v>41883.646226851852</v>
      </c>
    </row>
    <row r="1714" spans="1:21" ht="60" hidden="1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0">
        <f t="shared" si="119"/>
        <v>0</v>
      </c>
      <c r="P1714" s="10">
        <f t="shared" si="120"/>
        <v>0</v>
      </c>
      <c r="Q1714" s="12" t="s">
        <v>8323</v>
      </c>
      <c r="R1714" t="s">
        <v>8345</v>
      </c>
      <c r="S1714" s="17">
        <f t="shared" si="121"/>
        <v>42125.913807870369</v>
      </c>
      <c r="T1714" s="17"/>
      <c r="U1714" s="16">
        <f t="shared" si="122"/>
        <v>42185.913807870369</v>
      </c>
    </row>
    <row r="1715" spans="1:21" ht="60" hidden="1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0">
        <f t="shared" si="119"/>
        <v>2</v>
      </c>
      <c r="P1715" s="10">
        <f t="shared" si="120"/>
        <v>50</v>
      </c>
      <c r="Q1715" s="12" t="s">
        <v>8323</v>
      </c>
      <c r="R1715" t="s">
        <v>8345</v>
      </c>
      <c r="S1715" s="17">
        <f t="shared" si="121"/>
        <v>41887.801064814819</v>
      </c>
      <c r="T1715" s="17"/>
      <c r="U1715" s="16">
        <f t="shared" si="122"/>
        <v>41917.801064814819</v>
      </c>
    </row>
    <row r="1716" spans="1:21" ht="60" hidden="1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0">
        <f t="shared" si="119"/>
        <v>8</v>
      </c>
      <c r="P1716" s="10">
        <f t="shared" si="120"/>
        <v>115.71</v>
      </c>
      <c r="Q1716" s="12" t="s">
        <v>8323</v>
      </c>
      <c r="R1716" t="s">
        <v>8345</v>
      </c>
      <c r="S1716" s="17">
        <f t="shared" si="121"/>
        <v>42095.918530092589</v>
      </c>
      <c r="T1716" s="17"/>
      <c r="U1716" s="16">
        <f t="shared" si="122"/>
        <v>42125.918530092589</v>
      </c>
    </row>
    <row r="1717" spans="1:21" ht="45" hidden="1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0">
        <f t="shared" si="119"/>
        <v>0</v>
      </c>
      <c r="P1717" s="10">
        <f t="shared" si="120"/>
        <v>5.5</v>
      </c>
      <c r="Q1717" s="12" t="s">
        <v>8323</v>
      </c>
      <c r="R1717" t="s">
        <v>8345</v>
      </c>
      <c r="S1717" s="17">
        <f t="shared" si="121"/>
        <v>42064.217418981483</v>
      </c>
      <c r="T1717" s="17"/>
      <c r="U1717" s="16">
        <f t="shared" si="122"/>
        <v>42094.140277777777</v>
      </c>
    </row>
    <row r="1718" spans="1:21" ht="60" hidden="1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0">
        <f t="shared" si="119"/>
        <v>8</v>
      </c>
      <c r="P1718" s="10">
        <f t="shared" si="120"/>
        <v>50</v>
      </c>
      <c r="Q1718" s="12" t="s">
        <v>8323</v>
      </c>
      <c r="R1718" t="s">
        <v>8345</v>
      </c>
      <c r="S1718" s="17">
        <f t="shared" si="121"/>
        <v>42673.577534722222</v>
      </c>
      <c r="T1718" s="17"/>
      <c r="U1718" s="16">
        <f t="shared" si="122"/>
        <v>42713.619201388887</v>
      </c>
    </row>
    <row r="1719" spans="1:21" ht="45" hidden="1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0">
        <f t="shared" si="119"/>
        <v>43</v>
      </c>
      <c r="P1719" s="10">
        <f t="shared" si="120"/>
        <v>34.020000000000003</v>
      </c>
      <c r="Q1719" s="12" t="s">
        <v>8323</v>
      </c>
      <c r="R1719" t="s">
        <v>8345</v>
      </c>
      <c r="S1719" s="17">
        <f t="shared" si="121"/>
        <v>42460.98192129629</v>
      </c>
      <c r="T1719" s="17"/>
      <c r="U1719" s="16">
        <f t="shared" si="122"/>
        <v>42481.166666666672</v>
      </c>
    </row>
    <row r="1720" spans="1:21" ht="15.75" hidden="1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0">
        <f t="shared" si="119"/>
        <v>0</v>
      </c>
      <c r="P1720" s="10">
        <f t="shared" si="120"/>
        <v>37.5</v>
      </c>
      <c r="Q1720" s="12" t="s">
        <v>8323</v>
      </c>
      <c r="R1720" t="s">
        <v>8345</v>
      </c>
      <c r="S1720" s="17">
        <f t="shared" si="121"/>
        <v>42460.610520833332</v>
      </c>
      <c r="T1720" s="17"/>
      <c r="U1720" s="16">
        <f t="shared" si="122"/>
        <v>42504.207638888889</v>
      </c>
    </row>
    <row r="1721" spans="1:21" ht="60" hidden="1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0">
        <f t="shared" si="119"/>
        <v>1</v>
      </c>
      <c r="P1721" s="10">
        <f t="shared" si="120"/>
        <v>11.67</v>
      </c>
      <c r="Q1721" s="12" t="s">
        <v>8323</v>
      </c>
      <c r="R1721" t="s">
        <v>8345</v>
      </c>
      <c r="S1721" s="17">
        <f t="shared" si="121"/>
        <v>41869.534618055557</v>
      </c>
      <c r="T1721" s="17"/>
      <c r="U1721" s="16">
        <f t="shared" si="122"/>
        <v>41899.534618055557</v>
      </c>
    </row>
    <row r="1722" spans="1:21" ht="60" hidden="1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0">
        <f t="shared" si="119"/>
        <v>6</v>
      </c>
      <c r="P1722" s="10">
        <f t="shared" si="120"/>
        <v>28.13</v>
      </c>
      <c r="Q1722" s="12" t="s">
        <v>8323</v>
      </c>
      <c r="R1722" t="s">
        <v>8345</v>
      </c>
      <c r="S1722" s="17">
        <f t="shared" si="121"/>
        <v>41922.783229166671</v>
      </c>
      <c r="T1722" s="17"/>
      <c r="U1722" s="16">
        <f t="shared" si="122"/>
        <v>41952.824895833335</v>
      </c>
    </row>
    <row r="1723" spans="1:21" ht="45" hidden="1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0">
        <f t="shared" si="119"/>
        <v>0</v>
      </c>
      <c r="P1723" s="10">
        <f t="shared" si="120"/>
        <v>0</v>
      </c>
      <c r="Q1723" s="12" t="s">
        <v>8323</v>
      </c>
      <c r="R1723" t="s">
        <v>8345</v>
      </c>
      <c r="S1723" s="17">
        <f t="shared" si="121"/>
        <v>42319.461377314816</v>
      </c>
      <c r="T1723" s="17"/>
      <c r="U1723" s="16">
        <f t="shared" si="122"/>
        <v>42349.461377314816</v>
      </c>
    </row>
    <row r="1724" spans="1:21" ht="45" hidden="1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0">
        <f t="shared" si="119"/>
        <v>0</v>
      </c>
      <c r="P1724" s="10">
        <f t="shared" si="120"/>
        <v>1</v>
      </c>
      <c r="Q1724" s="12" t="s">
        <v>8323</v>
      </c>
      <c r="R1724" t="s">
        <v>8345</v>
      </c>
      <c r="S1724" s="17">
        <f t="shared" si="121"/>
        <v>42425.960983796293</v>
      </c>
      <c r="T1724" s="17"/>
      <c r="U1724" s="16">
        <f t="shared" si="122"/>
        <v>42463.006944444445</v>
      </c>
    </row>
    <row r="1725" spans="1:21" ht="60" hidden="1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0">
        <f t="shared" si="119"/>
        <v>7</v>
      </c>
      <c r="P1725" s="10">
        <f t="shared" si="120"/>
        <v>216.67</v>
      </c>
      <c r="Q1725" s="12" t="s">
        <v>8323</v>
      </c>
      <c r="R1725" t="s">
        <v>8345</v>
      </c>
      <c r="S1725" s="17">
        <f t="shared" si="121"/>
        <v>42129.82540509259</v>
      </c>
      <c r="T1725" s="17"/>
      <c r="U1725" s="16">
        <f t="shared" si="122"/>
        <v>42186.25</v>
      </c>
    </row>
    <row r="1726" spans="1:21" ht="60" hidden="1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0">
        <f t="shared" si="119"/>
        <v>1</v>
      </c>
      <c r="P1726" s="10">
        <f t="shared" si="120"/>
        <v>8.75</v>
      </c>
      <c r="Q1726" s="12" t="s">
        <v>8323</v>
      </c>
      <c r="R1726" t="s">
        <v>8345</v>
      </c>
      <c r="S1726" s="17">
        <f t="shared" si="121"/>
        <v>41912.932430555556</v>
      </c>
      <c r="T1726" s="17"/>
      <c r="U1726" s="16">
        <f t="shared" si="122"/>
        <v>41942.932430555556</v>
      </c>
    </row>
    <row r="1727" spans="1:21" ht="60" hidden="1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0">
        <f t="shared" si="119"/>
        <v>10</v>
      </c>
      <c r="P1727" s="10">
        <f t="shared" si="120"/>
        <v>62.22</v>
      </c>
      <c r="Q1727" s="12" t="s">
        <v>8323</v>
      </c>
      <c r="R1727" t="s">
        <v>8345</v>
      </c>
      <c r="S1727" s="17">
        <f t="shared" si="121"/>
        <v>41845.968159722222</v>
      </c>
      <c r="T1727" s="17"/>
      <c r="U1727" s="16">
        <f t="shared" si="122"/>
        <v>41875.968159722222</v>
      </c>
    </row>
    <row r="1728" spans="1:21" ht="30" hidden="1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0">
        <f t="shared" si="119"/>
        <v>34</v>
      </c>
      <c r="P1728" s="10">
        <f t="shared" si="120"/>
        <v>137.25</v>
      </c>
      <c r="Q1728" s="12" t="s">
        <v>8323</v>
      </c>
      <c r="R1728" t="s">
        <v>8345</v>
      </c>
      <c r="S1728" s="17">
        <f t="shared" si="121"/>
        <v>41788.919722222221</v>
      </c>
      <c r="T1728" s="17"/>
      <c r="U1728" s="16">
        <f t="shared" si="122"/>
        <v>41817.919722222221</v>
      </c>
    </row>
    <row r="1729" spans="1:21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0">
        <f t="shared" si="119"/>
        <v>0</v>
      </c>
      <c r="P1729" s="10">
        <f t="shared" si="120"/>
        <v>1</v>
      </c>
      <c r="Q1729" s="12" t="s">
        <v>8323</v>
      </c>
      <c r="R1729" t="s">
        <v>8345</v>
      </c>
      <c r="S1729" s="17">
        <f t="shared" si="121"/>
        <v>42044.927974537044</v>
      </c>
      <c r="T1729" s="27">
        <f>YEAR(S1729)</f>
        <v>2015</v>
      </c>
      <c r="U1729" s="16">
        <f t="shared" si="122"/>
        <v>42099.458333333328</v>
      </c>
    </row>
    <row r="1730" spans="1:21" ht="45" hidden="1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0">
        <f t="shared" ref="O1730:O1793" si="123">ROUND(E1730/D1730*100,0)</f>
        <v>68</v>
      </c>
      <c r="P1730" s="10">
        <f t="shared" ref="P1730:P1793" si="124">IFERROR(ROUND(E1730/L1730,2),0)</f>
        <v>122.14</v>
      </c>
      <c r="Q1730" s="12" t="s">
        <v>8323</v>
      </c>
      <c r="R1730" t="s">
        <v>8345</v>
      </c>
      <c r="S1730" s="17">
        <f t="shared" si="121"/>
        <v>42268.625856481478</v>
      </c>
      <c r="T1730" s="17"/>
      <c r="U1730" s="16">
        <f t="shared" si="122"/>
        <v>42298.625856481478</v>
      </c>
    </row>
    <row r="1731" spans="1:21" ht="60" hidden="1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0">
        <f t="shared" si="123"/>
        <v>0</v>
      </c>
      <c r="P1731" s="10">
        <f t="shared" si="124"/>
        <v>0</v>
      </c>
      <c r="Q1731" s="12" t="s">
        <v>8323</v>
      </c>
      <c r="R1731" t="s">
        <v>8345</v>
      </c>
      <c r="S1731" s="17">
        <f t="shared" ref="S1731:S1794" si="125">(((J1731/60)/60)/24)+DATE(1970,1,1)</f>
        <v>42471.052152777775</v>
      </c>
      <c r="T1731" s="17"/>
      <c r="U1731" s="16">
        <f t="shared" ref="U1731:U1794" si="126">(((I1731/60)/60)/24)+DATE(1970,1,1)</f>
        <v>42531.052152777775</v>
      </c>
    </row>
    <row r="1732" spans="1:21" ht="45" hidden="1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0">
        <f t="shared" si="123"/>
        <v>0</v>
      </c>
      <c r="P1732" s="10">
        <f t="shared" si="124"/>
        <v>0</v>
      </c>
      <c r="Q1732" s="12" t="s">
        <v>8323</v>
      </c>
      <c r="R1732" t="s">
        <v>8345</v>
      </c>
      <c r="S1732" s="17">
        <f t="shared" si="125"/>
        <v>42272.087766203709</v>
      </c>
      <c r="T1732" s="17"/>
      <c r="U1732" s="16">
        <f t="shared" si="126"/>
        <v>42302.087766203709</v>
      </c>
    </row>
    <row r="1733" spans="1:21" ht="30" hidden="1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0">
        <f t="shared" si="123"/>
        <v>0</v>
      </c>
      <c r="P1733" s="10">
        <f t="shared" si="124"/>
        <v>0</v>
      </c>
      <c r="Q1733" s="12" t="s">
        <v>8323</v>
      </c>
      <c r="R1733" t="s">
        <v>8345</v>
      </c>
      <c r="S1733" s="17">
        <f t="shared" si="125"/>
        <v>42152.906851851847</v>
      </c>
      <c r="T1733" s="17"/>
      <c r="U1733" s="16">
        <f t="shared" si="126"/>
        <v>42166.625</v>
      </c>
    </row>
    <row r="1734" spans="1:21" ht="60" hidden="1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0">
        <f t="shared" si="123"/>
        <v>0</v>
      </c>
      <c r="P1734" s="10">
        <f t="shared" si="124"/>
        <v>0</v>
      </c>
      <c r="Q1734" s="12" t="s">
        <v>8323</v>
      </c>
      <c r="R1734" t="s">
        <v>8345</v>
      </c>
      <c r="S1734" s="17">
        <f t="shared" si="125"/>
        <v>42325.683807870373</v>
      </c>
      <c r="T1734" s="17"/>
      <c r="U1734" s="16">
        <f t="shared" si="126"/>
        <v>42385.208333333328</v>
      </c>
    </row>
    <row r="1735" spans="1:21" ht="60" hidden="1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0">
        <f t="shared" si="123"/>
        <v>0</v>
      </c>
      <c r="P1735" s="10">
        <f t="shared" si="124"/>
        <v>0</v>
      </c>
      <c r="Q1735" s="12" t="s">
        <v>8323</v>
      </c>
      <c r="R1735" t="s">
        <v>8345</v>
      </c>
      <c r="S1735" s="17">
        <f t="shared" si="125"/>
        <v>42614.675625000003</v>
      </c>
      <c r="T1735" s="17"/>
      <c r="U1735" s="16">
        <f t="shared" si="126"/>
        <v>42626.895833333328</v>
      </c>
    </row>
    <row r="1736" spans="1:21" ht="45" hidden="1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0">
        <f t="shared" si="123"/>
        <v>0</v>
      </c>
      <c r="P1736" s="10">
        <f t="shared" si="124"/>
        <v>1</v>
      </c>
      <c r="Q1736" s="12" t="s">
        <v>8323</v>
      </c>
      <c r="R1736" t="s">
        <v>8345</v>
      </c>
      <c r="S1736" s="17">
        <f t="shared" si="125"/>
        <v>42102.036527777775</v>
      </c>
      <c r="T1736" s="17"/>
      <c r="U1736" s="16">
        <f t="shared" si="126"/>
        <v>42132.036527777775</v>
      </c>
    </row>
    <row r="1737" spans="1:21" ht="45" hidden="1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0">
        <f t="shared" si="123"/>
        <v>11</v>
      </c>
      <c r="P1737" s="10">
        <f t="shared" si="124"/>
        <v>55</v>
      </c>
      <c r="Q1737" s="12" t="s">
        <v>8323</v>
      </c>
      <c r="R1737" t="s">
        <v>8345</v>
      </c>
      <c r="S1737" s="17">
        <f t="shared" si="125"/>
        <v>42559.814178240747</v>
      </c>
      <c r="T1737" s="17"/>
      <c r="U1737" s="16">
        <f t="shared" si="126"/>
        <v>42589.814178240747</v>
      </c>
    </row>
    <row r="1738" spans="1:21" ht="45" hidden="1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0">
        <f t="shared" si="123"/>
        <v>1</v>
      </c>
      <c r="P1738" s="10">
        <f t="shared" si="124"/>
        <v>22</v>
      </c>
      <c r="Q1738" s="12" t="s">
        <v>8323</v>
      </c>
      <c r="R1738" t="s">
        <v>8345</v>
      </c>
      <c r="S1738" s="17">
        <f t="shared" si="125"/>
        <v>42286.861493055556</v>
      </c>
      <c r="T1738" s="17"/>
      <c r="U1738" s="16">
        <f t="shared" si="126"/>
        <v>42316.90315972222</v>
      </c>
    </row>
    <row r="1739" spans="1:21" ht="60" hidden="1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0">
        <f t="shared" si="123"/>
        <v>21</v>
      </c>
      <c r="P1739" s="10">
        <f t="shared" si="124"/>
        <v>56.67</v>
      </c>
      <c r="Q1739" s="12" t="s">
        <v>8323</v>
      </c>
      <c r="R1739" t="s">
        <v>8345</v>
      </c>
      <c r="S1739" s="17">
        <f t="shared" si="125"/>
        <v>42175.948981481488</v>
      </c>
      <c r="T1739" s="17"/>
      <c r="U1739" s="16">
        <f t="shared" si="126"/>
        <v>42205.948981481488</v>
      </c>
    </row>
    <row r="1740" spans="1:21" ht="45" hidden="1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0">
        <f t="shared" si="123"/>
        <v>0</v>
      </c>
      <c r="P1740" s="10">
        <f t="shared" si="124"/>
        <v>20</v>
      </c>
      <c r="Q1740" s="12" t="s">
        <v>8323</v>
      </c>
      <c r="R1740" t="s">
        <v>8345</v>
      </c>
      <c r="S1740" s="17">
        <f t="shared" si="125"/>
        <v>41884.874328703707</v>
      </c>
      <c r="T1740" s="17"/>
      <c r="U1740" s="16">
        <f t="shared" si="126"/>
        <v>41914.874328703707</v>
      </c>
    </row>
    <row r="1741" spans="1:21" ht="45" hidden="1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0">
        <f t="shared" si="123"/>
        <v>0</v>
      </c>
      <c r="P1741" s="10">
        <f t="shared" si="124"/>
        <v>1</v>
      </c>
      <c r="Q1741" s="12" t="s">
        <v>8323</v>
      </c>
      <c r="R1741" t="s">
        <v>8345</v>
      </c>
      <c r="S1741" s="17">
        <f t="shared" si="125"/>
        <v>42435.874212962968</v>
      </c>
      <c r="T1741" s="17"/>
      <c r="U1741" s="16">
        <f t="shared" si="126"/>
        <v>42494.832546296297</v>
      </c>
    </row>
    <row r="1742" spans="1:21" ht="45" hidden="1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0">
        <f t="shared" si="123"/>
        <v>0</v>
      </c>
      <c r="P1742" s="10">
        <f t="shared" si="124"/>
        <v>0</v>
      </c>
      <c r="Q1742" s="12" t="s">
        <v>8323</v>
      </c>
      <c r="R1742" t="s">
        <v>8345</v>
      </c>
      <c r="S1742" s="17">
        <f t="shared" si="125"/>
        <v>42171.817384259266</v>
      </c>
      <c r="T1742" s="17"/>
      <c r="U1742" s="16">
        <f t="shared" si="126"/>
        <v>42201.817384259266</v>
      </c>
    </row>
    <row r="1743" spans="1:21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0">
        <f t="shared" si="123"/>
        <v>111</v>
      </c>
      <c r="P1743" s="10">
        <f t="shared" si="124"/>
        <v>25.58</v>
      </c>
      <c r="Q1743" s="12" t="s">
        <v>8336</v>
      </c>
      <c r="R1743" t="s">
        <v>8337</v>
      </c>
      <c r="S1743" s="17">
        <f t="shared" si="125"/>
        <v>42120.628136574072</v>
      </c>
      <c r="T1743" s="27">
        <f>YEAR(S1743)</f>
        <v>2015</v>
      </c>
      <c r="U1743" s="16">
        <f t="shared" si="126"/>
        <v>42165.628136574072</v>
      </c>
    </row>
    <row r="1744" spans="1:21" ht="60" hidden="1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0">
        <f t="shared" si="123"/>
        <v>109</v>
      </c>
      <c r="P1744" s="10">
        <f t="shared" si="124"/>
        <v>63.97</v>
      </c>
      <c r="Q1744" s="12" t="s">
        <v>8336</v>
      </c>
      <c r="R1744" t="s">
        <v>8337</v>
      </c>
      <c r="S1744" s="17">
        <f t="shared" si="125"/>
        <v>42710.876967592587</v>
      </c>
      <c r="T1744" s="17"/>
      <c r="U1744" s="16">
        <f t="shared" si="126"/>
        <v>42742.875</v>
      </c>
    </row>
    <row r="1745" spans="1:21" ht="45" hidden="1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0">
        <f t="shared" si="123"/>
        <v>100</v>
      </c>
      <c r="P1745" s="10">
        <f t="shared" si="124"/>
        <v>89.93</v>
      </c>
      <c r="Q1745" s="12" t="s">
        <v>8336</v>
      </c>
      <c r="R1745" t="s">
        <v>8337</v>
      </c>
      <c r="S1745" s="17">
        <f t="shared" si="125"/>
        <v>42586.925636574073</v>
      </c>
      <c r="T1745" s="17"/>
      <c r="U1745" s="16">
        <f t="shared" si="126"/>
        <v>42609.165972222225</v>
      </c>
    </row>
    <row r="1746" spans="1:21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0">
        <f t="shared" si="123"/>
        <v>118</v>
      </c>
      <c r="P1746" s="10">
        <f t="shared" si="124"/>
        <v>93.07</v>
      </c>
      <c r="Q1746" s="12" t="s">
        <v>8336</v>
      </c>
      <c r="R1746" t="s">
        <v>8337</v>
      </c>
      <c r="S1746" s="17">
        <f t="shared" si="125"/>
        <v>42026.605057870373</v>
      </c>
      <c r="T1746" s="27">
        <f>YEAR(S1746)</f>
        <v>2015</v>
      </c>
      <c r="U1746" s="16">
        <f t="shared" si="126"/>
        <v>42071.563391203701</v>
      </c>
    </row>
    <row r="1747" spans="1:21" ht="60" hidden="1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0">
        <f t="shared" si="123"/>
        <v>114</v>
      </c>
      <c r="P1747" s="10">
        <f t="shared" si="124"/>
        <v>89.67</v>
      </c>
      <c r="Q1747" s="12" t="s">
        <v>8336</v>
      </c>
      <c r="R1747" t="s">
        <v>8337</v>
      </c>
      <c r="S1747" s="17">
        <f t="shared" si="125"/>
        <v>42690.259699074071</v>
      </c>
      <c r="T1747" s="17"/>
      <c r="U1747" s="16">
        <f t="shared" si="126"/>
        <v>42726.083333333328</v>
      </c>
    </row>
    <row r="1748" spans="1:21" ht="60" hidden="1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0">
        <f t="shared" si="123"/>
        <v>148</v>
      </c>
      <c r="P1748" s="10">
        <f t="shared" si="124"/>
        <v>207.62</v>
      </c>
      <c r="Q1748" s="12" t="s">
        <v>8336</v>
      </c>
      <c r="R1748" t="s">
        <v>8337</v>
      </c>
      <c r="S1748" s="17">
        <f t="shared" si="125"/>
        <v>42668.176701388889</v>
      </c>
      <c r="T1748" s="17"/>
      <c r="U1748" s="16">
        <f t="shared" si="126"/>
        <v>42698.083333333328</v>
      </c>
    </row>
    <row r="1749" spans="1:21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0">
        <f t="shared" si="123"/>
        <v>105</v>
      </c>
      <c r="P1749" s="10">
        <f t="shared" si="124"/>
        <v>59.41</v>
      </c>
      <c r="Q1749" s="12" t="s">
        <v>8336</v>
      </c>
      <c r="R1749" t="s">
        <v>8337</v>
      </c>
      <c r="S1749" s="17">
        <f t="shared" si="125"/>
        <v>42292.435532407413</v>
      </c>
      <c r="T1749" s="27">
        <f>YEAR(S1749)</f>
        <v>2015</v>
      </c>
      <c r="U1749" s="16">
        <f t="shared" si="126"/>
        <v>42321.625</v>
      </c>
    </row>
    <row r="1750" spans="1:21" ht="45" hidden="1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0">
        <f t="shared" si="123"/>
        <v>130</v>
      </c>
      <c r="P1750" s="10">
        <f t="shared" si="124"/>
        <v>358.97</v>
      </c>
      <c r="Q1750" s="12" t="s">
        <v>8336</v>
      </c>
      <c r="R1750" t="s">
        <v>8337</v>
      </c>
      <c r="S1750" s="17">
        <f t="shared" si="125"/>
        <v>42219.950729166667</v>
      </c>
      <c r="T1750" s="17"/>
      <c r="U1750" s="16">
        <f t="shared" si="126"/>
        <v>42249.950729166667</v>
      </c>
    </row>
    <row r="1751" spans="1:21" ht="45" hidden="1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0">
        <f t="shared" si="123"/>
        <v>123</v>
      </c>
      <c r="P1751" s="10">
        <f t="shared" si="124"/>
        <v>94.74</v>
      </c>
      <c r="Q1751" s="12" t="s">
        <v>8336</v>
      </c>
      <c r="R1751" t="s">
        <v>8337</v>
      </c>
      <c r="S1751" s="17">
        <f t="shared" si="125"/>
        <v>42758.975937499999</v>
      </c>
      <c r="T1751" s="17"/>
      <c r="U1751" s="16">
        <f t="shared" si="126"/>
        <v>42795.791666666672</v>
      </c>
    </row>
    <row r="1752" spans="1:21" ht="60" hidden="1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0">
        <f t="shared" si="123"/>
        <v>202</v>
      </c>
      <c r="P1752" s="10">
        <f t="shared" si="124"/>
        <v>80.650000000000006</v>
      </c>
      <c r="Q1752" s="12" t="s">
        <v>8336</v>
      </c>
      <c r="R1752" t="s">
        <v>8337</v>
      </c>
      <c r="S1752" s="17">
        <f t="shared" si="125"/>
        <v>42454.836851851855</v>
      </c>
      <c r="T1752" s="17"/>
      <c r="U1752" s="16">
        <f t="shared" si="126"/>
        <v>42479.836851851855</v>
      </c>
    </row>
    <row r="1753" spans="1:21" ht="30" hidden="1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0">
        <f t="shared" si="123"/>
        <v>103</v>
      </c>
      <c r="P1753" s="10">
        <f t="shared" si="124"/>
        <v>168.69</v>
      </c>
      <c r="Q1753" s="12" t="s">
        <v>8336</v>
      </c>
      <c r="R1753" t="s">
        <v>8337</v>
      </c>
      <c r="S1753" s="17">
        <f t="shared" si="125"/>
        <v>42052.7815162037</v>
      </c>
      <c r="T1753" s="17"/>
      <c r="U1753" s="16">
        <f t="shared" si="126"/>
        <v>42082.739849537036</v>
      </c>
    </row>
    <row r="1754" spans="1:21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0">
        <f t="shared" si="123"/>
        <v>260</v>
      </c>
      <c r="P1754" s="10">
        <f t="shared" si="124"/>
        <v>34.69</v>
      </c>
      <c r="Q1754" s="12" t="s">
        <v>8336</v>
      </c>
      <c r="R1754" t="s">
        <v>8337</v>
      </c>
      <c r="S1754" s="17">
        <f t="shared" si="125"/>
        <v>42627.253263888888</v>
      </c>
      <c r="T1754" s="27">
        <f>YEAR(S1754)</f>
        <v>2016</v>
      </c>
      <c r="U1754" s="16">
        <f t="shared" si="126"/>
        <v>42657.253263888888</v>
      </c>
    </row>
    <row r="1755" spans="1:21" ht="45" hidden="1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0">
        <f t="shared" si="123"/>
        <v>108</v>
      </c>
      <c r="P1755" s="10">
        <f t="shared" si="124"/>
        <v>462.86</v>
      </c>
      <c r="Q1755" s="12" t="s">
        <v>8336</v>
      </c>
      <c r="R1755" t="s">
        <v>8337</v>
      </c>
      <c r="S1755" s="17">
        <f t="shared" si="125"/>
        <v>42420.74962962963</v>
      </c>
      <c r="T1755" s="17"/>
      <c r="U1755" s="16">
        <f t="shared" si="126"/>
        <v>42450.707962962959</v>
      </c>
    </row>
    <row r="1756" spans="1:21" ht="60" hidden="1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0">
        <f t="shared" si="123"/>
        <v>111</v>
      </c>
      <c r="P1756" s="10">
        <f t="shared" si="124"/>
        <v>104.39</v>
      </c>
      <c r="Q1756" s="12" t="s">
        <v>8336</v>
      </c>
      <c r="R1756" t="s">
        <v>8337</v>
      </c>
      <c r="S1756" s="17">
        <f t="shared" si="125"/>
        <v>42067.876770833333</v>
      </c>
      <c r="T1756" s="17"/>
      <c r="U1756" s="16">
        <f t="shared" si="126"/>
        <v>42097.835104166668</v>
      </c>
    </row>
    <row r="1757" spans="1:21" ht="60" hidden="1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0">
        <f t="shared" si="123"/>
        <v>120</v>
      </c>
      <c r="P1757" s="10">
        <f t="shared" si="124"/>
        <v>7.5</v>
      </c>
      <c r="Q1757" s="12" t="s">
        <v>8336</v>
      </c>
      <c r="R1757" t="s">
        <v>8337</v>
      </c>
      <c r="S1757" s="17">
        <f t="shared" si="125"/>
        <v>42252.788900462961</v>
      </c>
      <c r="T1757" s="17"/>
      <c r="U1757" s="16">
        <f t="shared" si="126"/>
        <v>42282.788900462961</v>
      </c>
    </row>
    <row r="1758" spans="1:21" ht="45" hidden="1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0">
        <f t="shared" si="123"/>
        <v>103</v>
      </c>
      <c r="P1758" s="10">
        <f t="shared" si="124"/>
        <v>47.13</v>
      </c>
      <c r="Q1758" s="12" t="s">
        <v>8336</v>
      </c>
      <c r="R1758" t="s">
        <v>8337</v>
      </c>
      <c r="S1758" s="17">
        <f t="shared" si="125"/>
        <v>42571.167465277773</v>
      </c>
      <c r="T1758" s="17"/>
      <c r="U1758" s="16">
        <f t="shared" si="126"/>
        <v>42611.167465277773</v>
      </c>
    </row>
    <row r="1759" spans="1:21" ht="45" hidden="1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0">
        <f t="shared" si="123"/>
        <v>116</v>
      </c>
      <c r="P1759" s="10">
        <f t="shared" si="124"/>
        <v>414.29</v>
      </c>
      <c r="Q1759" s="12" t="s">
        <v>8336</v>
      </c>
      <c r="R1759" t="s">
        <v>8337</v>
      </c>
      <c r="S1759" s="17">
        <f t="shared" si="125"/>
        <v>42733.827349537038</v>
      </c>
      <c r="T1759" s="17"/>
      <c r="U1759" s="16">
        <f t="shared" si="126"/>
        <v>42763.811805555553</v>
      </c>
    </row>
    <row r="1760" spans="1:21" ht="60" hidden="1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0">
        <f t="shared" si="123"/>
        <v>115</v>
      </c>
      <c r="P1760" s="10">
        <f t="shared" si="124"/>
        <v>42.48</v>
      </c>
      <c r="Q1760" s="12" t="s">
        <v>8336</v>
      </c>
      <c r="R1760" t="s">
        <v>8337</v>
      </c>
      <c r="S1760" s="17">
        <f t="shared" si="125"/>
        <v>42505.955925925926</v>
      </c>
      <c r="T1760" s="17"/>
      <c r="U1760" s="16">
        <f t="shared" si="126"/>
        <v>42565.955925925926</v>
      </c>
    </row>
    <row r="1761" spans="1:21" ht="30" hidden="1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0">
        <f t="shared" si="123"/>
        <v>107</v>
      </c>
      <c r="P1761" s="10">
        <f t="shared" si="124"/>
        <v>108.78</v>
      </c>
      <c r="Q1761" s="12" t="s">
        <v>8336</v>
      </c>
      <c r="R1761" t="s">
        <v>8337</v>
      </c>
      <c r="S1761" s="17">
        <f t="shared" si="125"/>
        <v>42068.829039351855</v>
      </c>
      <c r="T1761" s="17"/>
      <c r="U1761" s="16">
        <f t="shared" si="126"/>
        <v>42088.787372685183</v>
      </c>
    </row>
    <row r="1762" spans="1:21" ht="60" hidden="1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0">
        <f t="shared" si="123"/>
        <v>165</v>
      </c>
      <c r="P1762" s="10">
        <f t="shared" si="124"/>
        <v>81.099999999999994</v>
      </c>
      <c r="Q1762" s="12" t="s">
        <v>8336</v>
      </c>
      <c r="R1762" t="s">
        <v>8337</v>
      </c>
      <c r="S1762" s="17">
        <f t="shared" si="125"/>
        <v>42405.67260416667</v>
      </c>
      <c r="T1762" s="17"/>
      <c r="U1762" s="16">
        <f t="shared" si="126"/>
        <v>42425.67260416667</v>
      </c>
    </row>
    <row r="1763" spans="1:21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0">
        <f t="shared" si="123"/>
        <v>155</v>
      </c>
      <c r="P1763" s="10">
        <f t="shared" si="124"/>
        <v>51.67</v>
      </c>
      <c r="Q1763" s="12" t="s">
        <v>8336</v>
      </c>
      <c r="R1763" t="s">
        <v>8337</v>
      </c>
      <c r="S1763" s="17">
        <f t="shared" si="125"/>
        <v>42209.567824074074</v>
      </c>
      <c r="T1763" s="27">
        <f>YEAR(S1763)</f>
        <v>2015</v>
      </c>
      <c r="U1763" s="16">
        <f t="shared" si="126"/>
        <v>42259.567824074074</v>
      </c>
    </row>
    <row r="1764" spans="1:21" ht="30" hidden="1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0">
        <f t="shared" si="123"/>
        <v>885</v>
      </c>
      <c r="P1764" s="10">
        <f t="shared" si="124"/>
        <v>35.4</v>
      </c>
      <c r="Q1764" s="12" t="s">
        <v>8336</v>
      </c>
      <c r="R1764" t="s">
        <v>8337</v>
      </c>
      <c r="S1764" s="17">
        <f t="shared" si="125"/>
        <v>42410.982002314813</v>
      </c>
      <c r="T1764" s="17"/>
      <c r="U1764" s="16">
        <f t="shared" si="126"/>
        <v>42440.982002314813</v>
      </c>
    </row>
    <row r="1765" spans="1:21" ht="60" hidden="1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0">
        <f t="shared" si="123"/>
        <v>102</v>
      </c>
      <c r="P1765" s="10">
        <f t="shared" si="124"/>
        <v>103.64</v>
      </c>
      <c r="Q1765" s="12" t="s">
        <v>8336</v>
      </c>
      <c r="R1765" t="s">
        <v>8337</v>
      </c>
      <c r="S1765" s="17">
        <f t="shared" si="125"/>
        <v>42636.868518518517</v>
      </c>
      <c r="T1765" s="17"/>
      <c r="U1765" s="16">
        <f t="shared" si="126"/>
        <v>42666.868518518517</v>
      </c>
    </row>
    <row r="1766" spans="1:21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0">
        <f t="shared" si="123"/>
        <v>20</v>
      </c>
      <c r="P1766" s="10">
        <f t="shared" si="124"/>
        <v>55.28</v>
      </c>
      <c r="Q1766" s="12" t="s">
        <v>8336</v>
      </c>
      <c r="R1766" t="s">
        <v>8337</v>
      </c>
      <c r="S1766" s="17">
        <f t="shared" si="125"/>
        <v>41825.485868055555</v>
      </c>
      <c r="T1766" s="27">
        <f>YEAR(S1766)</f>
        <v>2014</v>
      </c>
      <c r="U1766" s="16">
        <f t="shared" si="126"/>
        <v>41854.485868055555</v>
      </c>
    </row>
    <row r="1767" spans="1:21" ht="60" hidden="1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0">
        <f t="shared" si="123"/>
        <v>59</v>
      </c>
      <c r="P1767" s="10">
        <f t="shared" si="124"/>
        <v>72.17</v>
      </c>
      <c r="Q1767" s="12" t="s">
        <v>8336</v>
      </c>
      <c r="R1767" t="s">
        <v>8337</v>
      </c>
      <c r="S1767" s="17">
        <f t="shared" si="125"/>
        <v>41834.980462962965</v>
      </c>
      <c r="T1767" s="17"/>
      <c r="U1767" s="16">
        <f t="shared" si="126"/>
        <v>41864.980462962965</v>
      </c>
    </row>
    <row r="1768" spans="1:21" ht="30" hidden="1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0">
        <f t="shared" si="123"/>
        <v>0</v>
      </c>
      <c r="P1768" s="10">
        <f t="shared" si="124"/>
        <v>0</v>
      </c>
      <c r="Q1768" s="12" t="s">
        <v>8336</v>
      </c>
      <c r="R1768" t="s">
        <v>8337</v>
      </c>
      <c r="S1768" s="17">
        <f t="shared" si="125"/>
        <v>41855.859814814816</v>
      </c>
      <c r="T1768" s="17"/>
      <c r="U1768" s="16">
        <f t="shared" si="126"/>
        <v>41876.859814814816</v>
      </c>
    </row>
    <row r="1769" spans="1:21" ht="45" hidden="1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0">
        <f t="shared" si="123"/>
        <v>46</v>
      </c>
      <c r="P1769" s="10">
        <f t="shared" si="124"/>
        <v>58.62</v>
      </c>
      <c r="Q1769" s="12" t="s">
        <v>8336</v>
      </c>
      <c r="R1769" t="s">
        <v>8337</v>
      </c>
      <c r="S1769" s="17">
        <f t="shared" si="125"/>
        <v>41824.658379629633</v>
      </c>
      <c r="T1769" s="17"/>
      <c r="U1769" s="16">
        <f t="shared" si="126"/>
        <v>41854.658379629633</v>
      </c>
    </row>
    <row r="1770" spans="1:21" ht="45" hidden="1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0">
        <f t="shared" si="123"/>
        <v>4</v>
      </c>
      <c r="P1770" s="10">
        <f t="shared" si="124"/>
        <v>12.47</v>
      </c>
      <c r="Q1770" s="12" t="s">
        <v>8336</v>
      </c>
      <c r="R1770" t="s">
        <v>8337</v>
      </c>
      <c r="S1770" s="17">
        <f t="shared" si="125"/>
        <v>41849.560694444444</v>
      </c>
      <c r="T1770" s="17"/>
      <c r="U1770" s="16">
        <f t="shared" si="126"/>
        <v>41909.560694444444</v>
      </c>
    </row>
    <row r="1771" spans="1:21" ht="45" hidden="1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0">
        <f t="shared" si="123"/>
        <v>3</v>
      </c>
      <c r="P1771" s="10">
        <f t="shared" si="124"/>
        <v>49.14</v>
      </c>
      <c r="Q1771" s="12" t="s">
        <v>8336</v>
      </c>
      <c r="R1771" t="s">
        <v>8337</v>
      </c>
      <c r="S1771" s="17">
        <f t="shared" si="125"/>
        <v>41987.818969907406</v>
      </c>
      <c r="T1771" s="17"/>
      <c r="U1771" s="16">
        <f t="shared" si="126"/>
        <v>42017.818969907406</v>
      </c>
    </row>
    <row r="1772" spans="1:21" ht="60" hidden="1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0">
        <f t="shared" si="123"/>
        <v>57</v>
      </c>
      <c r="P1772" s="10">
        <f t="shared" si="124"/>
        <v>150.5</v>
      </c>
      <c r="Q1772" s="12" t="s">
        <v>8336</v>
      </c>
      <c r="R1772" t="s">
        <v>8337</v>
      </c>
      <c r="S1772" s="17">
        <f t="shared" si="125"/>
        <v>41891.780023148152</v>
      </c>
      <c r="T1772" s="17"/>
      <c r="U1772" s="16">
        <f t="shared" si="126"/>
        <v>41926.780023148152</v>
      </c>
    </row>
    <row r="1773" spans="1:21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0">
        <f t="shared" si="123"/>
        <v>21</v>
      </c>
      <c r="P1773" s="10">
        <f t="shared" si="124"/>
        <v>35.799999999999997</v>
      </c>
      <c r="Q1773" s="12" t="s">
        <v>8336</v>
      </c>
      <c r="R1773" t="s">
        <v>8337</v>
      </c>
      <c r="S1773" s="17">
        <f t="shared" si="125"/>
        <v>41905.979629629634</v>
      </c>
      <c r="T1773" s="27">
        <f t="shared" ref="T1773:T1774" si="127">YEAR(S1773)</f>
        <v>2014</v>
      </c>
      <c r="U1773" s="16">
        <f t="shared" si="126"/>
        <v>41935.979629629634</v>
      </c>
    </row>
    <row r="1774" spans="1:21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0">
        <f t="shared" si="123"/>
        <v>16</v>
      </c>
      <c r="P1774" s="10">
        <f t="shared" si="124"/>
        <v>45.16</v>
      </c>
      <c r="Q1774" s="12" t="s">
        <v>8336</v>
      </c>
      <c r="R1774" t="s">
        <v>8337</v>
      </c>
      <c r="S1774" s="17">
        <f t="shared" si="125"/>
        <v>41766.718009259261</v>
      </c>
      <c r="T1774" s="27">
        <f t="shared" si="127"/>
        <v>2014</v>
      </c>
      <c r="U1774" s="16">
        <f t="shared" si="126"/>
        <v>41826.718009259261</v>
      </c>
    </row>
    <row r="1775" spans="1:21" ht="60" hidden="1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0">
        <f t="shared" si="123"/>
        <v>6</v>
      </c>
      <c r="P1775" s="10">
        <f t="shared" si="124"/>
        <v>98.79</v>
      </c>
      <c r="Q1775" s="12" t="s">
        <v>8336</v>
      </c>
      <c r="R1775" t="s">
        <v>8337</v>
      </c>
      <c r="S1775" s="17">
        <f t="shared" si="125"/>
        <v>41978.760393518518</v>
      </c>
      <c r="T1775" s="17"/>
      <c r="U1775" s="16">
        <f t="shared" si="126"/>
        <v>42023.760393518518</v>
      </c>
    </row>
    <row r="1776" spans="1:21" ht="60" hidden="1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0">
        <f t="shared" si="123"/>
        <v>46</v>
      </c>
      <c r="P1776" s="10">
        <f t="shared" si="124"/>
        <v>88.31</v>
      </c>
      <c r="Q1776" s="12" t="s">
        <v>8336</v>
      </c>
      <c r="R1776" t="s">
        <v>8337</v>
      </c>
      <c r="S1776" s="17">
        <f t="shared" si="125"/>
        <v>41930.218657407408</v>
      </c>
      <c r="T1776" s="17"/>
      <c r="U1776" s="16">
        <f t="shared" si="126"/>
        <v>41972.624305555553</v>
      </c>
    </row>
    <row r="1777" spans="1:21" ht="45" hidden="1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0">
        <f t="shared" si="123"/>
        <v>65</v>
      </c>
      <c r="P1777" s="10">
        <f t="shared" si="124"/>
        <v>170.63</v>
      </c>
      <c r="Q1777" s="12" t="s">
        <v>8336</v>
      </c>
      <c r="R1777" t="s">
        <v>8337</v>
      </c>
      <c r="S1777" s="17">
        <f t="shared" si="125"/>
        <v>41891.976388888892</v>
      </c>
      <c r="T1777" s="17"/>
      <c r="U1777" s="16">
        <f t="shared" si="126"/>
        <v>41936.976388888892</v>
      </c>
    </row>
    <row r="1778" spans="1:21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0">
        <f t="shared" si="123"/>
        <v>7</v>
      </c>
      <c r="P1778" s="10">
        <f t="shared" si="124"/>
        <v>83.75</v>
      </c>
      <c r="Q1778" s="12" t="s">
        <v>8336</v>
      </c>
      <c r="R1778" t="s">
        <v>8337</v>
      </c>
      <c r="S1778" s="17">
        <f t="shared" si="125"/>
        <v>41905.95684027778</v>
      </c>
      <c r="T1778" s="27">
        <f>YEAR(S1778)</f>
        <v>2014</v>
      </c>
      <c r="U1778" s="16">
        <f t="shared" si="126"/>
        <v>41941.95684027778</v>
      </c>
    </row>
    <row r="1779" spans="1:21" ht="60" hidden="1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0">
        <f t="shared" si="123"/>
        <v>14</v>
      </c>
      <c r="P1779" s="10">
        <f t="shared" si="124"/>
        <v>65.099999999999994</v>
      </c>
      <c r="Q1779" s="12" t="s">
        <v>8336</v>
      </c>
      <c r="R1779" t="s">
        <v>8337</v>
      </c>
      <c r="S1779" s="17">
        <f t="shared" si="125"/>
        <v>42025.357094907406</v>
      </c>
      <c r="T1779" s="17"/>
      <c r="U1779" s="16">
        <f t="shared" si="126"/>
        <v>42055.357094907406</v>
      </c>
    </row>
    <row r="1780" spans="1:21" ht="45" hidden="1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0">
        <f t="shared" si="123"/>
        <v>2</v>
      </c>
      <c r="P1780" s="10">
        <f t="shared" si="124"/>
        <v>66.33</v>
      </c>
      <c r="Q1780" s="12" t="s">
        <v>8336</v>
      </c>
      <c r="R1780" t="s">
        <v>8337</v>
      </c>
      <c r="S1780" s="17">
        <f t="shared" si="125"/>
        <v>42045.86336805555</v>
      </c>
      <c r="T1780" s="17"/>
      <c r="U1780" s="16">
        <f t="shared" si="126"/>
        <v>42090.821701388893</v>
      </c>
    </row>
    <row r="1781" spans="1:21" ht="60" hidden="1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0">
        <f t="shared" si="123"/>
        <v>36</v>
      </c>
      <c r="P1781" s="10">
        <f t="shared" si="124"/>
        <v>104.89</v>
      </c>
      <c r="Q1781" s="12" t="s">
        <v>8336</v>
      </c>
      <c r="R1781" t="s">
        <v>8337</v>
      </c>
      <c r="S1781" s="17">
        <f t="shared" si="125"/>
        <v>42585.691898148143</v>
      </c>
      <c r="T1781" s="17"/>
      <c r="U1781" s="16">
        <f t="shared" si="126"/>
        <v>42615.691898148143</v>
      </c>
    </row>
    <row r="1782" spans="1:21" ht="60" hidden="1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0">
        <f t="shared" si="123"/>
        <v>40</v>
      </c>
      <c r="P1782" s="10">
        <f t="shared" si="124"/>
        <v>78.44</v>
      </c>
      <c r="Q1782" s="12" t="s">
        <v>8336</v>
      </c>
      <c r="R1782" t="s">
        <v>8337</v>
      </c>
      <c r="S1782" s="17">
        <f t="shared" si="125"/>
        <v>42493.600810185191</v>
      </c>
      <c r="T1782" s="17"/>
      <c r="U1782" s="16">
        <f t="shared" si="126"/>
        <v>42553.600810185191</v>
      </c>
    </row>
    <row r="1783" spans="1:21" ht="60" hidden="1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0">
        <f t="shared" si="123"/>
        <v>26</v>
      </c>
      <c r="P1783" s="10">
        <f t="shared" si="124"/>
        <v>59.04</v>
      </c>
      <c r="Q1783" s="12" t="s">
        <v>8336</v>
      </c>
      <c r="R1783" t="s">
        <v>8337</v>
      </c>
      <c r="S1783" s="17">
        <f t="shared" si="125"/>
        <v>42597.617418981477</v>
      </c>
      <c r="T1783" s="17"/>
      <c r="U1783" s="16">
        <f t="shared" si="126"/>
        <v>42628.617418981477</v>
      </c>
    </row>
    <row r="1784" spans="1:21" ht="60" hidden="1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0">
        <f t="shared" si="123"/>
        <v>15</v>
      </c>
      <c r="P1784" s="10">
        <f t="shared" si="124"/>
        <v>71.34</v>
      </c>
      <c r="Q1784" s="12" t="s">
        <v>8336</v>
      </c>
      <c r="R1784" t="s">
        <v>8337</v>
      </c>
      <c r="S1784" s="17">
        <f t="shared" si="125"/>
        <v>42388.575104166666</v>
      </c>
      <c r="T1784" s="17"/>
      <c r="U1784" s="16">
        <f t="shared" si="126"/>
        <v>42421.575104166666</v>
      </c>
    </row>
    <row r="1785" spans="1:21" ht="60" hidden="1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0">
        <f t="shared" si="123"/>
        <v>24</v>
      </c>
      <c r="P1785" s="10">
        <f t="shared" si="124"/>
        <v>51.23</v>
      </c>
      <c r="Q1785" s="12" t="s">
        <v>8336</v>
      </c>
      <c r="R1785" t="s">
        <v>8337</v>
      </c>
      <c r="S1785" s="17">
        <f t="shared" si="125"/>
        <v>42115.949976851851</v>
      </c>
      <c r="T1785" s="17"/>
      <c r="U1785" s="16">
        <f t="shared" si="126"/>
        <v>42145.949976851851</v>
      </c>
    </row>
    <row r="1786" spans="1:21" ht="60" hidden="1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0">
        <f t="shared" si="123"/>
        <v>40</v>
      </c>
      <c r="P1786" s="10">
        <f t="shared" si="124"/>
        <v>60.24</v>
      </c>
      <c r="Q1786" s="12" t="s">
        <v>8336</v>
      </c>
      <c r="R1786" t="s">
        <v>8337</v>
      </c>
      <c r="S1786" s="17">
        <f t="shared" si="125"/>
        <v>42003.655555555553</v>
      </c>
      <c r="T1786" s="17"/>
      <c r="U1786" s="16">
        <f t="shared" si="126"/>
        <v>42035.142361111109</v>
      </c>
    </row>
    <row r="1787" spans="1:21" ht="45" hidden="1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0">
        <f t="shared" si="123"/>
        <v>20</v>
      </c>
      <c r="P1787" s="10">
        <f t="shared" si="124"/>
        <v>44.94</v>
      </c>
      <c r="Q1787" s="12" t="s">
        <v>8336</v>
      </c>
      <c r="R1787" t="s">
        <v>8337</v>
      </c>
      <c r="S1787" s="17">
        <f t="shared" si="125"/>
        <v>41897.134895833333</v>
      </c>
      <c r="T1787" s="17"/>
      <c r="U1787" s="16">
        <f t="shared" si="126"/>
        <v>41928</v>
      </c>
    </row>
    <row r="1788" spans="1:21" ht="60" hidden="1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0">
        <f t="shared" si="123"/>
        <v>48</v>
      </c>
      <c r="P1788" s="10">
        <f t="shared" si="124"/>
        <v>31.21</v>
      </c>
      <c r="Q1788" s="12" t="s">
        <v>8336</v>
      </c>
      <c r="R1788" t="s">
        <v>8337</v>
      </c>
      <c r="S1788" s="17">
        <f t="shared" si="125"/>
        <v>41958.550659722227</v>
      </c>
      <c r="T1788" s="17"/>
      <c r="U1788" s="16">
        <f t="shared" si="126"/>
        <v>41988.550659722227</v>
      </c>
    </row>
    <row r="1789" spans="1:21" ht="45" hidden="1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0">
        <f t="shared" si="123"/>
        <v>15</v>
      </c>
      <c r="P1789" s="10">
        <f t="shared" si="124"/>
        <v>63.88</v>
      </c>
      <c r="Q1789" s="12" t="s">
        <v>8336</v>
      </c>
      <c r="R1789" t="s">
        <v>8337</v>
      </c>
      <c r="S1789" s="17">
        <f t="shared" si="125"/>
        <v>42068.65552083333</v>
      </c>
      <c r="T1789" s="17"/>
      <c r="U1789" s="16">
        <f t="shared" si="126"/>
        <v>42098.613854166666</v>
      </c>
    </row>
    <row r="1790" spans="1:21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0">
        <f t="shared" si="123"/>
        <v>1</v>
      </c>
      <c r="P1790" s="10">
        <f t="shared" si="124"/>
        <v>19</v>
      </c>
      <c r="Q1790" s="12" t="s">
        <v>8336</v>
      </c>
      <c r="R1790" t="s">
        <v>8337</v>
      </c>
      <c r="S1790" s="17">
        <f t="shared" si="125"/>
        <v>41913.94840277778</v>
      </c>
      <c r="T1790" s="27">
        <f>YEAR(S1790)</f>
        <v>2014</v>
      </c>
      <c r="U1790" s="16">
        <f t="shared" si="126"/>
        <v>41943.94840277778</v>
      </c>
    </row>
    <row r="1791" spans="1:21" ht="45" hidden="1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0">
        <f t="shared" si="123"/>
        <v>1</v>
      </c>
      <c r="P1791" s="10">
        <f t="shared" si="124"/>
        <v>10</v>
      </c>
      <c r="Q1791" s="12" t="s">
        <v>8336</v>
      </c>
      <c r="R1791" t="s">
        <v>8337</v>
      </c>
      <c r="S1791" s="17">
        <f t="shared" si="125"/>
        <v>41956.250034722223</v>
      </c>
      <c r="T1791" s="17"/>
      <c r="U1791" s="16">
        <f t="shared" si="126"/>
        <v>42016.250034722223</v>
      </c>
    </row>
    <row r="1792" spans="1:21" ht="45" hidden="1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0">
        <f t="shared" si="123"/>
        <v>5</v>
      </c>
      <c r="P1792" s="10">
        <f t="shared" si="124"/>
        <v>109.07</v>
      </c>
      <c r="Q1792" s="12" t="s">
        <v>8336</v>
      </c>
      <c r="R1792" t="s">
        <v>8337</v>
      </c>
      <c r="S1792" s="17">
        <f t="shared" si="125"/>
        <v>42010.674513888895</v>
      </c>
      <c r="T1792" s="17"/>
      <c r="U1792" s="16">
        <f t="shared" si="126"/>
        <v>42040.674513888895</v>
      </c>
    </row>
    <row r="1793" spans="1:21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0">
        <f t="shared" si="123"/>
        <v>4</v>
      </c>
      <c r="P1793" s="10">
        <f t="shared" si="124"/>
        <v>26.75</v>
      </c>
      <c r="Q1793" s="12" t="s">
        <v>8336</v>
      </c>
      <c r="R1793" t="s">
        <v>8337</v>
      </c>
      <c r="S1793" s="17">
        <f t="shared" si="125"/>
        <v>41973.740335648152</v>
      </c>
      <c r="T1793" s="27">
        <f>YEAR(S1793)</f>
        <v>2014</v>
      </c>
      <c r="U1793" s="16">
        <f t="shared" si="126"/>
        <v>42033.740335648152</v>
      </c>
    </row>
    <row r="1794" spans="1:21" ht="45" hidden="1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0">
        <f t="shared" ref="O1794:O1857" si="128">ROUND(E1794/D1794*100,0)</f>
        <v>61</v>
      </c>
      <c r="P1794" s="10">
        <f t="shared" ref="P1794:P1857" si="129">IFERROR(ROUND(E1794/L1794,2),0)</f>
        <v>109.94</v>
      </c>
      <c r="Q1794" s="12" t="s">
        <v>8336</v>
      </c>
      <c r="R1794" t="s">
        <v>8337</v>
      </c>
      <c r="S1794" s="17">
        <f t="shared" si="125"/>
        <v>42189.031041666662</v>
      </c>
      <c r="T1794" s="17"/>
      <c r="U1794" s="16">
        <f t="shared" si="126"/>
        <v>42226.290972222225</v>
      </c>
    </row>
    <row r="1795" spans="1:21" ht="45" hidden="1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0">
        <f t="shared" si="128"/>
        <v>1</v>
      </c>
      <c r="P1795" s="10">
        <f t="shared" si="129"/>
        <v>20</v>
      </c>
      <c r="Q1795" s="12" t="s">
        <v>8336</v>
      </c>
      <c r="R1795" t="s">
        <v>8337</v>
      </c>
      <c r="S1795" s="17">
        <f t="shared" ref="S1795:S1858" si="130">(((J1795/60)/60)/24)+DATE(1970,1,1)</f>
        <v>41940.89166666667</v>
      </c>
      <c r="T1795" s="17"/>
      <c r="U1795" s="16">
        <f t="shared" ref="U1795:U1858" si="131">(((I1795/60)/60)/24)+DATE(1970,1,1)</f>
        <v>41970.933333333334</v>
      </c>
    </row>
    <row r="1796" spans="1:21" ht="60" hidden="1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0">
        <f t="shared" si="128"/>
        <v>11</v>
      </c>
      <c r="P1796" s="10">
        <f t="shared" si="129"/>
        <v>55.39</v>
      </c>
      <c r="Q1796" s="12" t="s">
        <v>8336</v>
      </c>
      <c r="R1796" t="s">
        <v>8337</v>
      </c>
      <c r="S1796" s="17">
        <f t="shared" si="130"/>
        <v>42011.551180555558</v>
      </c>
      <c r="T1796" s="17"/>
      <c r="U1796" s="16">
        <f t="shared" si="131"/>
        <v>42046.551180555558</v>
      </c>
    </row>
    <row r="1797" spans="1:21" ht="45" hidden="1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0">
        <f t="shared" si="128"/>
        <v>39</v>
      </c>
      <c r="P1797" s="10">
        <f t="shared" si="129"/>
        <v>133.9</v>
      </c>
      <c r="Q1797" s="12" t="s">
        <v>8336</v>
      </c>
      <c r="R1797" t="s">
        <v>8337</v>
      </c>
      <c r="S1797" s="17">
        <f t="shared" si="130"/>
        <v>42628.288668981477</v>
      </c>
      <c r="T1797" s="17"/>
      <c r="U1797" s="16">
        <f t="shared" si="131"/>
        <v>42657.666666666672</v>
      </c>
    </row>
    <row r="1798" spans="1:21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0">
        <f t="shared" si="128"/>
        <v>22</v>
      </c>
      <c r="P1798" s="10">
        <f t="shared" si="129"/>
        <v>48.72</v>
      </c>
      <c r="Q1798" s="12" t="s">
        <v>8336</v>
      </c>
      <c r="R1798" t="s">
        <v>8337</v>
      </c>
      <c r="S1798" s="17">
        <f t="shared" si="130"/>
        <v>42515.439421296294</v>
      </c>
      <c r="T1798" s="27">
        <f>YEAR(S1798)</f>
        <v>2016</v>
      </c>
      <c r="U1798" s="16">
        <f t="shared" si="131"/>
        <v>42575.439421296294</v>
      </c>
    </row>
    <row r="1799" spans="1:21" ht="45" hidden="1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0">
        <f t="shared" si="128"/>
        <v>68</v>
      </c>
      <c r="P1799" s="10">
        <f t="shared" si="129"/>
        <v>48.25</v>
      </c>
      <c r="Q1799" s="12" t="s">
        <v>8336</v>
      </c>
      <c r="R1799" t="s">
        <v>8337</v>
      </c>
      <c r="S1799" s="17">
        <f t="shared" si="130"/>
        <v>42689.56931712963</v>
      </c>
      <c r="T1799" s="17"/>
      <c r="U1799" s="16">
        <f t="shared" si="131"/>
        <v>42719.56931712963</v>
      </c>
    </row>
    <row r="1800" spans="1:21" ht="45" hidden="1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0">
        <f t="shared" si="128"/>
        <v>14</v>
      </c>
      <c r="P1800" s="10">
        <f t="shared" si="129"/>
        <v>58.97</v>
      </c>
      <c r="Q1800" s="12" t="s">
        <v>8336</v>
      </c>
      <c r="R1800" t="s">
        <v>8337</v>
      </c>
      <c r="S1800" s="17">
        <f t="shared" si="130"/>
        <v>42344.32677083333</v>
      </c>
      <c r="T1800" s="17"/>
      <c r="U1800" s="16">
        <f t="shared" si="131"/>
        <v>42404.32677083333</v>
      </c>
    </row>
    <row r="1801" spans="1:21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0">
        <f t="shared" si="128"/>
        <v>2</v>
      </c>
      <c r="P1801" s="10">
        <f t="shared" si="129"/>
        <v>11.64</v>
      </c>
      <c r="Q1801" s="12" t="s">
        <v>8336</v>
      </c>
      <c r="R1801" t="s">
        <v>8337</v>
      </c>
      <c r="S1801" s="17">
        <f t="shared" si="130"/>
        <v>41934.842685185184</v>
      </c>
      <c r="T1801" s="27">
        <f t="shared" ref="T1801:T1803" si="132">YEAR(S1801)</f>
        <v>2014</v>
      </c>
      <c r="U1801" s="16">
        <f t="shared" si="131"/>
        <v>41954.884351851855</v>
      </c>
    </row>
    <row r="1802" spans="1:21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0">
        <f t="shared" si="128"/>
        <v>20</v>
      </c>
      <c r="P1802" s="10">
        <f t="shared" si="129"/>
        <v>83.72</v>
      </c>
      <c r="Q1802" s="12" t="s">
        <v>8336</v>
      </c>
      <c r="R1802" t="s">
        <v>8337</v>
      </c>
      <c r="S1802" s="17">
        <f t="shared" si="130"/>
        <v>42623.606134259258</v>
      </c>
      <c r="T1802" s="27">
        <f t="shared" si="132"/>
        <v>2016</v>
      </c>
      <c r="U1802" s="16">
        <f t="shared" si="131"/>
        <v>42653.606134259258</v>
      </c>
    </row>
    <row r="1803" spans="1:21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0">
        <f t="shared" si="128"/>
        <v>14</v>
      </c>
      <c r="P1803" s="10">
        <f t="shared" si="129"/>
        <v>63.65</v>
      </c>
      <c r="Q1803" s="12" t="s">
        <v>8336</v>
      </c>
      <c r="R1803" t="s">
        <v>8337</v>
      </c>
      <c r="S1803" s="17">
        <f t="shared" si="130"/>
        <v>42321.660509259258</v>
      </c>
      <c r="T1803" s="27">
        <f t="shared" si="132"/>
        <v>2015</v>
      </c>
      <c r="U1803" s="16">
        <f t="shared" si="131"/>
        <v>42353.506944444445</v>
      </c>
    </row>
    <row r="1804" spans="1:21" ht="45" hidden="1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0">
        <f t="shared" si="128"/>
        <v>48</v>
      </c>
      <c r="P1804" s="10">
        <f t="shared" si="129"/>
        <v>94.28</v>
      </c>
      <c r="Q1804" s="12" t="s">
        <v>8336</v>
      </c>
      <c r="R1804" t="s">
        <v>8337</v>
      </c>
      <c r="S1804" s="17">
        <f t="shared" si="130"/>
        <v>42159.47256944445</v>
      </c>
      <c r="T1804" s="17"/>
      <c r="U1804" s="16">
        <f t="shared" si="131"/>
        <v>42182.915972222225</v>
      </c>
    </row>
    <row r="1805" spans="1:21" ht="45" hidden="1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0">
        <f t="shared" si="128"/>
        <v>31</v>
      </c>
      <c r="P1805" s="10">
        <f t="shared" si="129"/>
        <v>71.87</v>
      </c>
      <c r="Q1805" s="12" t="s">
        <v>8336</v>
      </c>
      <c r="R1805" t="s">
        <v>8337</v>
      </c>
      <c r="S1805" s="17">
        <f t="shared" si="130"/>
        <v>42018.071550925932</v>
      </c>
      <c r="T1805" s="17"/>
      <c r="U1805" s="16">
        <f t="shared" si="131"/>
        <v>42049.071550925932</v>
      </c>
    </row>
    <row r="1806" spans="1:21" ht="45" hidden="1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0">
        <f t="shared" si="128"/>
        <v>35</v>
      </c>
      <c r="P1806" s="10">
        <f t="shared" si="129"/>
        <v>104.85</v>
      </c>
      <c r="Q1806" s="12" t="s">
        <v>8336</v>
      </c>
      <c r="R1806" t="s">
        <v>8337</v>
      </c>
      <c r="S1806" s="17">
        <f t="shared" si="130"/>
        <v>42282.678287037037</v>
      </c>
      <c r="T1806" s="17"/>
      <c r="U1806" s="16">
        <f t="shared" si="131"/>
        <v>42322.719953703709</v>
      </c>
    </row>
    <row r="1807" spans="1:21" ht="60" hidden="1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0">
        <f t="shared" si="128"/>
        <v>36</v>
      </c>
      <c r="P1807" s="10">
        <f t="shared" si="129"/>
        <v>67.14</v>
      </c>
      <c r="Q1807" s="12" t="s">
        <v>8336</v>
      </c>
      <c r="R1807" t="s">
        <v>8337</v>
      </c>
      <c r="S1807" s="17">
        <f t="shared" si="130"/>
        <v>42247.803912037038</v>
      </c>
      <c r="T1807" s="17"/>
      <c r="U1807" s="16">
        <f t="shared" si="131"/>
        <v>42279.75</v>
      </c>
    </row>
    <row r="1808" spans="1:21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0">
        <f t="shared" si="128"/>
        <v>3</v>
      </c>
      <c r="P1808" s="10">
        <f t="shared" si="129"/>
        <v>73.88</v>
      </c>
      <c r="Q1808" s="12" t="s">
        <v>8336</v>
      </c>
      <c r="R1808" t="s">
        <v>8337</v>
      </c>
      <c r="S1808" s="17">
        <f t="shared" si="130"/>
        <v>41877.638298611113</v>
      </c>
      <c r="T1808" s="27">
        <f>YEAR(S1808)</f>
        <v>2014</v>
      </c>
      <c r="U1808" s="16">
        <f t="shared" si="131"/>
        <v>41912.638298611113</v>
      </c>
    </row>
    <row r="1809" spans="1:21" ht="30" hidden="1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0">
        <f t="shared" si="128"/>
        <v>11</v>
      </c>
      <c r="P1809" s="10">
        <f t="shared" si="129"/>
        <v>69.13</v>
      </c>
      <c r="Q1809" s="12" t="s">
        <v>8336</v>
      </c>
      <c r="R1809" t="s">
        <v>8337</v>
      </c>
      <c r="S1809" s="17">
        <f t="shared" si="130"/>
        <v>41880.068437499998</v>
      </c>
      <c r="T1809" s="17"/>
      <c r="U1809" s="16">
        <f t="shared" si="131"/>
        <v>41910.068437499998</v>
      </c>
    </row>
    <row r="1810" spans="1:21" ht="60" hidden="1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0">
        <f t="shared" si="128"/>
        <v>41</v>
      </c>
      <c r="P1810" s="10">
        <f t="shared" si="129"/>
        <v>120.77</v>
      </c>
      <c r="Q1810" s="12" t="s">
        <v>8336</v>
      </c>
      <c r="R1810" t="s">
        <v>8337</v>
      </c>
      <c r="S1810" s="17">
        <f t="shared" si="130"/>
        <v>42742.680902777778</v>
      </c>
      <c r="T1810" s="17"/>
      <c r="U1810" s="16">
        <f t="shared" si="131"/>
        <v>42777.680902777778</v>
      </c>
    </row>
    <row r="1811" spans="1:21" ht="45" hidden="1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0">
        <f t="shared" si="128"/>
        <v>11</v>
      </c>
      <c r="P1811" s="10">
        <f t="shared" si="129"/>
        <v>42.22</v>
      </c>
      <c r="Q1811" s="12" t="s">
        <v>8336</v>
      </c>
      <c r="R1811" t="s">
        <v>8337</v>
      </c>
      <c r="S1811" s="17">
        <f t="shared" si="130"/>
        <v>42029.907858796301</v>
      </c>
      <c r="T1811" s="17"/>
      <c r="U1811" s="16">
        <f t="shared" si="131"/>
        <v>42064.907858796301</v>
      </c>
    </row>
    <row r="1812" spans="1:21" ht="45" hidden="1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0">
        <f t="shared" si="128"/>
        <v>3</v>
      </c>
      <c r="P1812" s="10">
        <f t="shared" si="129"/>
        <v>7.5</v>
      </c>
      <c r="Q1812" s="12" t="s">
        <v>8336</v>
      </c>
      <c r="R1812" t="s">
        <v>8337</v>
      </c>
      <c r="S1812" s="17">
        <f t="shared" si="130"/>
        <v>41860.91002314815</v>
      </c>
      <c r="T1812" s="17"/>
      <c r="U1812" s="16">
        <f t="shared" si="131"/>
        <v>41872.91002314815</v>
      </c>
    </row>
    <row r="1813" spans="1:21" ht="45" hidden="1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0">
        <f t="shared" si="128"/>
        <v>0</v>
      </c>
      <c r="P1813" s="10">
        <f t="shared" si="129"/>
        <v>1.54</v>
      </c>
      <c r="Q1813" s="12" t="s">
        <v>8336</v>
      </c>
      <c r="R1813" t="s">
        <v>8337</v>
      </c>
      <c r="S1813" s="17">
        <f t="shared" si="130"/>
        <v>41876.433680555558</v>
      </c>
      <c r="T1813" s="17"/>
      <c r="U1813" s="16">
        <f t="shared" si="131"/>
        <v>41936.166666666664</v>
      </c>
    </row>
    <row r="1814" spans="1:21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0">
        <f t="shared" si="128"/>
        <v>13</v>
      </c>
      <c r="P1814" s="10">
        <f t="shared" si="129"/>
        <v>37.61</v>
      </c>
      <c r="Q1814" s="12" t="s">
        <v>8336</v>
      </c>
      <c r="R1814" t="s">
        <v>8337</v>
      </c>
      <c r="S1814" s="17">
        <f t="shared" si="130"/>
        <v>42524.318703703699</v>
      </c>
      <c r="T1814" s="27">
        <f t="shared" ref="T1814:T1816" si="133">YEAR(S1814)</f>
        <v>2016</v>
      </c>
      <c r="U1814" s="16">
        <f t="shared" si="131"/>
        <v>42554.318703703699</v>
      </c>
    </row>
    <row r="1815" spans="1:21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0">
        <f t="shared" si="128"/>
        <v>0</v>
      </c>
      <c r="P1815" s="10">
        <f t="shared" si="129"/>
        <v>0</v>
      </c>
      <c r="Q1815" s="12" t="s">
        <v>8336</v>
      </c>
      <c r="R1815" t="s">
        <v>8337</v>
      </c>
      <c r="S1815" s="17">
        <f t="shared" si="130"/>
        <v>41829.889027777775</v>
      </c>
      <c r="T1815" s="27">
        <f t="shared" si="133"/>
        <v>2014</v>
      </c>
      <c r="U1815" s="16">
        <f t="shared" si="131"/>
        <v>41859.889027777775</v>
      </c>
    </row>
    <row r="1816" spans="1:21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0">
        <f t="shared" si="128"/>
        <v>49</v>
      </c>
      <c r="P1816" s="10">
        <f t="shared" si="129"/>
        <v>42.16</v>
      </c>
      <c r="Q1816" s="12" t="s">
        <v>8336</v>
      </c>
      <c r="R1816" t="s">
        <v>8337</v>
      </c>
      <c r="S1816" s="17">
        <f t="shared" si="130"/>
        <v>42033.314074074078</v>
      </c>
      <c r="T1816" s="27">
        <f t="shared" si="133"/>
        <v>2015</v>
      </c>
      <c r="U1816" s="16">
        <f t="shared" si="131"/>
        <v>42063.314074074078</v>
      </c>
    </row>
    <row r="1817" spans="1:21" ht="60" hidden="1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0">
        <f t="shared" si="128"/>
        <v>0</v>
      </c>
      <c r="P1817" s="10">
        <f t="shared" si="129"/>
        <v>0</v>
      </c>
      <c r="Q1817" s="12" t="s">
        <v>8336</v>
      </c>
      <c r="R1817" t="s">
        <v>8337</v>
      </c>
      <c r="S1817" s="17">
        <f t="shared" si="130"/>
        <v>42172.906678240746</v>
      </c>
      <c r="T1817" s="17"/>
      <c r="U1817" s="16">
        <f t="shared" si="131"/>
        <v>42186.906678240746</v>
      </c>
    </row>
    <row r="1818" spans="1:21" ht="45" hidden="1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0">
        <f t="shared" si="128"/>
        <v>2</v>
      </c>
      <c r="P1818" s="10">
        <f t="shared" si="129"/>
        <v>84.83</v>
      </c>
      <c r="Q1818" s="12" t="s">
        <v>8336</v>
      </c>
      <c r="R1818" t="s">
        <v>8337</v>
      </c>
      <c r="S1818" s="17">
        <f t="shared" si="130"/>
        <v>42548.876192129625</v>
      </c>
      <c r="T1818" s="17"/>
      <c r="U1818" s="16">
        <f t="shared" si="131"/>
        <v>42576.791666666672</v>
      </c>
    </row>
    <row r="1819" spans="1:21" ht="45" hidden="1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0">
        <f t="shared" si="128"/>
        <v>52</v>
      </c>
      <c r="P1819" s="10">
        <f t="shared" si="129"/>
        <v>94.19</v>
      </c>
      <c r="Q1819" s="12" t="s">
        <v>8336</v>
      </c>
      <c r="R1819" t="s">
        <v>8337</v>
      </c>
      <c r="S1819" s="17">
        <f t="shared" si="130"/>
        <v>42705.662118055552</v>
      </c>
      <c r="T1819" s="17"/>
      <c r="U1819" s="16">
        <f t="shared" si="131"/>
        <v>42765.290972222225</v>
      </c>
    </row>
    <row r="1820" spans="1:21" ht="45" hidden="1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0">
        <f t="shared" si="128"/>
        <v>0</v>
      </c>
      <c r="P1820" s="10">
        <f t="shared" si="129"/>
        <v>0</v>
      </c>
      <c r="Q1820" s="12" t="s">
        <v>8336</v>
      </c>
      <c r="R1820" t="s">
        <v>8337</v>
      </c>
      <c r="S1820" s="17">
        <f t="shared" si="130"/>
        <v>42067.234375</v>
      </c>
      <c r="T1820" s="17"/>
      <c r="U1820" s="16">
        <f t="shared" si="131"/>
        <v>42097.192708333328</v>
      </c>
    </row>
    <row r="1821" spans="1:21" ht="60" hidden="1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0">
        <f t="shared" si="128"/>
        <v>2</v>
      </c>
      <c r="P1821" s="10">
        <f t="shared" si="129"/>
        <v>6.25</v>
      </c>
      <c r="Q1821" s="12" t="s">
        <v>8336</v>
      </c>
      <c r="R1821" t="s">
        <v>8337</v>
      </c>
      <c r="S1821" s="17">
        <f t="shared" si="130"/>
        <v>41820.752268518518</v>
      </c>
      <c r="T1821" s="17"/>
      <c r="U1821" s="16">
        <f t="shared" si="131"/>
        <v>41850.752268518518</v>
      </c>
    </row>
    <row r="1822" spans="1:21" ht="60" hidden="1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0">
        <f t="shared" si="128"/>
        <v>7</v>
      </c>
      <c r="P1822" s="10">
        <f t="shared" si="129"/>
        <v>213.38</v>
      </c>
      <c r="Q1822" s="12" t="s">
        <v>8336</v>
      </c>
      <c r="R1822" t="s">
        <v>8337</v>
      </c>
      <c r="S1822" s="17">
        <f t="shared" si="130"/>
        <v>42065.084375000006</v>
      </c>
      <c r="T1822" s="17"/>
      <c r="U1822" s="16">
        <f t="shared" si="131"/>
        <v>42095.042708333334</v>
      </c>
    </row>
    <row r="1823" spans="1:21" ht="45" hidden="1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0">
        <f t="shared" si="128"/>
        <v>135</v>
      </c>
      <c r="P1823" s="10">
        <f t="shared" si="129"/>
        <v>59.16</v>
      </c>
      <c r="Q1823" s="12" t="s">
        <v>8323</v>
      </c>
      <c r="R1823" t="s">
        <v>8324</v>
      </c>
      <c r="S1823" s="17">
        <f t="shared" si="130"/>
        <v>40926.319062499999</v>
      </c>
      <c r="T1823" s="17"/>
      <c r="U1823" s="16">
        <f t="shared" si="131"/>
        <v>40971.319062499999</v>
      </c>
    </row>
    <row r="1824" spans="1:21" ht="30" hidden="1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0">
        <f t="shared" si="128"/>
        <v>100</v>
      </c>
      <c r="P1824" s="10">
        <f t="shared" si="129"/>
        <v>27.27</v>
      </c>
      <c r="Q1824" s="12" t="s">
        <v>8323</v>
      </c>
      <c r="R1824" t="s">
        <v>8324</v>
      </c>
      <c r="S1824" s="17">
        <f t="shared" si="130"/>
        <v>41634.797013888885</v>
      </c>
      <c r="T1824" s="17"/>
      <c r="U1824" s="16">
        <f t="shared" si="131"/>
        <v>41670.792361111111</v>
      </c>
    </row>
    <row r="1825" spans="1:21" ht="60" hidden="1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0">
        <f t="shared" si="128"/>
        <v>116</v>
      </c>
      <c r="P1825" s="10">
        <f t="shared" si="129"/>
        <v>24.58</v>
      </c>
      <c r="Q1825" s="12" t="s">
        <v>8323</v>
      </c>
      <c r="R1825" t="s">
        <v>8324</v>
      </c>
      <c r="S1825" s="17">
        <f t="shared" si="130"/>
        <v>41176.684907407405</v>
      </c>
      <c r="T1825" s="17"/>
      <c r="U1825" s="16">
        <f t="shared" si="131"/>
        <v>41206.684907407405</v>
      </c>
    </row>
    <row r="1826" spans="1:21" ht="15.75" hidden="1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0">
        <f t="shared" si="128"/>
        <v>100</v>
      </c>
      <c r="P1826" s="10">
        <f t="shared" si="129"/>
        <v>75.05</v>
      </c>
      <c r="Q1826" s="12" t="s">
        <v>8323</v>
      </c>
      <c r="R1826" t="s">
        <v>8324</v>
      </c>
      <c r="S1826" s="17">
        <f t="shared" si="130"/>
        <v>41626.916284722225</v>
      </c>
      <c r="T1826" s="17"/>
      <c r="U1826" s="16">
        <f t="shared" si="131"/>
        <v>41647.088888888888</v>
      </c>
    </row>
    <row r="1827" spans="1:21" ht="60" hidden="1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0">
        <f t="shared" si="128"/>
        <v>105</v>
      </c>
      <c r="P1827" s="10">
        <f t="shared" si="129"/>
        <v>42.02</v>
      </c>
      <c r="Q1827" s="12" t="s">
        <v>8323</v>
      </c>
      <c r="R1827" t="s">
        <v>8324</v>
      </c>
      <c r="S1827" s="17">
        <f t="shared" si="130"/>
        <v>41443.83452546296</v>
      </c>
      <c r="T1827" s="17"/>
      <c r="U1827" s="16">
        <f t="shared" si="131"/>
        <v>41466.83452546296</v>
      </c>
    </row>
    <row r="1828" spans="1:21" ht="30" hidden="1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0">
        <f t="shared" si="128"/>
        <v>101</v>
      </c>
      <c r="P1828" s="10">
        <f t="shared" si="129"/>
        <v>53.16</v>
      </c>
      <c r="Q1828" s="12" t="s">
        <v>8323</v>
      </c>
      <c r="R1828" t="s">
        <v>8324</v>
      </c>
      <c r="S1828" s="17">
        <f t="shared" si="130"/>
        <v>41657.923807870371</v>
      </c>
      <c r="T1828" s="17"/>
      <c r="U1828" s="16">
        <f t="shared" si="131"/>
        <v>41687.923807870371</v>
      </c>
    </row>
    <row r="1829" spans="1:21" ht="60" hidden="1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0">
        <f t="shared" si="128"/>
        <v>101</v>
      </c>
      <c r="P1829" s="10">
        <f t="shared" si="129"/>
        <v>83.89</v>
      </c>
      <c r="Q1829" s="12" t="s">
        <v>8323</v>
      </c>
      <c r="R1829" t="s">
        <v>8324</v>
      </c>
      <c r="S1829" s="17">
        <f t="shared" si="130"/>
        <v>40555.325937499998</v>
      </c>
      <c r="T1829" s="17"/>
      <c r="U1829" s="16">
        <f t="shared" si="131"/>
        <v>40605.325937499998</v>
      </c>
    </row>
    <row r="1830" spans="1:21" ht="60" hidden="1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0">
        <f t="shared" si="128"/>
        <v>100</v>
      </c>
      <c r="P1830" s="10">
        <f t="shared" si="129"/>
        <v>417.33</v>
      </c>
      <c r="Q1830" s="12" t="s">
        <v>8323</v>
      </c>
      <c r="R1830" t="s">
        <v>8324</v>
      </c>
      <c r="S1830" s="17">
        <f t="shared" si="130"/>
        <v>41736.899652777778</v>
      </c>
      <c r="T1830" s="17"/>
      <c r="U1830" s="16">
        <f t="shared" si="131"/>
        <v>41768.916666666664</v>
      </c>
    </row>
    <row r="1831" spans="1:21" ht="45" hidden="1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0">
        <f t="shared" si="128"/>
        <v>167</v>
      </c>
      <c r="P1831" s="10">
        <f t="shared" si="129"/>
        <v>75.77</v>
      </c>
      <c r="Q1831" s="12" t="s">
        <v>8323</v>
      </c>
      <c r="R1831" t="s">
        <v>8324</v>
      </c>
      <c r="S1831" s="17">
        <f t="shared" si="130"/>
        <v>40516.087627314817</v>
      </c>
      <c r="T1831" s="17"/>
      <c r="U1831" s="16">
        <f t="shared" si="131"/>
        <v>40564.916666666664</v>
      </c>
    </row>
    <row r="1832" spans="1:21" ht="45" hidden="1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0">
        <f t="shared" si="128"/>
        <v>102</v>
      </c>
      <c r="P1832" s="10">
        <f t="shared" si="129"/>
        <v>67.39</v>
      </c>
      <c r="Q1832" s="12" t="s">
        <v>8323</v>
      </c>
      <c r="R1832" t="s">
        <v>8324</v>
      </c>
      <c r="S1832" s="17">
        <f t="shared" si="130"/>
        <v>41664.684108796297</v>
      </c>
      <c r="T1832" s="17"/>
      <c r="U1832" s="16">
        <f t="shared" si="131"/>
        <v>41694.684108796297</v>
      </c>
    </row>
    <row r="1833" spans="1:21" ht="45" hidden="1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0">
        <f t="shared" si="128"/>
        <v>103</v>
      </c>
      <c r="P1833" s="10">
        <f t="shared" si="129"/>
        <v>73.569999999999993</v>
      </c>
      <c r="Q1833" s="12" t="s">
        <v>8323</v>
      </c>
      <c r="R1833" t="s">
        <v>8324</v>
      </c>
      <c r="S1833" s="17">
        <f t="shared" si="130"/>
        <v>41026.996099537035</v>
      </c>
      <c r="T1833" s="17"/>
      <c r="U1833" s="16">
        <f t="shared" si="131"/>
        <v>41041.996099537035</v>
      </c>
    </row>
    <row r="1834" spans="1:21" ht="60" hidden="1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0">
        <f t="shared" si="128"/>
        <v>143</v>
      </c>
      <c r="P1834" s="10">
        <f t="shared" si="129"/>
        <v>25</v>
      </c>
      <c r="Q1834" s="12" t="s">
        <v>8323</v>
      </c>
      <c r="R1834" t="s">
        <v>8324</v>
      </c>
      <c r="S1834" s="17">
        <f t="shared" si="130"/>
        <v>40576.539664351854</v>
      </c>
      <c r="T1834" s="17"/>
      <c r="U1834" s="16">
        <f t="shared" si="131"/>
        <v>40606.539664351854</v>
      </c>
    </row>
    <row r="1835" spans="1:21" ht="60" hidden="1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0">
        <f t="shared" si="128"/>
        <v>263</v>
      </c>
      <c r="P1835" s="10">
        <f t="shared" si="129"/>
        <v>42</v>
      </c>
      <c r="Q1835" s="12" t="s">
        <v>8323</v>
      </c>
      <c r="R1835" t="s">
        <v>8324</v>
      </c>
      <c r="S1835" s="17">
        <f t="shared" si="130"/>
        <v>41303.044016203705</v>
      </c>
      <c r="T1835" s="17"/>
      <c r="U1835" s="16">
        <f t="shared" si="131"/>
        <v>41335.332638888889</v>
      </c>
    </row>
    <row r="1836" spans="1:21" ht="30" hidden="1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0">
        <f t="shared" si="128"/>
        <v>118</v>
      </c>
      <c r="P1836" s="10">
        <f t="shared" si="129"/>
        <v>131.16999999999999</v>
      </c>
      <c r="Q1836" s="12" t="s">
        <v>8323</v>
      </c>
      <c r="R1836" t="s">
        <v>8324</v>
      </c>
      <c r="S1836" s="17">
        <f t="shared" si="130"/>
        <v>41988.964062500003</v>
      </c>
      <c r="T1836" s="17"/>
      <c r="U1836" s="16">
        <f t="shared" si="131"/>
        <v>42028.964062500003</v>
      </c>
    </row>
    <row r="1837" spans="1:21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0">
        <f t="shared" si="128"/>
        <v>104</v>
      </c>
      <c r="P1837" s="10">
        <f t="shared" si="129"/>
        <v>47.27</v>
      </c>
      <c r="Q1837" s="12" t="s">
        <v>8323</v>
      </c>
      <c r="R1837" t="s">
        <v>8324</v>
      </c>
      <c r="S1837" s="17">
        <f t="shared" si="130"/>
        <v>42430.702210648145</v>
      </c>
      <c r="T1837" s="27">
        <f>YEAR(S1837)</f>
        <v>2016</v>
      </c>
      <c r="U1837" s="16">
        <f t="shared" si="131"/>
        <v>42460.660543981481</v>
      </c>
    </row>
    <row r="1838" spans="1:21" ht="30" hidden="1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0">
        <f t="shared" si="128"/>
        <v>200</v>
      </c>
      <c r="P1838" s="10">
        <f t="shared" si="129"/>
        <v>182.13</v>
      </c>
      <c r="Q1838" s="12" t="s">
        <v>8323</v>
      </c>
      <c r="R1838" t="s">
        <v>8324</v>
      </c>
      <c r="S1838" s="17">
        <f t="shared" si="130"/>
        <v>41305.809363425928</v>
      </c>
      <c r="T1838" s="17"/>
      <c r="U1838" s="16">
        <f t="shared" si="131"/>
        <v>41322.809363425928</v>
      </c>
    </row>
    <row r="1839" spans="1:21" ht="60" hidden="1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0">
        <f t="shared" si="128"/>
        <v>307</v>
      </c>
      <c r="P1839" s="10">
        <f t="shared" si="129"/>
        <v>61.37</v>
      </c>
      <c r="Q1839" s="12" t="s">
        <v>8323</v>
      </c>
      <c r="R1839" t="s">
        <v>8324</v>
      </c>
      <c r="S1839" s="17">
        <f t="shared" si="130"/>
        <v>40926.047858796301</v>
      </c>
      <c r="T1839" s="17"/>
      <c r="U1839" s="16">
        <f t="shared" si="131"/>
        <v>40986.006192129629</v>
      </c>
    </row>
    <row r="1840" spans="1:21" ht="60" hidden="1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0">
        <f t="shared" si="128"/>
        <v>100</v>
      </c>
      <c r="P1840" s="10">
        <f t="shared" si="129"/>
        <v>35.770000000000003</v>
      </c>
      <c r="Q1840" s="12" t="s">
        <v>8323</v>
      </c>
      <c r="R1840" t="s">
        <v>8324</v>
      </c>
      <c r="S1840" s="17">
        <f t="shared" si="130"/>
        <v>40788.786539351851</v>
      </c>
      <c r="T1840" s="17"/>
      <c r="U1840" s="16">
        <f t="shared" si="131"/>
        <v>40817.125</v>
      </c>
    </row>
    <row r="1841" spans="1:21" ht="45" hidden="1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0">
        <f t="shared" si="128"/>
        <v>205</v>
      </c>
      <c r="P1841" s="10">
        <f t="shared" si="129"/>
        <v>45.62</v>
      </c>
      <c r="Q1841" s="12" t="s">
        <v>8323</v>
      </c>
      <c r="R1841" t="s">
        <v>8324</v>
      </c>
      <c r="S1841" s="17">
        <f t="shared" si="130"/>
        <v>42614.722013888888</v>
      </c>
      <c r="T1841" s="17"/>
      <c r="U1841" s="16">
        <f t="shared" si="131"/>
        <v>42644.722013888888</v>
      </c>
    </row>
    <row r="1842" spans="1:21" ht="60" hidden="1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0">
        <f t="shared" si="128"/>
        <v>109</v>
      </c>
      <c r="P1842" s="10">
        <f t="shared" si="129"/>
        <v>75.38</v>
      </c>
      <c r="Q1842" s="12" t="s">
        <v>8323</v>
      </c>
      <c r="R1842" t="s">
        <v>8324</v>
      </c>
      <c r="S1842" s="17">
        <f t="shared" si="130"/>
        <v>41382.096180555556</v>
      </c>
      <c r="T1842" s="17"/>
      <c r="U1842" s="16">
        <f t="shared" si="131"/>
        <v>41401.207638888889</v>
      </c>
    </row>
    <row r="1843" spans="1:21" ht="30" hidden="1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0">
        <f t="shared" si="128"/>
        <v>102</v>
      </c>
      <c r="P1843" s="10">
        <f t="shared" si="129"/>
        <v>50.88</v>
      </c>
      <c r="Q1843" s="12" t="s">
        <v>8323</v>
      </c>
      <c r="R1843" t="s">
        <v>8324</v>
      </c>
      <c r="S1843" s="17">
        <f t="shared" si="130"/>
        <v>41745.84542824074</v>
      </c>
      <c r="T1843" s="17"/>
      <c r="U1843" s="16">
        <f t="shared" si="131"/>
        <v>41779.207638888889</v>
      </c>
    </row>
    <row r="1844" spans="1:21" ht="45" hidden="1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0">
        <f t="shared" si="128"/>
        <v>125</v>
      </c>
      <c r="P1844" s="10">
        <f t="shared" si="129"/>
        <v>119.29</v>
      </c>
      <c r="Q1844" s="12" t="s">
        <v>8323</v>
      </c>
      <c r="R1844" t="s">
        <v>8324</v>
      </c>
      <c r="S1844" s="17">
        <f t="shared" si="130"/>
        <v>42031.631724537037</v>
      </c>
      <c r="T1844" s="17"/>
      <c r="U1844" s="16">
        <f t="shared" si="131"/>
        <v>42065.249305555553</v>
      </c>
    </row>
    <row r="1845" spans="1:21" ht="60" hidden="1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0">
        <f t="shared" si="128"/>
        <v>124</v>
      </c>
      <c r="P1845" s="10">
        <f t="shared" si="129"/>
        <v>92.54</v>
      </c>
      <c r="Q1845" s="12" t="s">
        <v>8323</v>
      </c>
      <c r="R1845" t="s">
        <v>8324</v>
      </c>
      <c r="S1845" s="17">
        <f t="shared" si="130"/>
        <v>40564.994837962964</v>
      </c>
      <c r="T1845" s="17"/>
      <c r="U1845" s="16">
        <f t="shared" si="131"/>
        <v>40594.994837962964</v>
      </c>
    </row>
    <row r="1846" spans="1:21" ht="60" hidden="1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0">
        <f t="shared" si="128"/>
        <v>101</v>
      </c>
      <c r="P1846" s="10">
        <f t="shared" si="129"/>
        <v>76.05</v>
      </c>
      <c r="Q1846" s="12" t="s">
        <v>8323</v>
      </c>
      <c r="R1846" t="s">
        <v>8324</v>
      </c>
      <c r="S1846" s="17">
        <f t="shared" si="130"/>
        <v>40666.973541666666</v>
      </c>
      <c r="T1846" s="17"/>
      <c r="U1846" s="16">
        <f t="shared" si="131"/>
        <v>40705.125</v>
      </c>
    </row>
    <row r="1847" spans="1:21" ht="90" hidden="1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0">
        <f t="shared" si="128"/>
        <v>100</v>
      </c>
      <c r="P1847" s="10">
        <f t="shared" si="129"/>
        <v>52.63</v>
      </c>
      <c r="Q1847" s="12" t="s">
        <v>8323</v>
      </c>
      <c r="R1847" t="s">
        <v>8324</v>
      </c>
      <c r="S1847" s="17">
        <f t="shared" si="130"/>
        <v>42523.333310185189</v>
      </c>
      <c r="T1847" s="17"/>
      <c r="U1847" s="16">
        <f t="shared" si="131"/>
        <v>42538.204861111109</v>
      </c>
    </row>
    <row r="1848" spans="1:21" ht="60" hidden="1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0">
        <f t="shared" si="128"/>
        <v>138</v>
      </c>
      <c r="P1848" s="10">
        <f t="shared" si="129"/>
        <v>98.99</v>
      </c>
      <c r="Q1848" s="12" t="s">
        <v>8323</v>
      </c>
      <c r="R1848" t="s">
        <v>8324</v>
      </c>
      <c r="S1848" s="17">
        <f t="shared" si="130"/>
        <v>41228.650196759263</v>
      </c>
      <c r="T1848" s="17"/>
      <c r="U1848" s="16">
        <f t="shared" si="131"/>
        <v>41258.650196759263</v>
      </c>
    </row>
    <row r="1849" spans="1:21" ht="60" hidden="1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0">
        <f t="shared" si="128"/>
        <v>121</v>
      </c>
      <c r="P1849" s="10">
        <f t="shared" si="129"/>
        <v>79.53</v>
      </c>
      <c r="Q1849" s="12" t="s">
        <v>8323</v>
      </c>
      <c r="R1849" t="s">
        <v>8324</v>
      </c>
      <c r="S1849" s="17">
        <f t="shared" si="130"/>
        <v>42094.236481481479</v>
      </c>
      <c r="T1849" s="17"/>
      <c r="U1849" s="16">
        <f t="shared" si="131"/>
        <v>42115.236481481479</v>
      </c>
    </row>
    <row r="1850" spans="1:21" ht="45" hidden="1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0">
        <f t="shared" si="128"/>
        <v>107</v>
      </c>
      <c r="P1850" s="10">
        <f t="shared" si="129"/>
        <v>134.21</v>
      </c>
      <c r="Q1850" s="12" t="s">
        <v>8323</v>
      </c>
      <c r="R1850" t="s">
        <v>8324</v>
      </c>
      <c r="S1850" s="17">
        <f t="shared" si="130"/>
        <v>40691.788055555553</v>
      </c>
      <c r="T1850" s="17"/>
      <c r="U1850" s="16">
        <f t="shared" si="131"/>
        <v>40755.290972222225</v>
      </c>
    </row>
    <row r="1851" spans="1:21" ht="45" hidden="1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0">
        <f t="shared" si="128"/>
        <v>100</v>
      </c>
      <c r="P1851" s="10">
        <f t="shared" si="129"/>
        <v>37.630000000000003</v>
      </c>
      <c r="Q1851" s="12" t="s">
        <v>8323</v>
      </c>
      <c r="R1851" t="s">
        <v>8324</v>
      </c>
      <c r="S1851" s="17">
        <f t="shared" si="130"/>
        <v>41169.845590277779</v>
      </c>
      <c r="T1851" s="17"/>
      <c r="U1851" s="16">
        <f t="shared" si="131"/>
        <v>41199.845590277779</v>
      </c>
    </row>
    <row r="1852" spans="1:21" ht="60" hidden="1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0">
        <f t="shared" si="128"/>
        <v>102</v>
      </c>
      <c r="P1852" s="10">
        <f t="shared" si="129"/>
        <v>51.04</v>
      </c>
      <c r="Q1852" s="12" t="s">
        <v>8323</v>
      </c>
      <c r="R1852" t="s">
        <v>8324</v>
      </c>
      <c r="S1852" s="17">
        <f t="shared" si="130"/>
        <v>41800.959490740745</v>
      </c>
      <c r="T1852" s="17"/>
      <c r="U1852" s="16">
        <f t="shared" si="131"/>
        <v>41830.959490740745</v>
      </c>
    </row>
    <row r="1853" spans="1:21" ht="60" hidden="1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0">
        <f t="shared" si="128"/>
        <v>100</v>
      </c>
      <c r="P1853" s="10">
        <f t="shared" si="129"/>
        <v>50.04</v>
      </c>
      <c r="Q1853" s="12" t="s">
        <v>8323</v>
      </c>
      <c r="R1853" t="s">
        <v>8324</v>
      </c>
      <c r="S1853" s="17">
        <f t="shared" si="130"/>
        <v>41827.906689814816</v>
      </c>
      <c r="T1853" s="17"/>
      <c r="U1853" s="16">
        <f t="shared" si="131"/>
        <v>41848.041666666664</v>
      </c>
    </row>
    <row r="1854" spans="1:21" ht="60" hidden="1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0">
        <f t="shared" si="128"/>
        <v>117</v>
      </c>
      <c r="P1854" s="10">
        <f t="shared" si="129"/>
        <v>133.93</v>
      </c>
      <c r="Q1854" s="12" t="s">
        <v>8323</v>
      </c>
      <c r="R1854" t="s">
        <v>8324</v>
      </c>
      <c r="S1854" s="17">
        <f t="shared" si="130"/>
        <v>42081.77143518519</v>
      </c>
      <c r="T1854" s="17"/>
      <c r="U1854" s="16">
        <f t="shared" si="131"/>
        <v>42119</v>
      </c>
    </row>
    <row r="1855" spans="1:21" ht="60" hidden="1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0">
        <f t="shared" si="128"/>
        <v>102</v>
      </c>
      <c r="P1855" s="10">
        <f t="shared" si="129"/>
        <v>58.21</v>
      </c>
      <c r="Q1855" s="12" t="s">
        <v>8323</v>
      </c>
      <c r="R1855" t="s">
        <v>8324</v>
      </c>
      <c r="S1855" s="17">
        <f t="shared" si="130"/>
        <v>41177.060381944444</v>
      </c>
      <c r="T1855" s="17"/>
      <c r="U1855" s="16">
        <f t="shared" si="131"/>
        <v>41227.102048611108</v>
      </c>
    </row>
    <row r="1856" spans="1:21" ht="45" hidden="1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0">
        <f t="shared" si="128"/>
        <v>102</v>
      </c>
      <c r="P1856" s="10">
        <f t="shared" si="129"/>
        <v>88.04</v>
      </c>
      <c r="Q1856" s="12" t="s">
        <v>8323</v>
      </c>
      <c r="R1856" t="s">
        <v>8324</v>
      </c>
      <c r="S1856" s="17">
        <f t="shared" si="130"/>
        <v>41388.021261574075</v>
      </c>
      <c r="T1856" s="17"/>
      <c r="U1856" s="16">
        <f t="shared" si="131"/>
        <v>41418.021261574075</v>
      </c>
    </row>
    <row r="1857" spans="1:21" ht="45" hidden="1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0">
        <f t="shared" si="128"/>
        <v>154</v>
      </c>
      <c r="P1857" s="10">
        <f t="shared" si="129"/>
        <v>70.58</v>
      </c>
      <c r="Q1857" s="12" t="s">
        <v>8323</v>
      </c>
      <c r="R1857" t="s">
        <v>8324</v>
      </c>
      <c r="S1857" s="17">
        <f t="shared" si="130"/>
        <v>41600.538657407407</v>
      </c>
      <c r="T1857" s="17"/>
      <c r="U1857" s="16">
        <f t="shared" si="131"/>
        <v>41645.538657407407</v>
      </c>
    </row>
    <row r="1858" spans="1:21" ht="60" hidden="1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0">
        <f t="shared" ref="O1858:O1921" si="134">ROUND(E1858/D1858*100,0)</f>
        <v>101</v>
      </c>
      <c r="P1858" s="10">
        <f t="shared" ref="P1858:P1921" si="135">IFERROR(ROUND(E1858/L1858,2),0)</f>
        <v>53.29</v>
      </c>
      <c r="Q1858" s="12" t="s">
        <v>8323</v>
      </c>
      <c r="R1858" t="s">
        <v>8324</v>
      </c>
      <c r="S1858" s="17">
        <f t="shared" si="130"/>
        <v>41817.854999999996</v>
      </c>
      <c r="T1858" s="17"/>
      <c r="U1858" s="16">
        <f t="shared" si="131"/>
        <v>41838.854999999996</v>
      </c>
    </row>
    <row r="1859" spans="1:21" ht="45" hidden="1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0">
        <f t="shared" si="134"/>
        <v>100</v>
      </c>
      <c r="P1859" s="10">
        <f t="shared" si="135"/>
        <v>136.36000000000001</v>
      </c>
      <c r="Q1859" s="12" t="s">
        <v>8323</v>
      </c>
      <c r="R1859" t="s">
        <v>8324</v>
      </c>
      <c r="S1859" s="17">
        <f t="shared" ref="S1859:S1922" si="136">(((J1859/60)/60)/24)+DATE(1970,1,1)</f>
        <v>41864.76866898148</v>
      </c>
      <c r="T1859" s="17"/>
      <c r="U1859" s="16">
        <f t="shared" ref="U1859:U1922" si="137">(((I1859/60)/60)/24)+DATE(1970,1,1)</f>
        <v>41894.76866898148</v>
      </c>
    </row>
    <row r="1860" spans="1:21" ht="60" hidden="1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0">
        <f t="shared" si="134"/>
        <v>109</v>
      </c>
      <c r="P1860" s="10">
        <f t="shared" si="135"/>
        <v>40.549999999999997</v>
      </c>
      <c r="Q1860" s="12" t="s">
        <v>8323</v>
      </c>
      <c r="R1860" t="s">
        <v>8324</v>
      </c>
      <c r="S1860" s="17">
        <f t="shared" si="136"/>
        <v>40833.200474537036</v>
      </c>
      <c r="T1860" s="17"/>
      <c r="U1860" s="16">
        <f t="shared" si="137"/>
        <v>40893.242141203707</v>
      </c>
    </row>
    <row r="1861" spans="1:21" ht="30" hidden="1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0">
        <f t="shared" si="134"/>
        <v>132</v>
      </c>
      <c r="P1861" s="10">
        <f t="shared" si="135"/>
        <v>70.63</v>
      </c>
      <c r="Q1861" s="12" t="s">
        <v>8323</v>
      </c>
      <c r="R1861" t="s">
        <v>8324</v>
      </c>
      <c r="S1861" s="17">
        <f t="shared" si="136"/>
        <v>40778.770011574074</v>
      </c>
      <c r="T1861" s="17"/>
      <c r="U1861" s="16">
        <f t="shared" si="137"/>
        <v>40808.770011574074</v>
      </c>
    </row>
    <row r="1862" spans="1:21" ht="45" hidden="1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0">
        <f t="shared" si="134"/>
        <v>133</v>
      </c>
      <c r="P1862" s="10">
        <f t="shared" si="135"/>
        <v>52.68</v>
      </c>
      <c r="Q1862" s="12" t="s">
        <v>8323</v>
      </c>
      <c r="R1862" t="s">
        <v>8324</v>
      </c>
      <c r="S1862" s="17">
        <f t="shared" si="136"/>
        <v>41655.709305555552</v>
      </c>
      <c r="T1862" s="17"/>
      <c r="U1862" s="16">
        <f t="shared" si="137"/>
        <v>41676.709305555552</v>
      </c>
    </row>
    <row r="1863" spans="1:21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0">
        <f t="shared" si="134"/>
        <v>0</v>
      </c>
      <c r="P1863" s="10">
        <f t="shared" si="135"/>
        <v>0</v>
      </c>
      <c r="Q1863" s="12" t="s">
        <v>8331</v>
      </c>
      <c r="R1863" t="s">
        <v>8333</v>
      </c>
      <c r="S1863" s="17">
        <f t="shared" si="136"/>
        <v>42000.300243055557</v>
      </c>
      <c r="T1863" s="27">
        <f>YEAR(S1863)</f>
        <v>2014</v>
      </c>
      <c r="U1863" s="16">
        <f t="shared" si="137"/>
        <v>42030.300243055557</v>
      </c>
    </row>
    <row r="1864" spans="1:21" ht="45" hidden="1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0">
        <f t="shared" si="134"/>
        <v>8</v>
      </c>
      <c r="P1864" s="10">
        <f t="shared" si="135"/>
        <v>90.94</v>
      </c>
      <c r="Q1864" s="12" t="s">
        <v>8331</v>
      </c>
      <c r="R1864" t="s">
        <v>8333</v>
      </c>
      <c r="S1864" s="17">
        <f t="shared" si="136"/>
        <v>42755.492754629624</v>
      </c>
      <c r="T1864" s="17"/>
      <c r="U1864" s="16">
        <f t="shared" si="137"/>
        <v>42802.3125</v>
      </c>
    </row>
    <row r="1865" spans="1:21" ht="45" hidden="1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0">
        <f t="shared" si="134"/>
        <v>0</v>
      </c>
      <c r="P1865" s="10">
        <f t="shared" si="135"/>
        <v>5</v>
      </c>
      <c r="Q1865" s="12" t="s">
        <v>8331</v>
      </c>
      <c r="R1865" t="s">
        <v>8333</v>
      </c>
      <c r="S1865" s="17">
        <f t="shared" si="136"/>
        <v>41772.797280092593</v>
      </c>
      <c r="T1865" s="17"/>
      <c r="U1865" s="16">
        <f t="shared" si="137"/>
        <v>41802.797280092593</v>
      </c>
    </row>
    <row r="1866" spans="1:21" ht="60" hidden="1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0">
        <f t="shared" si="134"/>
        <v>43</v>
      </c>
      <c r="P1866" s="10">
        <f t="shared" si="135"/>
        <v>58.08</v>
      </c>
      <c r="Q1866" s="12" t="s">
        <v>8331</v>
      </c>
      <c r="R1866" t="s">
        <v>8333</v>
      </c>
      <c r="S1866" s="17">
        <f t="shared" si="136"/>
        <v>41733.716435185182</v>
      </c>
      <c r="T1866" s="17"/>
      <c r="U1866" s="16">
        <f t="shared" si="137"/>
        <v>41763.716435185182</v>
      </c>
    </row>
    <row r="1867" spans="1:21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0">
        <f t="shared" si="134"/>
        <v>0</v>
      </c>
      <c r="P1867" s="10">
        <f t="shared" si="135"/>
        <v>2</v>
      </c>
      <c r="Q1867" s="12" t="s">
        <v>8331</v>
      </c>
      <c r="R1867" t="s">
        <v>8333</v>
      </c>
      <c r="S1867" s="17">
        <f t="shared" si="136"/>
        <v>42645.367442129631</v>
      </c>
      <c r="T1867" s="27">
        <f>YEAR(S1867)</f>
        <v>2016</v>
      </c>
      <c r="U1867" s="16">
        <f t="shared" si="137"/>
        <v>42680.409108796302</v>
      </c>
    </row>
    <row r="1868" spans="1:21" ht="60" hidden="1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0">
        <f t="shared" si="134"/>
        <v>1</v>
      </c>
      <c r="P1868" s="10">
        <f t="shared" si="135"/>
        <v>62.5</v>
      </c>
      <c r="Q1868" s="12" t="s">
        <v>8331</v>
      </c>
      <c r="R1868" t="s">
        <v>8333</v>
      </c>
      <c r="S1868" s="17">
        <f t="shared" si="136"/>
        <v>42742.246493055558</v>
      </c>
      <c r="T1868" s="17"/>
      <c r="U1868" s="16">
        <f t="shared" si="137"/>
        <v>42795.166666666672</v>
      </c>
    </row>
    <row r="1869" spans="1:21" ht="60" hidden="1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0">
        <f t="shared" si="134"/>
        <v>0</v>
      </c>
      <c r="P1869" s="10">
        <f t="shared" si="135"/>
        <v>10</v>
      </c>
      <c r="Q1869" s="12" t="s">
        <v>8331</v>
      </c>
      <c r="R1869" t="s">
        <v>8333</v>
      </c>
      <c r="S1869" s="17">
        <f t="shared" si="136"/>
        <v>42649.924907407403</v>
      </c>
      <c r="T1869" s="17"/>
      <c r="U1869" s="16">
        <f t="shared" si="137"/>
        <v>42679.924907407403</v>
      </c>
    </row>
    <row r="1870" spans="1:21" ht="60" hidden="1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0">
        <f t="shared" si="134"/>
        <v>5</v>
      </c>
      <c r="P1870" s="10">
        <f t="shared" si="135"/>
        <v>71.59</v>
      </c>
      <c r="Q1870" s="12" t="s">
        <v>8331</v>
      </c>
      <c r="R1870" t="s">
        <v>8333</v>
      </c>
      <c r="S1870" s="17">
        <f t="shared" si="136"/>
        <v>42328.779224537036</v>
      </c>
      <c r="T1870" s="17"/>
      <c r="U1870" s="16">
        <f t="shared" si="137"/>
        <v>42353.332638888889</v>
      </c>
    </row>
    <row r="1871" spans="1:21" ht="60" hidden="1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0">
        <f t="shared" si="134"/>
        <v>0</v>
      </c>
      <c r="P1871" s="10">
        <f t="shared" si="135"/>
        <v>0</v>
      </c>
      <c r="Q1871" s="12" t="s">
        <v>8331</v>
      </c>
      <c r="R1871" t="s">
        <v>8333</v>
      </c>
      <c r="S1871" s="17">
        <f t="shared" si="136"/>
        <v>42709.002881944441</v>
      </c>
      <c r="T1871" s="17"/>
      <c r="U1871" s="16">
        <f t="shared" si="137"/>
        <v>42739.002881944441</v>
      </c>
    </row>
    <row r="1872" spans="1:21" ht="45" hidden="1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0">
        <f t="shared" si="134"/>
        <v>10</v>
      </c>
      <c r="P1872" s="10">
        <f t="shared" si="135"/>
        <v>32.82</v>
      </c>
      <c r="Q1872" s="12" t="s">
        <v>8331</v>
      </c>
      <c r="R1872" t="s">
        <v>8333</v>
      </c>
      <c r="S1872" s="17">
        <f t="shared" si="136"/>
        <v>42371.355729166666</v>
      </c>
      <c r="T1872" s="17"/>
      <c r="U1872" s="16">
        <f t="shared" si="137"/>
        <v>42400.178472222222</v>
      </c>
    </row>
    <row r="1873" spans="1:21" ht="60" hidden="1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0">
        <f t="shared" si="134"/>
        <v>72</v>
      </c>
      <c r="P1873" s="10">
        <f t="shared" si="135"/>
        <v>49.12</v>
      </c>
      <c r="Q1873" s="12" t="s">
        <v>8331</v>
      </c>
      <c r="R1873" t="s">
        <v>8333</v>
      </c>
      <c r="S1873" s="17">
        <f t="shared" si="136"/>
        <v>41923.783576388887</v>
      </c>
      <c r="T1873" s="17"/>
      <c r="U1873" s="16">
        <f t="shared" si="137"/>
        <v>41963.825243055559</v>
      </c>
    </row>
    <row r="1874" spans="1:21" ht="60" hidden="1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0">
        <f t="shared" si="134"/>
        <v>1</v>
      </c>
      <c r="P1874" s="10">
        <f t="shared" si="135"/>
        <v>16.309999999999999</v>
      </c>
      <c r="Q1874" s="12" t="s">
        <v>8331</v>
      </c>
      <c r="R1874" t="s">
        <v>8333</v>
      </c>
      <c r="S1874" s="17">
        <f t="shared" si="136"/>
        <v>42155.129652777774</v>
      </c>
      <c r="T1874" s="17"/>
      <c r="U1874" s="16">
        <f t="shared" si="137"/>
        <v>42185.129652777774</v>
      </c>
    </row>
    <row r="1875" spans="1:21" ht="60" hidden="1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0">
        <f t="shared" si="134"/>
        <v>0</v>
      </c>
      <c r="P1875" s="10">
        <f t="shared" si="135"/>
        <v>18</v>
      </c>
      <c r="Q1875" s="12" t="s">
        <v>8331</v>
      </c>
      <c r="R1875" t="s">
        <v>8333</v>
      </c>
      <c r="S1875" s="17">
        <f t="shared" si="136"/>
        <v>42164.615856481483</v>
      </c>
      <c r="T1875" s="17"/>
      <c r="U1875" s="16">
        <f t="shared" si="137"/>
        <v>42193.697916666672</v>
      </c>
    </row>
    <row r="1876" spans="1:21" ht="60" hidden="1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0">
        <f t="shared" si="134"/>
        <v>0</v>
      </c>
      <c r="P1876" s="10">
        <f t="shared" si="135"/>
        <v>13</v>
      </c>
      <c r="Q1876" s="12" t="s">
        <v>8331</v>
      </c>
      <c r="R1876" t="s">
        <v>8333</v>
      </c>
      <c r="S1876" s="17">
        <f t="shared" si="136"/>
        <v>42529.969131944439</v>
      </c>
      <c r="T1876" s="17"/>
      <c r="U1876" s="16">
        <f t="shared" si="137"/>
        <v>42549.969131944439</v>
      </c>
    </row>
    <row r="1877" spans="1:21" ht="45" hidden="1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0">
        <f t="shared" si="134"/>
        <v>1</v>
      </c>
      <c r="P1877" s="10">
        <f t="shared" si="135"/>
        <v>17</v>
      </c>
      <c r="Q1877" s="12" t="s">
        <v>8331</v>
      </c>
      <c r="R1877" t="s">
        <v>8333</v>
      </c>
      <c r="S1877" s="17">
        <f t="shared" si="136"/>
        <v>42528.899398148147</v>
      </c>
      <c r="T1877" s="17"/>
      <c r="U1877" s="16">
        <f t="shared" si="137"/>
        <v>42588.899398148147</v>
      </c>
    </row>
    <row r="1878" spans="1:21" ht="45" hidden="1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0">
        <f t="shared" si="134"/>
        <v>0</v>
      </c>
      <c r="P1878" s="10">
        <f t="shared" si="135"/>
        <v>0</v>
      </c>
      <c r="Q1878" s="12" t="s">
        <v>8331</v>
      </c>
      <c r="R1878" t="s">
        <v>8333</v>
      </c>
      <c r="S1878" s="17">
        <f t="shared" si="136"/>
        <v>41776.284780092588</v>
      </c>
      <c r="T1878" s="17"/>
      <c r="U1878" s="16">
        <f t="shared" si="137"/>
        <v>41806.284780092588</v>
      </c>
    </row>
    <row r="1879" spans="1:21" ht="45" hidden="1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0">
        <f t="shared" si="134"/>
        <v>0</v>
      </c>
      <c r="P1879" s="10">
        <f t="shared" si="135"/>
        <v>0</v>
      </c>
      <c r="Q1879" s="12" t="s">
        <v>8331</v>
      </c>
      <c r="R1879" t="s">
        <v>8333</v>
      </c>
      <c r="S1879" s="17">
        <f t="shared" si="136"/>
        <v>42035.029224537036</v>
      </c>
      <c r="T1879" s="17"/>
      <c r="U1879" s="16">
        <f t="shared" si="137"/>
        <v>42064.029224537036</v>
      </c>
    </row>
    <row r="1880" spans="1:21" ht="60" hidden="1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0">
        <f t="shared" si="134"/>
        <v>0</v>
      </c>
      <c r="P1880" s="10">
        <f t="shared" si="135"/>
        <v>0</v>
      </c>
      <c r="Q1880" s="12" t="s">
        <v>8331</v>
      </c>
      <c r="R1880" t="s">
        <v>8333</v>
      </c>
      <c r="S1880" s="17">
        <f t="shared" si="136"/>
        <v>41773.008738425924</v>
      </c>
      <c r="T1880" s="17"/>
      <c r="U1880" s="16">
        <f t="shared" si="137"/>
        <v>41803.008738425924</v>
      </c>
    </row>
    <row r="1881" spans="1:21" ht="60" hidden="1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0">
        <f t="shared" si="134"/>
        <v>0</v>
      </c>
      <c r="P1881" s="10">
        <f t="shared" si="135"/>
        <v>3</v>
      </c>
      <c r="Q1881" s="12" t="s">
        <v>8331</v>
      </c>
      <c r="R1881" t="s">
        <v>8333</v>
      </c>
      <c r="S1881" s="17">
        <f t="shared" si="136"/>
        <v>42413.649641203709</v>
      </c>
      <c r="T1881" s="17"/>
      <c r="U1881" s="16">
        <f t="shared" si="137"/>
        <v>42443.607974537037</v>
      </c>
    </row>
    <row r="1882" spans="1:21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0">
        <f t="shared" si="134"/>
        <v>20</v>
      </c>
      <c r="P1882" s="10">
        <f t="shared" si="135"/>
        <v>41.83</v>
      </c>
      <c r="Q1882" s="12" t="s">
        <v>8331</v>
      </c>
      <c r="R1882" t="s">
        <v>8333</v>
      </c>
      <c r="S1882" s="17">
        <f t="shared" si="136"/>
        <v>42430.566898148143</v>
      </c>
      <c r="T1882" s="27">
        <f>YEAR(S1882)</f>
        <v>2016</v>
      </c>
      <c r="U1882" s="16">
        <f t="shared" si="137"/>
        <v>42459.525231481486</v>
      </c>
    </row>
    <row r="1883" spans="1:21" ht="45" hidden="1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0">
        <f t="shared" si="134"/>
        <v>173</v>
      </c>
      <c r="P1883" s="10">
        <f t="shared" si="135"/>
        <v>49.34</v>
      </c>
      <c r="Q1883" s="12" t="s">
        <v>8323</v>
      </c>
      <c r="R1883" t="s">
        <v>8327</v>
      </c>
      <c r="S1883" s="17">
        <f t="shared" si="136"/>
        <v>42043.152650462958</v>
      </c>
      <c r="T1883" s="17"/>
      <c r="U1883" s="16">
        <f t="shared" si="137"/>
        <v>42073.110983796301</v>
      </c>
    </row>
    <row r="1884" spans="1:21" ht="60" hidden="1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0">
        <f t="shared" si="134"/>
        <v>101</v>
      </c>
      <c r="P1884" s="10">
        <f t="shared" si="135"/>
        <v>41.73</v>
      </c>
      <c r="Q1884" s="12" t="s">
        <v>8323</v>
      </c>
      <c r="R1884" t="s">
        <v>8327</v>
      </c>
      <c r="S1884" s="17">
        <f t="shared" si="136"/>
        <v>41067.949212962965</v>
      </c>
      <c r="T1884" s="17"/>
      <c r="U1884" s="16">
        <f t="shared" si="137"/>
        <v>41100.991666666669</v>
      </c>
    </row>
    <row r="1885" spans="1:21" ht="45" hidden="1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0">
        <f t="shared" si="134"/>
        <v>105</v>
      </c>
      <c r="P1885" s="10">
        <f t="shared" si="135"/>
        <v>32.72</v>
      </c>
      <c r="Q1885" s="12" t="s">
        <v>8323</v>
      </c>
      <c r="R1885" t="s">
        <v>8327</v>
      </c>
      <c r="S1885" s="17">
        <f t="shared" si="136"/>
        <v>40977.948009259257</v>
      </c>
      <c r="T1885" s="17"/>
      <c r="U1885" s="16">
        <f t="shared" si="137"/>
        <v>41007.906342592592</v>
      </c>
    </row>
    <row r="1886" spans="1:21" ht="60" hidden="1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0">
        <f t="shared" si="134"/>
        <v>135</v>
      </c>
      <c r="P1886" s="10">
        <f t="shared" si="135"/>
        <v>51.96</v>
      </c>
      <c r="Q1886" s="12" t="s">
        <v>8323</v>
      </c>
      <c r="R1886" t="s">
        <v>8327</v>
      </c>
      <c r="S1886" s="17">
        <f t="shared" si="136"/>
        <v>41205.198321759257</v>
      </c>
      <c r="T1886" s="17"/>
      <c r="U1886" s="16">
        <f t="shared" si="137"/>
        <v>41240.5</v>
      </c>
    </row>
    <row r="1887" spans="1:21" ht="45" hidden="1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0">
        <f t="shared" si="134"/>
        <v>116</v>
      </c>
      <c r="P1887" s="10">
        <f t="shared" si="135"/>
        <v>50.69</v>
      </c>
      <c r="Q1887" s="12" t="s">
        <v>8323</v>
      </c>
      <c r="R1887" t="s">
        <v>8327</v>
      </c>
      <c r="S1887" s="17">
        <f t="shared" si="136"/>
        <v>41099.093865740739</v>
      </c>
      <c r="T1887" s="17"/>
      <c r="U1887" s="16">
        <f t="shared" si="137"/>
        <v>41131.916666666664</v>
      </c>
    </row>
    <row r="1888" spans="1:21" ht="45" hidden="1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0">
        <f t="shared" si="134"/>
        <v>102</v>
      </c>
      <c r="P1888" s="10">
        <f t="shared" si="135"/>
        <v>42.24</v>
      </c>
      <c r="Q1888" s="12" t="s">
        <v>8323</v>
      </c>
      <c r="R1888" t="s">
        <v>8327</v>
      </c>
      <c r="S1888" s="17">
        <f t="shared" si="136"/>
        <v>41925.906689814816</v>
      </c>
      <c r="T1888" s="17"/>
      <c r="U1888" s="16">
        <f t="shared" si="137"/>
        <v>41955.94835648148</v>
      </c>
    </row>
    <row r="1889" spans="1:21" ht="60" hidden="1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0">
        <f t="shared" si="134"/>
        <v>111</v>
      </c>
      <c r="P1889" s="10">
        <f t="shared" si="135"/>
        <v>416.88</v>
      </c>
      <c r="Q1889" s="12" t="s">
        <v>8323</v>
      </c>
      <c r="R1889" t="s">
        <v>8327</v>
      </c>
      <c r="S1889" s="17">
        <f t="shared" si="136"/>
        <v>42323.800138888888</v>
      </c>
      <c r="T1889" s="17"/>
      <c r="U1889" s="16">
        <f t="shared" si="137"/>
        <v>42341.895833333328</v>
      </c>
    </row>
    <row r="1890" spans="1:21" ht="60" hidden="1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0">
        <f t="shared" si="134"/>
        <v>166</v>
      </c>
      <c r="P1890" s="10">
        <f t="shared" si="135"/>
        <v>46.65</v>
      </c>
      <c r="Q1890" s="12" t="s">
        <v>8323</v>
      </c>
      <c r="R1890" t="s">
        <v>8327</v>
      </c>
      <c r="S1890" s="17">
        <f t="shared" si="136"/>
        <v>40299.239953703705</v>
      </c>
      <c r="T1890" s="17"/>
      <c r="U1890" s="16">
        <f t="shared" si="137"/>
        <v>40330.207638888889</v>
      </c>
    </row>
    <row r="1891" spans="1:21" ht="60" hidden="1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0">
        <f t="shared" si="134"/>
        <v>107</v>
      </c>
      <c r="P1891" s="10">
        <f t="shared" si="135"/>
        <v>48.45</v>
      </c>
      <c r="Q1891" s="12" t="s">
        <v>8323</v>
      </c>
      <c r="R1891" t="s">
        <v>8327</v>
      </c>
      <c r="S1891" s="17">
        <f t="shared" si="136"/>
        <v>41299.793356481481</v>
      </c>
      <c r="T1891" s="17"/>
      <c r="U1891" s="16">
        <f t="shared" si="137"/>
        <v>41344.751689814817</v>
      </c>
    </row>
    <row r="1892" spans="1:21" ht="45" hidden="1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0">
        <f t="shared" si="134"/>
        <v>145</v>
      </c>
      <c r="P1892" s="10">
        <f t="shared" si="135"/>
        <v>70.53</v>
      </c>
      <c r="Q1892" s="12" t="s">
        <v>8323</v>
      </c>
      <c r="R1892" t="s">
        <v>8327</v>
      </c>
      <c r="S1892" s="17">
        <f t="shared" si="136"/>
        <v>41228.786203703705</v>
      </c>
      <c r="T1892" s="17"/>
      <c r="U1892" s="16">
        <f t="shared" si="137"/>
        <v>41258.786203703705</v>
      </c>
    </row>
    <row r="1893" spans="1:21" ht="60" hidden="1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0">
        <f t="shared" si="134"/>
        <v>106</v>
      </c>
      <c r="P1893" s="10">
        <f t="shared" si="135"/>
        <v>87.96</v>
      </c>
      <c r="Q1893" s="12" t="s">
        <v>8323</v>
      </c>
      <c r="R1893" t="s">
        <v>8327</v>
      </c>
      <c r="S1893" s="17">
        <f t="shared" si="136"/>
        <v>40335.798078703701</v>
      </c>
      <c r="T1893" s="17"/>
      <c r="U1893" s="16">
        <f t="shared" si="137"/>
        <v>40381.25</v>
      </c>
    </row>
    <row r="1894" spans="1:21" ht="45" hidden="1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0">
        <f t="shared" si="134"/>
        <v>137</v>
      </c>
      <c r="P1894" s="10">
        <f t="shared" si="135"/>
        <v>26.27</v>
      </c>
      <c r="Q1894" s="12" t="s">
        <v>8323</v>
      </c>
      <c r="R1894" t="s">
        <v>8327</v>
      </c>
      <c r="S1894" s="17">
        <f t="shared" si="136"/>
        <v>40671.637511574074</v>
      </c>
      <c r="T1894" s="17"/>
      <c r="U1894" s="16">
        <f t="shared" si="137"/>
        <v>40701.637511574074</v>
      </c>
    </row>
    <row r="1895" spans="1:21" ht="45" hidden="1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0">
        <f t="shared" si="134"/>
        <v>104</v>
      </c>
      <c r="P1895" s="10">
        <f t="shared" si="135"/>
        <v>57.78</v>
      </c>
      <c r="Q1895" s="12" t="s">
        <v>8323</v>
      </c>
      <c r="R1895" t="s">
        <v>8327</v>
      </c>
      <c r="S1895" s="17">
        <f t="shared" si="136"/>
        <v>40632.94195601852</v>
      </c>
      <c r="T1895" s="17"/>
      <c r="U1895" s="16">
        <f t="shared" si="137"/>
        <v>40649.165972222225</v>
      </c>
    </row>
    <row r="1896" spans="1:21" ht="30" hidden="1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0">
        <f t="shared" si="134"/>
        <v>115</v>
      </c>
      <c r="P1896" s="10">
        <f t="shared" si="135"/>
        <v>57.25</v>
      </c>
      <c r="Q1896" s="12" t="s">
        <v>8323</v>
      </c>
      <c r="R1896" t="s">
        <v>8327</v>
      </c>
      <c r="S1896" s="17">
        <f t="shared" si="136"/>
        <v>40920.904895833337</v>
      </c>
      <c r="T1896" s="17"/>
      <c r="U1896" s="16">
        <f t="shared" si="137"/>
        <v>40951.904895833337</v>
      </c>
    </row>
    <row r="1897" spans="1:21" ht="60" hidden="1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0">
        <f t="shared" si="134"/>
        <v>102</v>
      </c>
      <c r="P1897" s="10">
        <f t="shared" si="135"/>
        <v>196.34</v>
      </c>
      <c r="Q1897" s="12" t="s">
        <v>8323</v>
      </c>
      <c r="R1897" t="s">
        <v>8327</v>
      </c>
      <c r="S1897" s="17">
        <f t="shared" si="136"/>
        <v>42267.746782407412</v>
      </c>
      <c r="T1897" s="17"/>
      <c r="U1897" s="16">
        <f t="shared" si="137"/>
        <v>42297.746782407412</v>
      </c>
    </row>
    <row r="1898" spans="1:21" ht="45" hidden="1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0">
        <f t="shared" si="134"/>
        <v>124</v>
      </c>
      <c r="P1898" s="10">
        <f t="shared" si="135"/>
        <v>43</v>
      </c>
      <c r="Q1898" s="12" t="s">
        <v>8323</v>
      </c>
      <c r="R1898" t="s">
        <v>8327</v>
      </c>
      <c r="S1898" s="17">
        <f t="shared" si="136"/>
        <v>40981.710243055553</v>
      </c>
      <c r="T1898" s="17"/>
      <c r="U1898" s="16">
        <f t="shared" si="137"/>
        <v>41011.710243055553</v>
      </c>
    </row>
    <row r="1899" spans="1:21" ht="60" hidden="1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0">
        <f t="shared" si="134"/>
        <v>102</v>
      </c>
      <c r="P1899" s="10">
        <f t="shared" si="135"/>
        <v>35.549999999999997</v>
      </c>
      <c r="Q1899" s="12" t="s">
        <v>8323</v>
      </c>
      <c r="R1899" t="s">
        <v>8327</v>
      </c>
      <c r="S1899" s="17">
        <f t="shared" si="136"/>
        <v>41680.583402777782</v>
      </c>
      <c r="T1899" s="17"/>
      <c r="U1899" s="16">
        <f t="shared" si="137"/>
        <v>41702.875</v>
      </c>
    </row>
    <row r="1900" spans="1:21" ht="45" hidden="1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0">
        <f t="shared" si="134"/>
        <v>145</v>
      </c>
      <c r="P1900" s="10">
        <f t="shared" si="135"/>
        <v>68.81</v>
      </c>
      <c r="Q1900" s="12" t="s">
        <v>8323</v>
      </c>
      <c r="R1900" t="s">
        <v>8327</v>
      </c>
      <c r="S1900" s="17">
        <f t="shared" si="136"/>
        <v>42366.192974537036</v>
      </c>
      <c r="T1900" s="17"/>
      <c r="U1900" s="16">
        <f t="shared" si="137"/>
        <v>42401.75</v>
      </c>
    </row>
    <row r="1901" spans="1:21" ht="60" hidden="1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0">
        <f t="shared" si="134"/>
        <v>133</v>
      </c>
      <c r="P1901" s="10">
        <f t="shared" si="135"/>
        <v>28.57</v>
      </c>
      <c r="Q1901" s="12" t="s">
        <v>8323</v>
      </c>
      <c r="R1901" t="s">
        <v>8327</v>
      </c>
      <c r="S1901" s="17">
        <f t="shared" si="136"/>
        <v>42058.941736111112</v>
      </c>
      <c r="T1901" s="17"/>
      <c r="U1901" s="16">
        <f t="shared" si="137"/>
        <v>42088.90006944444</v>
      </c>
    </row>
    <row r="1902" spans="1:21" ht="60" hidden="1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0">
        <f t="shared" si="134"/>
        <v>109</v>
      </c>
      <c r="P1902" s="10">
        <f t="shared" si="135"/>
        <v>50.63</v>
      </c>
      <c r="Q1902" s="12" t="s">
        <v>8323</v>
      </c>
      <c r="R1902" t="s">
        <v>8327</v>
      </c>
      <c r="S1902" s="17">
        <f t="shared" si="136"/>
        <v>41160.871886574074</v>
      </c>
      <c r="T1902" s="17"/>
      <c r="U1902" s="16">
        <f t="shared" si="137"/>
        <v>41188.415972222225</v>
      </c>
    </row>
    <row r="1903" spans="1:21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0">
        <f t="shared" si="134"/>
        <v>3</v>
      </c>
      <c r="P1903" s="10">
        <f t="shared" si="135"/>
        <v>106.8</v>
      </c>
      <c r="Q1903" s="12" t="s">
        <v>8317</v>
      </c>
      <c r="R1903" t="s">
        <v>8346</v>
      </c>
      <c r="S1903" s="17">
        <f t="shared" si="136"/>
        <v>42116.54315972222</v>
      </c>
      <c r="T1903" s="27">
        <f>YEAR(S1903)</f>
        <v>2015</v>
      </c>
      <c r="U1903" s="16">
        <f t="shared" si="137"/>
        <v>42146.541666666672</v>
      </c>
    </row>
    <row r="1904" spans="1:21" ht="60" hidden="1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0">
        <f t="shared" si="134"/>
        <v>1</v>
      </c>
      <c r="P1904" s="10">
        <f t="shared" si="135"/>
        <v>4</v>
      </c>
      <c r="Q1904" s="12" t="s">
        <v>8317</v>
      </c>
      <c r="R1904" t="s">
        <v>8346</v>
      </c>
      <c r="S1904" s="17">
        <f t="shared" si="136"/>
        <v>42037.789895833332</v>
      </c>
      <c r="T1904" s="17"/>
      <c r="U1904" s="16">
        <f t="shared" si="137"/>
        <v>42067.789895833332</v>
      </c>
    </row>
    <row r="1905" spans="1:21" ht="60" hidden="1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0">
        <f t="shared" si="134"/>
        <v>47</v>
      </c>
      <c r="P1905" s="10">
        <f t="shared" si="135"/>
        <v>34.1</v>
      </c>
      <c r="Q1905" s="12" t="s">
        <v>8317</v>
      </c>
      <c r="R1905" t="s">
        <v>8346</v>
      </c>
      <c r="S1905" s="17">
        <f t="shared" si="136"/>
        <v>42702.770729166667</v>
      </c>
      <c r="T1905" s="17"/>
      <c r="U1905" s="16">
        <f t="shared" si="137"/>
        <v>42762.770729166667</v>
      </c>
    </row>
    <row r="1906" spans="1:21" ht="45" hidden="1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0">
        <f t="shared" si="134"/>
        <v>0</v>
      </c>
      <c r="P1906" s="10">
        <f t="shared" si="135"/>
        <v>25</v>
      </c>
      <c r="Q1906" s="12" t="s">
        <v>8317</v>
      </c>
      <c r="R1906" t="s">
        <v>8346</v>
      </c>
      <c r="S1906" s="17">
        <f t="shared" si="136"/>
        <v>42326.685428240744</v>
      </c>
      <c r="T1906" s="17"/>
      <c r="U1906" s="16">
        <f t="shared" si="137"/>
        <v>42371.685428240744</v>
      </c>
    </row>
    <row r="1907" spans="1:21" ht="60" hidden="1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0">
        <f t="shared" si="134"/>
        <v>0</v>
      </c>
      <c r="P1907" s="10">
        <f t="shared" si="135"/>
        <v>10.5</v>
      </c>
      <c r="Q1907" s="12" t="s">
        <v>8317</v>
      </c>
      <c r="R1907" t="s">
        <v>8346</v>
      </c>
      <c r="S1907" s="17">
        <f t="shared" si="136"/>
        <v>41859.925856481481</v>
      </c>
      <c r="T1907" s="17"/>
      <c r="U1907" s="16">
        <f t="shared" si="137"/>
        <v>41889.925856481481</v>
      </c>
    </row>
    <row r="1908" spans="1:21" ht="45" hidden="1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0">
        <f t="shared" si="134"/>
        <v>43</v>
      </c>
      <c r="P1908" s="10">
        <f t="shared" si="135"/>
        <v>215.96</v>
      </c>
      <c r="Q1908" s="12" t="s">
        <v>8317</v>
      </c>
      <c r="R1908" t="s">
        <v>8346</v>
      </c>
      <c r="S1908" s="17">
        <f t="shared" si="136"/>
        <v>42514.671099537038</v>
      </c>
      <c r="T1908" s="17"/>
      <c r="U1908" s="16">
        <f t="shared" si="137"/>
        <v>42544.671099537038</v>
      </c>
    </row>
    <row r="1909" spans="1:21" ht="45" hidden="1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0">
        <f t="shared" si="134"/>
        <v>0</v>
      </c>
      <c r="P1909" s="10">
        <f t="shared" si="135"/>
        <v>21.25</v>
      </c>
      <c r="Q1909" s="12" t="s">
        <v>8317</v>
      </c>
      <c r="R1909" t="s">
        <v>8346</v>
      </c>
      <c r="S1909" s="17">
        <f t="shared" si="136"/>
        <v>41767.587094907409</v>
      </c>
      <c r="T1909" s="17"/>
      <c r="U1909" s="16">
        <f t="shared" si="137"/>
        <v>41782.587094907409</v>
      </c>
    </row>
    <row r="1910" spans="1:21" ht="60" hidden="1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0">
        <f t="shared" si="134"/>
        <v>2</v>
      </c>
      <c r="P1910" s="10">
        <f t="shared" si="135"/>
        <v>108.25</v>
      </c>
      <c r="Q1910" s="12" t="s">
        <v>8317</v>
      </c>
      <c r="R1910" t="s">
        <v>8346</v>
      </c>
      <c r="S1910" s="17">
        <f t="shared" si="136"/>
        <v>42703.917824074073</v>
      </c>
      <c r="T1910" s="17"/>
      <c r="U1910" s="16">
        <f t="shared" si="137"/>
        <v>42733.917824074073</v>
      </c>
    </row>
    <row r="1911" spans="1:21" ht="60" hidden="1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0">
        <f t="shared" si="134"/>
        <v>14</v>
      </c>
      <c r="P1911" s="10">
        <f t="shared" si="135"/>
        <v>129.97</v>
      </c>
      <c r="Q1911" s="12" t="s">
        <v>8317</v>
      </c>
      <c r="R1911" t="s">
        <v>8346</v>
      </c>
      <c r="S1911" s="17">
        <f t="shared" si="136"/>
        <v>41905.429155092592</v>
      </c>
      <c r="T1911" s="17"/>
      <c r="U1911" s="16">
        <f t="shared" si="137"/>
        <v>41935.429155092592</v>
      </c>
    </row>
    <row r="1912" spans="1:21" ht="45" hidden="1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0">
        <f t="shared" si="134"/>
        <v>39</v>
      </c>
      <c r="P1912" s="10">
        <f t="shared" si="135"/>
        <v>117.49</v>
      </c>
      <c r="Q1912" s="12" t="s">
        <v>8317</v>
      </c>
      <c r="R1912" t="s">
        <v>8346</v>
      </c>
      <c r="S1912" s="17">
        <f t="shared" si="136"/>
        <v>42264.963159722218</v>
      </c>
      <c r="T1912" s="17"/>
      <c r="U1912" s="16">
        <f t="shared" si="137"/>
        <v>42308.947916666672</v>
      </c>
    </row>
    <row r="1913" spans="1:21" ht="60" hidden="1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0">
        <f t="shared" si="134"/>
        <v>0</v>
      </c>
      <c r="P1913" s="10">
        <f t="shared" si="135"/>
        <v>10</v>
      </c>
      <c r="Q1913" s="12" t="s">
        <v>8317</v>
      </c>
      <c r="R1913" t="s">
        <v>8346</v>
      </c>
      <c r="S1913" s="17">
        <f t="shared" si="136"/>
        <v>41830.033958333333</v>
      </c>
      <c r="T1913" s="17"/>
      <c r="U1913" s="16">
        <f t="shared" si="137"/>
        <v>41860.033958333333</v>
      </c>
    </row>
    <row r="1914" spans="1:21" ht="45" hidden="1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0">
        <f t="shared" si="134"/>
        <v>59</v>
      </c>
      <c r="P1914" s="10">
        <f t="shared" si="135"/>
        <v>70.599999999999994</v>
      </c>
      <c r="Q1914" s="12" t="s">
        <v>8317</v>
      </c>
      <c r="R1914" t="s">
        <v>8346</v>
      </c>
      <c r="S1914" s="17">
        <f t="shared" si="136"/>
        <v>42129.226388888885</v>
      </c>
      <c r="T1914" s="17"/>
      <c r="U1914" s="16">
        <f t="shared" si="137"/>
        <v>42159.226388888885</v>
      </c>
    </row>
    <row r="1915" spans="1:21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0">
        <f t="shared" si="134"/>
        <v>1</v>
      </c>
      <c r="P1915" s="10">
        <f t="shared" si="135"/>
        <v>24.5</v>
      </c>
      <c r="Q1915" s="12" t="s">
        <v>8317</v>
      </c>
      <c r="R1915" t="s">
        <v>8346</v>
      </c>
      <c r="S1915" s="17">
        <f t="shared" si="136"/>
        <v>41890.511319444442</v>
      </c>
      <c r="T1915" s="27">
        <f>YEAR(S1915)</f>
        <v>2014</v>
      </c>
      <c r="U1915" s="16">
        <f t="shared" si="137"/>
        <v>41920.511319444442</v>
      </c>
    </row>
    <row r="1916" spans="1:21" ht="60" hidden="1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0">
        <f t="shared" si="134"/>
        <v>9</v>
      </c>
      <c r="P1916" s="10">
        <f t="shared" si="135"/>
        <v>30</v>
      </c>
      <c r="Q1916" s="12" t="s">
        <v>8317</v>
      </c>
      <c r="R1916" t="s">
        <v>8346</v>
      </c>
      <c r="S1916" s="17">
        <f t="shared" si="136"/>
        <v>41929.174456018518</v>
      </c>
      <c r="T1916" s="17"/>
      <c r="U1916" s="16">
        <f t="shared" si="137"/>
        <v>41944.165972222225</v>
      </c>
    </row>
    <row r="1917" spans="1:21" ht="60" hidden="1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0">
        <f t="shared" si="134"/>
        <v>2</v>
      </c>
      <c r="P1917" s="10">
        <f t="shared" si="135"/>
        <v>2</v>
      </c>
      <c r="Q1917" s="12" t="s">
        <v>8317</v>
      </c>
      <c r="R1917" t="s">
        <v>8346</v>
      </c>
      <c r="S1917" s="17">
        <f t="shared" si="136"/>
        <v>41864.04886574074</v>
      </c>
      <c r="T1917" s="17"/>
      <c r="U1917" s="16">
        <f t="shared" si="137"/>
        <v>41884.04886574074</v>
      </c>
    </row>
    <row r="1918" spans="1:21" ht="30" hidden="1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0">
        <f t="shared" si="134"/>
        <v>1</v>
      </c>
      <c r="P1918" s="10">
        <f t="shared" si="135"/>
        <v>17</v>
      </c>
      <c r="Q1918" s="12" t="s">
        <v>8317</v>
      </c>
      <c r="R1918" t="s">
        <v>8346</v>
      </c>
      <c r="S1918" s="17">
        <f t="shared" si="136"/>
        <v>42656.717303240745</v>
      </c>
      <c r="T1918" s="17"/>
      <c r="U1918" s="16">
        <f t="shared" si="137"/>
        <v>42681.758969907409</v>
      </c>
    </row>
    <row r="1919" spans="1:21" ht="30" hidden="1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0">
        <f t="shared" si="134"/>
        <v>53</v>
      </c>
      <c r="P1919" s="10">
        <f t="shared" si="135"/>
        <v>2928.93</v>
      </c>
      <c r="Q1919" s="12" t="s">
        <v>8317</v>
      </c>
      <c r="R1919" t="s">
        <v>8346</v>
      </c>
      <c r="S1919" s="17">
        <f t="shared" si="136"/>
        <v>42746.270057870366</v>
      </c>
      <c r="T1919" s="17"/>
      <c r="U1919" s="16">
        <f t="shared" si="137"/>
        <v>42776.270057870366</v>
      </c>
    </row>
    <row r="1920" spans="1:21" ht="45" hidden="1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0">
        <f t="shared" si="134"/>
        <v>1</v>
      </c>
      <c r="P1920" s="10">
        <f t="shared" si="135"/>
        <v>28.89</v>
      </c>
      <c r="Q1920" s="12" t="s">
        <v>8317</v>
      </c>
      <c r="R1920" t="s">
        <v>8346</v>
      </c>
      <c r="S1920" s="17">
        <f t="shared" si="136"/>
        <v>41828.789942129632</v>
      </c>
      <c r="T1920" s="17"/>
      <c r="U1920" s="16">
        <f t="shared" si="137"/>
        <v>41863.789942129632</v>
      </c>
    </row>
    <row r="1921" spans="1:21" ht="60" hidden="1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0">
        <f t="shared" si="134"/>
        <v>47</v>
      </c>
      <c r="P1921" s="10">
        <f t="shared" si="135"/>
        <v>29.63</v>
      </c>
      <c r="Q1921" s="12" t="s">
        <v>8317</v>
      </c>
      <c r="R1921" t="s">
        <v>8346</v>
      </c>
      <c r="S1921" s="17">
        <f t="shared" si="136"/>
        <v>42113.875567129624</v>
      </c>
      <c r="T1921" s="17"/>
      <c r="U1921" s="16">
        <f t="shared" si="137"/>
        <v>42143.875567129624</v>
      </c>
    </row>
    <row r="1922" spans="1:21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0">
        <f t="shared" ref="O1922:O1985" si="138">ROUND(E1922/D1922*100,0)</f>
        <v>43</v>
      </c>
      <c r="P1922" s="10">
        <f t="shared" ref="P1922:P1985" si="139">IFERROR(ROUND(E1922/L1922,2),0)</f>
        <v>40.98</v>
      </c>
      <c r="Q1922" s="12" t="s">
        <v>8317</v>
      </c>
      <c r="R1922" t="s">
        <v>8346</v>
      </c>
      <c r="S1922" s="17">
        <f t="shared" si="136"/>
        <v>42270.875706018516</v>
      </c>
      <c r="T1922" s="27">
        <f>YEAR(S1922)</f>
        <v>2015</v>
      </c>
      <c r="U1922" s="16">
        <f t="shared" si="137"/>
        <v>42298.958333333328</v>
      </c>
    </row>
    <row r="1923" spans="1:21" ht="30" hidden="1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0">
        <f t="shared" si="138"/>
        <v>137</v>
      </c>
      <c r="P1923" s="10">
        <f t="shared" si="139"/>
        <v>54</v>
      </c>
      <c r="Q1923" s="12" t="s">
        <v>8323</v>
      </c>
      <c r="R1923" t="s">
        <v>8327</v>
      </c>
      <c r="S1923" s="17">
        <f t="shared" ref="S1923:S1986" si="140">(((J1923/60)/60)/24)+DATE(1970,1,1)</f>
        <v>41074.221562500003</v>
      </c>
      <c r="T1923" s="17"/>
      <c r="U1923" s="16">
        <f t="shared" ref="U1923:U1986" si="141">(((I1923/60)/60)/24)+DATE(1970,1,1)</f>
        <v>41104.221562500003</v>
      </c>
    </row>
    <row r="1924" spans="1:21" ht="45" hidden="1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0">
        <f t="shared" si="138"/>
        <v>116</v>
      </c>
      <c r="P1924" s="10">
        <f t="shared" si="139"/>
        <v>36.11</v>
      </c>
      <c r="Q1924" s="12" t="s">
        <v>8323</v>
      </c>
      <c r="R1924" t="s">
        <v>8327</v>
      </c>
      <c r="S1924" s="17">
        <f t="shared" si="140"/>
        <v>41590.255868055552</v>
      </c>
      <c r="T1924" s="17"/>
      <c r="U1924" s="16">
        <f t="shared" si="141"/>
        <v>41620.255868055552</v>
      </c>
    </row>
    <row r="1925" spans="1:21" ht="45" hidden="1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0">
        <f t="shared" si="138"/>
        <v>241</v>
      </c>
      <c r="P1925" s="10">
        <f t="shared" si="139"/>
        <v>23.15</v>
      </c>
      <c r="Q1925" s="12" t="s">
        <v>8323</v>
      </c>
      <c r="R1925" t="s">
        <v>8327</v>
      </c>
      <c r="S1925" s="17">
        <f t="shared" si="140"/>
        <v>40772.848749999997</v>
      </c>
      <c r="T1925" s="17"/>
      <c r="U1925" s="16">
        <f t="shared" si="141"/>
        <v>40813.207638888889</v>
      </c>
    </row>
    <row r="1926" spans="1:21" ht="75" hidden="1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0">
        <f t="shared" si="138"/>
        <v>114</v>
      </c>
      <c r="P1926" s="10">
        <f t="shared" si="139"/>
        <v>104</v>
      </c>
      <c r="Q1926" s="12" t="s">
        <v>8323</v>
      </c>
      <c r="R1926" t="s">
        <v>8327</v>
      </c>
      <c r="S1926" s="17">
        <f t="shared" si="140"/>
        <v>41626.761053240742</v>
      </c>
      <c r="T1926" s="17"/>
      <c r="U1926" s="16">
        <f t="shared" si="141"/>
        <v>41654.814583333333</v>
      </c>
    </row>
    <row r="1927" spans="1:21" ht="45" hidden="1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0">
        <f t="shared" si="138"/>
        <v>110</v>
      </c>
      <c r="P1927" s="10">
        <f t="shared" si="139"/>
        <v>31.83</v>
      </c>
      <c r="Q1927" s="12" t="s">
        <v>8323</v>
      </c>
      <c r="R1927" t="s">
        <v>8327</v>
      </c>
      <c r="S1927" s="17">
        <f t="shared" si="140"/>
        <v>41535.90148148148</v>
      </c>
      <c r="T1927" s="17"/>
      <c r="U1927" s="16">
        <f t="shared" si="141"/>
        <v>41558</v>
      </c>
    </row>
    <row r="1928" spans="1:21" ht="60" hidden="1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0">
        <f t="shared" si="138"/>
        <v>195</v>
      </c>
      <c r="P1928" s="10">
        <f t="shared" si="139"/>
        <v>27.39</v>
      </c>
      <c r="Q1928" s="12" t="s">
        <v>8323</v>
      </c>
      <c r="R1928" t="s">
        <v>8327</v>
      </c>
      <c r="S1928" s="17">
        <f t="shared" si="140"/>
        <v>40456.954351851848</v>
      </c>
      <c r="T1928" s="17"/>
      <c r="U1928" s="16">
        <f t="shared" si="141"/>
        <v>40484.018055555556</v>
      </c>
    </row>
    <row r="1929" spans="1:21" ht="15.75" hidden="1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0">
        <f t="shared" si="138"/>
        <v>103</v>
      </c>
      <c r="P1929" s="10">
        <f t="shared" si="139"/>
        <v>56.36</v>
      </c>
      <c r="Q1929" s="12" t="s">
        <v>8323</v>
      </c>
      <c r="R1929" t="s">
        <v>8327</v>
      </c>
      <c r="S1929" s="17">
        <f t="shared" si="140"/>
        <v>40960.861562500002</v>
      </c>
      <c r="T1929" s="17"/>
      <c r="U1929" s="16">
        <f t="shared" si="141"/>
        <v>40976.207638888889</v>
      </c>
    </row>
    <row r="1930" spans="1:21" ht="30" hidden="1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0">
        <f t="shared" si="138"/>
        <v>103</v>
      </c>
      <c r="P1930" s="10">
        <f t="shared" si="139"/>
        <v>77.349999999999994</v>
      </c>
      <c r="Q1930" s="12" t="s">
        <v>8323</v>
      </c>
      <c r="R1930" t="s">
        <v>8327</v>
      </c>
      <c r="S1930" s="17">
        <f t="shared" si="140"/>
        <v>41371.648078703707</v>
      </c>
      <c r="T1930" s="17"/>
      <c r="U1930" s="16">
        <f t="shared" si="141"/>
        <v>41401.648078703707</v>
      </c>
    </row>
    <row r="1931" spans="1:21" ht="45" hidden="1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0">
        <f t="shared" si="138"/>
        <v>100</v>
      </c>
      <c r="P1931" s="10">
        <f t="shared" si="139"/>
        <v>42.8</v>
      </c>
      <c r="Q1931" s="12" t="s">
        <v>8323</v>
      </c>
      <c r="R1931" t="s">
        <v>8327</v>
      </c>
      <c r="S1931" s="17">
        <f t="shared" si="140"/>
        <v>40687.021597222221</v>
      </c>
      <c r="T1931" s="17"/>
      <c r="U1931" s="16">
        <f t="shared" si="141"/>
        <v>40729.021597222221</v>
      </c>
    </row>
    <row r="1932" spans="1:21" ht="30" hidden="1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0">
        <f t="shared" si="138"/>
        <v>127</v>
      </c>
      <c r="P1932" s="10">
        <f t="shared" si="139"/>
        <v>48.85</v>
      </c>
      <c r="Q1932" s="12" t="s">
        <v>8323</v>
      </c>
      <c r="R1932" t="s">
        <v>8327</v>
      </c>
      <c r="S1932" s="17">
        <f t="shared" si="140"/>
        <v>41402.558819444443</v>
      </c>
      <c r="T1932" s="17"/>
      <c r="U1932" s="16">
        <f t="shared" si="141"/>
        <v>41462.558819444443</v>
      </c>
    </row>
    <row r="1933" spans="1:21" ht="45" hidden="1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0">
        <f t="shared" si="138"/>
        <v>121</v>
      </c>
      <c r="P1933" s="10">
        <f t="shared" si="139"/>
        <v>48.24</v>
      </c>
      <c r="Q1933" s="12" t="s">
        <v>8323</v>
      </c>
      <c r="R1933" t="s">
        <v>8327</v>
      </c>
      <c r="S1933" s="17">
        <f t="shared" si="140"/>
        <v>41037.892465277779</v>
      </c>
      <c r="T1933" s="17"/>
      <c r="U1933" s="16">
        <f t="shared" si="141"/>
        <v>41051.145833333336</v>
      </c>
    </row>
    <row r="1934" spans="1:21" ht="60" hidden="1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0">
        <f t="shared" si="138"/>
        <v>107</v>
      </c>
      <c r="P1934" s="10">
        <f t="shared" si="139"/>
        <v>70.209999999999994</v>
      </c>
      <c r="Q1934" s="12" t="s">
        <v>8323</v>
      </c>
      <c r="R1934" t="s">
        <v>8327</v>
      </c>
      <c r="S1934" s="17">
        <f t="shared" si="140"/>
        <v>40911.809872685182</v>
      </c>
      <c r="T1934" s="17"/>
      <c r="U1934" s="16">
        <f t="shared" si="141"/>
        <v>40932.809872685182</v>
      </c>
    </row>
    <row r="1935" spans="1:21" ht="60" hidden="1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0">
        <f t="shared" si="138"/>
        <v>172</v>
      </c>
      <c r="P1935" s="10">
        <f t="shared" si="139"/>
        <v>94.05</v>
      </c>
      <c r="Q1935" s="12" t="s">
        <v>8323</v>
      </c>
      <c r="R1935" t="s">
        <v>8327</v>
      </c>
      <c r="S1935" s="17">
        <f t="shared" si="140"/>
        <v>41879.130868055552</v>
      </c>
      <c r="T1935" s="17"/>
      <c r="U1935" s="16">
        <f t="shared" si="141"/>
        <v>41909.130868055552</v>
      </c>
    </row>
    <row r="1936" spans="1:21" ht="60" hidden="1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0">
        <f t="shared" si="138"/>
        <v>124</v>
      </c>
      <c r="P1936" s="10">
        <f t="shared" si="139"/>
        <v>80.27</v>
      </c>
      <c r="Q1936" s="12" t="s">
        <v>8323</v>
      </c>
      <c r="R1936" t="s">
        <v>8327</v>
      </c>
      <c r="S1936" s="17">
        <f t="shared" si="140"/>
        <v>40865.867141203707</v>
      </c>
      <c r="T1936" s="17"/>
      <c r="U1936" s="16">
        <f t="shared" si="141"/>
        <v>40902.208333333336</v>
      </c>
    </row>
    <row r="1937" spans="1:21" ht="60" hidden="1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0">
        <f t="shared" si="138"/>
        <v>108</v>
      </c>
      <c r="P1937" s="10">
        <f t="shared" si="139"/>
        <v>54.2</v>
      </c>
      <c r="Q1937" s="12" t="s">
        <v>8323</v>
      </c>
      <c r="R1937" t="s">
        <v>8327</v>
      </c>
      <c r="S1937" s="17">
        <f t="shared" si="140"/>
        <v>41773.932534722226</v>
      </c>
      <c r="T1937" s="17"/>
      <c r="U1937" s="16">
        <f t="shared" si="141"/>
        <v>41811.207638888889</v>
      </c>
    </row>
    <row r="1938" spans="1:21" ht="60" hidden="1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0">
        <f t="shared" si="138"/>
        <v>117</v>
      </c>
      <c r="P1938" s="10">
        <f t="shared" si="139"/>
        <v>60.27</v>
      </c>
      <c r="Q1938" s="12" t="s">
        <v>8323</v>
      </c>
      <c r="R1938" t="s">
        <v>8327</v>
      </c>
      <c r="S1938" s="17">
        <f t="shared" si="140"/>
        <v>40852.889699074076</v>
      </c>
      <c r="T1938" s="17"/>
      <c r="U1938" s="16">
        <f t="shared" si="141"/>
        <v>40883.249305555553</v>
      </c>
    </row>
    <row r="1939" spans="1:21" ht="45" hidden="1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0">
        <f t="shared" si="138"/>
        <v>187</v>
      </c>
      <c r="P1939" s="10">
        <f t="shared" si="139"/>
        <v>38.74</v>
      </c>
      <c r="Q1939" s="12" t="s">
        <v>8323</v>
      </c>
      <c r="R1939" t="s">
        <v>8327</v>
      </c>
      <c r="S1939" s="17">
        <f t="shared" si="140"/>
        <v>41059.118993055556</v>
      </c>
      <c r="T1939" s="17"/>
      <c r="U1939" s="16">
        <f t="shared" si="141"/>
        <v>41075.165972222225</v>
      </c>
    </row>
    <row r="1940" spans="1:21" ht="60" hidden="1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0">
        <f t="shared" si="138"/>
        <v>116</v>
      </c>
      <c r="P1940" s="10">
        <f t="shared" si="139"/>
        <v>152.54</v>
      </c>
      <c r="Q1940" s="12" t="s">
        <v>8323</v>
      </c>
      <c r="R1940" t="s">
        <v>8327</v>
      </c>
      <c r="S1940" s="17">
        <f t="shared" si="140"/>
        <v>41426.259618055556</v>
      </c>
      <c r="T1940" s="17"/>
      <c r="U1940" s="16">
        <f t="shared" si="141"/>
        <v>41457.208333333336</v>
      </c>
    </row>
    <row r="1941" spans="1:21" ht="60" hidden="1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0">
        <f t="shared" si="138"/>
        <v>111</v>
      </c>
      <c r="P1941" s="10">
        <f t="shared" si="139"/>
        <v>115.31</v>
      </c>
      <c r="Q1941" s="12" t="s">
        <v>8323</v>
      </c>
      <c r="R1941" t="s">
        <v>8327</v>
      </c>
      <c r="S1941" s="17">
        <f t="shared" si="140"/>
        <v>41313.985046296293</v>
      </c>
      <c r="T1941" s="17"/>
      <c r="U1941" s="16">
        <f t="shared" si="141"/>
        <v>41343.943379629629</v>
      </c>
    </row>
    <row r="1942" spans="1:21" ht="45" hidden="1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0">
        <f t="shared" si="138"/>
        <v>171</v>
      </c>
      <c r="P1942" s="10">
        <f t="shared" si="139"/>
        <v>35.840000000000003</v>
      </c>
      <c r="Q1942" s="12" t="s">
        <v>8323</v>
      </c>
      <c r="R1942" t="s">
        <v>8327</v>
      </c>
      <c r="S1942" s="17">
        <f t="shared" si="140"/>
        <v>40670.507326388892</v>
      </c>
      <c r="T1942" s="17"/>
      <c r="U1942" s="16">
        <f t="shared" si="141"/>
        <v>40709.165972222225</v>
      </c>
    </row>
    <row r="1943" spans="1:21" ht="60" hidden="1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0">
        <f t="shared" si="138"/>
        <v>126</v>
      </c>
      <c r="P1943" s="10">
        <f t="shared" si="139"/>
        <v>64.569999999999993</v>
      </c>
      <c r="Q1943" s="12" t="s">
        <v>8317</v>
      </c>
      <c r="R1943" t="s">
        <v>8347</v>
      </c>
      <c r="S1943" s="17">
        <f t="shared" si="140"/>
        <v>41744.290868055556</v>
      </c>
      <c r="T1943" s="17"/>
      <c r="U1943" s="16">
        <f t="shared" si="141"/>
        <v>41774.290868055556</v>
      </c>
    </row>
    <row r="1944" spans="1:21" ht="60" hidden="1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0">
        <f t="shared" si="138"/>
        <v>138</v>
      </c>
      <c r="P1944" s="10">
        <f t="shared" si="139"/>
        <v>87.44</v>
      </c>
      <c r="Q1944" s="12" t="s">
        <v>8317</v>
      </c>
      <c r="R1944" t="s">
        <v>8347</v>
      </c>
      <c r="S1944" s="17">
        <f t="shared" si="140"/>
        <v>40638.828009259261</v>
      </c>
      <c r="T1944" s="17"/>
      <c r="U1944" s="16">
        <f t="shared" si="141"/>
        <v>40728.828009259261</v>
      </c>
    </row>
    <row r="1945" spans="1:21" ht="45" hidden="1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0">
        <f t="shared" si="138"/>
        <v>1705</v>
      </c>
      <c r="P1945" s="10">
        <f t="shared" si="139"/>
        <v>68.819999999999993</v>
      </c>
      <c r="Q1945" s="12" t="s">
        <v>8317</v>
      </c>
      <c r="R1945" t="s">
        <v>8347</v>
      </c>
      <c r="S1945" s="17">
        <f t="shared" si="140"/>
        <v>42548.269861111112</v>
      </c>
      <c r="T1945" s="17"/>
      <c r="U1945" s="16">
        <f t="shared" si="141"/>
        <v>42593.269861111112</v>
      </c>
    </row>
    <row r="1946" spans="1:21" ht="60" hidden="1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0">
        <f t="shared" si="138"/>
        <v>788</v>
      </c>
      <c r="P1946" s="10">
        <f t="shared" si="139"/>
        <v>176.2</v>
      </c>
      <c r="Q1946" s="12" t="s">
        <v>8317</v>
      </c>
      <c r="R1946" t="s">
        <v>8347</v>
      </c>
      <c r="S1946" s="17">
        <f t="shared" si="140"/>
        <v>41730.584374999999</v>
      </c>
      <c r="T1946" s="17"/>
      <c r="U1946" s="16">
        <f t="shared" si="141"/>
        <v>41760.584374999999</v>
      </c>
    </row>
    <row r="1947" spans="1:21" ht="45" hidden="1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0">
        <f t="shared" si="138"/>
        <v>348</v>
      </c>
      <c r="P1947" s="10">
        <f t="shared" si="139"/>
        <v>511.79</v>
      </c>
      <c r="Q1947" s="12" t="s">
        <v>8317</v>
      </c>
      <c r="R1947" t="s">
        <v>8347</v>
      </c>
      <c r="S1947" s="17">
        <f t="shared" si="140"/>
        <v>42157.251828703709</v>
      </c>
      <c r="T1947" s="17"/>
      <c r="U1947" s="16">
        <f t="shared" si="141"/>
        <v>42197.251828703709</v>
      </c>
    </row>
    <row r="1948" spans="1:21" ht="60" hidden="1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0">
        <f t="shared" si="138"/>
        <v>150</v>
      </c>
      <c r="P1948" s="10">
        <f t="shared" si="139"/>
        <v>160.44</v>
      </c>
      <c r="Q1948" s="12" t="s">
        <v>8317</v>
      </c>
      <c r="R1948" t="s">
        <v>8347</v>
      </c>
      <c r="S1948" s="17">
        <f t="shared" si="140"/>
        <v>41689.150011574071</v>
      </c>
      <c r="T1948" s="17"/>
      <c r="U1948" s="16">
        <f t="shared" si="141"/>
        <v>41749.108344907407</v>
      </c>
    </row>
    <row r="1949" spans="1:21" ht="60" hidden="1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0">
        <f t="shared" si="138"/>
        <v>101</v>
      </c>
      <c r="P1949" s="10">
        <f t="shared" si="139"/>
        <v>35</v>
      </c>
      <c r="Q1949" s="12" t="s">
        <v>8317</v>
      </c>
      <c r="R1949" t="s">
        <v>8347</v>
      </c>
      <c r="S1949" s="17">
        <f t="shared" si="140"/>
        <v>40102.918055555558</v>
      </c>
      <c r="T1949" s="17"/>
      <c r="U1949" s="16">
        <f t="shared" si="141"/>
        <v>40140.249305555553</v>
      </c>
    </row>
    <row r="1950" spans="1:21" ht="30" hidden="1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0">
        <f t="shared" si="138"/>
        <v>800</v>
      </c>
      <c r="P1950" s="10">
        <f t="shared" si="139"/>
        <v>188.51</v>
      </c>
      <c r="Q1950" s="12" t="s">
        <v>8317</v>
      </c>
      <c r="R1950" t="s">
        <v>8347</v>
      </c>
      <c r="S1950" s="17">
        <f t="shared" si="140"/>
        <v>42473.604270833333</v>
      </c>
      <c r="T1950" s="17"/>
      <c r="U1950" s="16">
        <f t="shared" si="141"/>
        <v>42527.709722222222</v>
      </c>
    </row>
    <row r="1951" spans="1:21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0">
        <f t="shared" si="138"/>
        <v>106</v>
      </c>
      <c r="P1951" s="10">
        <f t="shared" si="139"/>
        <v>56.2</v>
      </c>
      <c r="Q1951" s="12" t="s">
        <v>8317</v>
      </c>
      <c r="R1951" t="s">
        <v>8347</v>
      </c>
      <c r="S1951" s="17">
        <f t="shared" si="140"/>
        <v>41800.423043981478</v>
      </c>
      <c r="T1951" s="27">
        <f>YEAR(S1951)</f>
        <v>2014</v>
      </c>
      <c r="U1951" s="16">
        <f t="shared" si="141"/>
        <v>41830.423043981478</v>
      </c>
    </row>
    <row r="1952" spans="1:21" ht="45" hidden="1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0">
        <f t="shared" si="138"/>
        <v>201</v>
      </c>
      <c r="P1952" s="10">
        <f t="shared" si="139"/>
        <v>51.31</v>
      </c>
      <c r="Q1952" s="12" t="s">
        <v>8317</v>
      </c>
      <c r="R1952" t="s">
        <v>8347</v>
      </c>
      <c r="S1952" s="17">
        <f t="shared" si="140"/>
        <v>40624.181400462963</v>
      </c>
      <c r="T1952" s="17"/>
      <c r="U1952" s="16">
        <f t="shared" si="141"/>
        <v>40655.181400462963</v>
      </c>
    </row>
    <row r="1953" spans="1:21" ht="60" hidden="1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0">
        <f t="shared" si="138"/>
        <v>212</v>
      </c>
      <c r="P1953" s="10">
        <f t="shared" si="139"/>
        <v>127.36</v>
      </c>
      <c r="Q1953" s="12" t="s">
        <v>8317</v>
      </c>
      <c r="R1953" t="s">
        <v>8347</v>
      </c>
      <c r="S1953" s="17">
        <f t="shared" si="140"/>
        <v>42651.420567129629</v>
      </c>
      <c r="T1953" s="17"/>
      <c r="U1953" s="16">
        <f t="shared" si="141"/>
        <v>42681.462233796294</v>
      </c>
    </row>
    <row r="1954" spans="1:21" ht="60" hidden="1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0">
        <f t="shared" si="138"/>
        <v>198</v>
      </c>
      <c r="P1954" s="10">
        <f t="shared" si="139"/>
        <v>101.86</v>
      </c>
      <c r="Q1954" s="12" t="s">
        <v>8317</v>
      </c>
      <c r="R1954" t="s">
        <v>8347</v>
      </c>
      <c r="S1954" s="17">
        <f t="shared" si="140"/>
        <v>41526.60665509259</v>
      </c>
      <c r="T1954" s="17"/>
      <c r="U1954" s="16">
        <f t="shared" si="141"/>
        <v>41563.60665509259</v>
      </c>
    </row>
    <row r="1955" spans="1:21" ht="45" hidden="1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0">
        <f t="shared" si="138"/>
        <v>226</v>
      </c>
      <c r="P1955" s="10">
        <f t="shared" si="139"/>
        <v>230.56</v>
      </c>
      <c r="Q1955" s="12" t="s">
        <v>8317</v>
      </c>
      <c r="R1955" t="s">
        <v>8347</v>
      </c>
      <c r="S1955" s="17">
        <f t="shared" si="140"/>
        <v>40941.199826388889</v>
      </c>
      <c r="T1955" s="17"/>
      <c r="U1955" s="16">
        <f t="shared" si="141"/>
        <v>40970.125</v>
      </c>
    </row>
    <row r="1956" spans="1:21" ht="30" hidden="1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0">
        <f t="shared" si="138"/>
        <v>699</v>
      </c>
      <c r="P1956" s="10">
        <f t="shared" si="139"/>
        <v>842.11</v>
      </c>
      <c r="Q1956" s="12" t="s">
        <v>8317</v>
      </c>
      <c r="R1956" t="s">
        <v>8347</v>
      </c>
      <c r="S1956" s="17">
        <f t="shared" si="140"/>
        <v>42394.580740740741</v>
      </c>
      <c r="T1956" s="17"/>
      <c r="U1956" s="16">
        <f t="shared" si="141"/>
        <v>42441.208333333328</v>
      </c>
    </row>
    <row r="1957" spans="1:21" ht="60" hidden="1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0">
        <f t="shared" si="138"/>
        <v>399</v>
      </c>
      <c r="P1957" s="10">
        <f t="shared" si="139"/>
        <v>577.28</v>
      </c>
      <c r="Q1957" s="12" t="s">
        <v>8317</v>
      </c>
      <c r="R1957" t="s">
        <v>8347</v>
      </c>
      <c r="S1957" s="17">
        <f t="shared" si="140"/>
        <v>41020.271770833337</v>
      </c>
      <c r="T1957" s="17"/>
      <c r="U1957" s="16">
        <f t="shared" si="141"/>
        <v>41052.791666666664</v>
      </c>
    </row>
    <row r="1958" spans="1:21" ht="60" hidden="1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0">
        <f t="shared" si="138"/>
        <v>294</v>
      </c>
      <c r="P1958" s="10">
        <f t="shared" si="139"/>
        <v>483.34</v>
      </c>
      <c r="Q1958" s="12" t="s">
        <v>8317</v>
      </c>
      <c r="R1958" t="s">
        <v>8347</v>
      </c>
      <c r="S1958" s="17">
        <f t="shared" si="140"/>
        <v>42067.923668981486</v>
      </c>
      <c r="T1958" s="17"/>
      <c r="U1958" s="16">
        <f t="shared" si="141"/>
        <v>42112.882002314815</v>
      </c>
    </row>
    <row r="1959" spans="1:21" ht="30" hidden="1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0">
        <f t="shared" si="138"/>
        <v>168</v>
      </c>
      <c r="P1959" s="10">
        <f t="shared" si="139"/>
        <v>76.14</v>
      </c>
      <c r="Q1959" s="12" t="s">
        <v>8317</v>
      </c>
      <c r="R1959" t="s">
        <v>8347</v>
      </c>
      <c r="S1959" s="17">
        <f t="shared" si="140"/>
        <v>41179.098530092589</v>
      </c>
      <c r="T1959" s="17"/>
      <c r="U1959" s="16">
        <f t="shared" si="141"/>
        <v>41209.098530092589</v>
      </c>
    </row>
    <row r="1960" spans="1:21" ht="60" hidden="1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0">
        <f t="shared" si="138"/>
        <v>1436</v>
      </c>
      <c r="P1960" s="10">
        <f t="shared" si="139"/>
        <v>74.11</v>
      </c>
      <c r="Q1960" s="12" t="s">
        <v>8317</v>
      </c>
      <c r="R1960" t="s">
        <v>8347</v>
      </c>
      <c r="S1960" s="17">
        <f t="shared" si="140"/>
        <v>41326.987974537034</v>
      </c>
      <c r="T1960" s="17"/>
      <c r="U1960" s="16">
        <f t="shared" si="141"/>
        <v>41356.94630787037</v>
      </c>
    </row>
    <row r="1961" spans="1:21" ht="60" hidden="1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0">
        <f t="shared" si="138"/>
        <v>157</v>
      </c>
      <c r="P1961" s="10">
        <f t="shared" si="139"/>
        <v>36.97</v>
      </c>
      <c r="Q1961" s="12" t="s">
        <v>8317</v>
      </c>
      <c r="R1961" t="s">
        <v>8347</v>
      </c>
      <c r="S1961" s="17">
        <f t="shared" si="140"/>
        <v>41871.845601851855</v>
      </c>
      <c r="T1961" s="17"/>
      <c r="U1961" s="16">
        <f t="shared" si="141"/>
        <v>41913</v>
      </c>
    </row>
    <row r="1962" spans="1:21" ht="60" hidden="1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0">
        <f t="shared" si="138"/>
        <v>118</v>
      </c>
      <c r="P1962" s="10">
        <f t="shared" si="139"/>
        <v>2500.9699999999998</v>
      </c>
      <c r="Q1962" s="12" t="s">
        <v>8317</v>
      </c>
      <c r="R1962" t="s">
        <v>8347</v>
      </c>
      <c r="S1962" s="17">
        <f t="shared" si="140"/>
        <v>41964.362743055557</v>
      </c>
      <c r="T1962" s="17"/>
      <c r="U1962" s="16">
        <f t="shared" si="141"/>
        <v>41994.362743055557</v>
      </c>
    </row>
    <row r="1963" spans="1:21" ht="45" hidden="1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0">
        <f t="shared" si="138"/>
        <v>1105</v>
      </c>
      <c r="P1963" s="10">
        <f t="shared" si="139"/>
        <v>67.69</v>
      </c>
      <c r="Q1963" s="12" t="s">
        <v>8317</v>
      </c>
      <c r="R1963" t="s">
        <v>8347</v>
      </c>
      <c r="S1963" s="17">
        <f t="shared" si="140"/>
        <v>41148.194641203707</v>
      </c>
      <c r="T1963" s="17"/>
      <c r="U1963" s="16">
        <f t="shared" si="141"/>
        <v>41188.165972222225</v>
      </c>
    </row>
    <row r="1964" spans="1:21" ht="60" hidden="1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0">
        <f t="shared" si="138"/>
        <v>193</v>
      </c>
      <c r="P1964" s="10">
        <f t="shared" si="139"/>
        <v>63.05</v>
      </c>
      <c r="Q1964" s="12" t="s">
        <v>8317</v>
      </c>
      <c r="R1964" t="s">
        <v>8347</v>
      </c>
      <c r="S1964" s="17">
        <f t="shared" si="140"/>
        <v>41742.780509259261</v>
      </c>
      <c r="T1964" s="17"/>
      <c r="U1964" s="16">
        <f t="shared" si="141"/>
        <v>41772.780509259261</v>
      </c>
    </row>
    <row r="1965" spans="1:21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0">
        <f t="shared" si="138"/>
        <v>127</v>
      </c>
      <c r="P1965" s="10">
        <f t="shared" si="139"/>
        <v>117.6</v>
      </c>
      <c r="Q1965" s="12" t="s">
        <v>8317</v>
      </c>
      <c r="R1965" t="s">
        <v>8347</v>
      </c>
      <c r="S1965" s="17">
        <f t="shared" si="140"/>
        <v>41863.429791666669</v>
      </c>
      <c r="T1965" s="27">
        <f>YEAR(S1965)</f>
        <v>2014</v>
      </c>
      <c r="U1965" s="16">
        <f t="shared" si="141"/>
        <v>41898.429791666669</v>
      </c>
    </row>
    <row r="1966" spans="1:21" ht="45" hidden="1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0">
        <f t="shared" si="138"/>
        <v>260</v>
      </c>
      <c r="P1966" s="10">
        <f t="shared" si="139"/>
        <v>180.75</v>
      </c>
      <c r="Q1966" s="12" t="s">
        <v>8317</v>
      </c>
      <c r="R1966" t="s">
        <v>8347</v>
      </c>
      <c r="S1966" s="17">
        <f t="shared" si="140"/>
        <v>42452.272824074069</v>
      </c>
      <c r="T1966" s="17"/>
      <c r="U1966" s="16">
        <f t="shared" si="141"/>
        <v>42482.272824074069</v>
      </c>
    </row>
    <row r="1967" spans="1:21" ht="45" hidden="1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0">
        <f t="shared" si="138"/>
        <v>262</v>
      </c>
      <c r="P1967" s="10">
        <f t="shared" si="139"/>
        <v>127.32</v>
      </c>
      <c r="Q1967" s="12" t="s">
        <v>8317</v>
      </c>
      <c r="R1967" t="s">
        <v>8347</v>
      </c>
      <c r="S1967" s="17">
        <f t="shared" si="140"/>
        <v>40898.089236111111</v>
      </c>
      <c r="T1967" s="17"/>
      <c r="U1967" s="16">
        <f t="shared" si="141"/>
        <v>40920.041666666664</v>
      </c>
    </row>
    <row r="1968" spans="1:21" ht="60" hidden="1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0">
        <f t="shared" si="138"/>
        <v>207</v>
      </c>
      <c r="P1968" s="10">
        <f t="shared" si="139"/>
        <v>136.63999999999999</v>
      </c>
      <c r="Q1968" s="12" t="s">
        <v>8317</v>
      </c>
      <c r="R1968" t="s">
        <v>8347</v>
      </c>
      <c r="S1968" s="17">
        <f t="shared" si="140"/>
        <v>41835.540486111109</v>
      </c>
      <c r="T1968" s="17"/>
      <c r="U1968" s="16">
        <f t="shared" si="141"/>
        <v>41865.540486111109</v>
      </c>
    </row>
    <row r="1969" spans="1:21" ht="60" hidden="1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0">
        <f t="shared" si="138"/>
        <v>370</v>
      </c>
      <c r="P1969" s="10">
        <f t="shared" si="139"/>
        <v>182.78</v>
      </c>
      <c r="Q1969" s="12" t="s">
        <v>8317</v>
      </c>
      <c r="R1969" t="s">
        <v>8347</v>
      </c>
      <c r="S1969" s="17">
        <f t="shared" si="140"/>
        <v>41730.663530092592</v>
      </c>
      <c r="T1969" s="17"/>
      <c r="U1969" s="16">
        <f t="shared" si="141"/>
        <v>41760.663530092592</v>
      </c>
    </row>
    <row r="1970" spans="1:21" ht="30" hidden="1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0">
        <f t="shared" si="138"/>
        <v>285</v>
      </c>
      <c r="P1970" s="10">
        <f t="shared" si="139"/>
        <v>279.38</v>
      </c>
      <c r="Q1970" s="12" t="s">
        <v>8317</v>
      </c>
      <c r="R1970" t="s">
        <v>8347</v>
      </c>
      <c r="S1970" s="17">
        <f t="shared" si="140"/>
        <v>42676.586979166663</v>
      </c>
      <c r="T1970" s="17"/>
      <c r="U1970" s="16">
        <f t="shared" si="141"/>
        <v>42707.628645833334</v>
      </c>
    </row>
    <row r="1971" spans="1:21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0">
        <f t="shared" si="138"/>
        <v>579</v>
      </c>
      <c r="P1971" s="10">
        <f t="shared" si="139"/>
        <v>61.38</v>
      </c>
      <c r="Q1971" s="12" t="s">
        <v>8317</v>
      </c>
      <c r="R1971" t="s">
        <v>8347</v>
      </c>
      <c r="S1971" s="17">
        <f t="shared" si="140"/>
        <v>42557.792453703703</v>
      </c>
      <c r="T1971" s="27">
        <f>YEAR(S1971)</f>
        <v>2016</v>
      </c>
      <c r="U1971" s="16">
        <f t="shared" si="141"/>
        <v>42587.792453703703</v>
      </c>
    </row>
    <row r="1972" spans="1:21" ht="45" hidden="1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0">
        <f t="shared" si="138"/>
        <v>1132</v>
      </c>
      <c r="P1972" s="10">
        <f t="shared" si="139"/>
        <v>80.73</v>
      </c>
      <c r="Q1972" s="12" t="s">
        <v>8317</v>
      </c>
      <c r="R1972" t="s">
        <v>8347</v>
      </c>
      <c r="S1972" s="17">
        <f t="shared" si="140"/>
        <v>41324.193298611113</v>
      </c>
      <c r="T1972" s="17"/>
      <c r="U1972" s="16">
        <f t="shared" si="141"/>
        <v>41384.151631944449</v>
      </c>
    </row>
    <row r="1973" spans="1:21" ht="60" hidden="1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0">
        <f t="shared" si="138"/>
        <v>263</v>
      </c>
      <c r="P1973" s="10">
        <f t="shared" si="139"/>
        <v>272.36</v>
      </c>
      <c r="Q1973" s="12" t="s">
        <v>8317</v>
      </c>
      <c r="R1973" t="s">
        <v>8347</v>
      </c>
      <c r="S1973" s="17">
        <f t="shared" si="140"/>
        <v>41561.500706018516</v>
      </c>
      <c r="T1973" s="17"/>
      <c r="U1973" s="16">
        <f t="shared" si="141"/>
        <v>41593.166666666664</v>
      </c>
    </row>
    <row r="1974" spans="1:21" ht="60" hidden="1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0">
        <f t="shared" si="138"/>
        <v>674</v>
      </c>
      <c r="P1974" s="10">
        <f t="shared" si="139"/>
        <v>70.849999999999994</v>
      </c>
      <c r="Q1974" s="12" t="s">
        <v>8317</v>
      </c>
      <c r="R1974" t="s">
        <v>8347</v>
      </c>
      <c r="S1974" s="17">
        <f t="shared" si="140"/>
        <v>41201.012083333335</v>
      </c>
      <c r="T1974" s="17"/>
      <c r="U1974" s="16">
        <f t="shared" si="141"/>
        <v>41231.053749999999</v>
      </c>
    </row>
    <row r="1975" spans="1:21" ht="60" hidden="1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0">
        <f t="shared" si="138"/>
        <v>257</v>
      </c>
      <c r="P1975" s="10">
        <f t="shared" si="139"/>
        <v>247.94</v>
      </c>
      <c r="Q1975" s="12" t="s">
        <v>8317</v>
      </c>
      <c r="R1975" t="s">
        <v>8347</v>
      </c>
      <c r="S1975" s="17">
        <f t="shared" si="140"/>
        <v>42549.722962962958</v>
      </c>
      <c r="T1975" s="17"/>
      <c r="U1975" s="16">
        <f t="shared" si="141"/>
        <v>42588.291666666672</v>
      </c>
    </row>
    <row r="1976" spans="1:21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0">
        <f t="shared" si="138"/>
        <v>375</v>
      </c>
      <c r="P1976" s="10">
        <f t="shared" si="139"/>
        <v>186.81</v>
      </c>
      <c r="Q1976" s="12" t="s">
        <v>8317</v>
      </c>
      <c r="R1976" t="s">
        <v>8347</v>
      </c>
      <c r="S1976" s="17">
        <f t="shared" si="140"/>
        <v>41445.334131944444</v>
      </c>
      <c r="T1976" s="27">
        <f>YEAR(S1976)</f>
        <v>2013</v>
      </c>
      <c r="U1976" s="16">
        <f t="shared" si="141"/>
        <v>41505.334131944444</v>
      </c>
    </row>
    <row r="1977" spans="1:21" ht="30" hidden="1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0">
        <f t="shared" si="138"/>
        <v>209</v>
      </c>
      <c r="P1977" s="10">
        <f t="shared" si="139"/>
        <v>131.99</v>
      </c>
      <c r="Q1977" s="12" t="s">
        <v>8317</v>
      </c>
      <c r="R1977" t="s">
        <v>8347</v>
      </c>
      <c r="S1977" s="17">
        <f t="shared" si="140"/>
        <v>41313.755219907405</v>
      </c>
      <c r="T1977" s="17"/>
      <c r="U1977" s="16">
        <f t="shared" si="141"/>
        <v>41343.755219907405</v>
      </c>
    </row>
    <row r="1978" spans="1:21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0">
        <f t="shared" si="138"/>
        <v>347</v>
      </c>
      <c r="P1978" s="10">
        <f t="shared" si="139"/>
        <v>29.31</v>
      </c>
      <c r="Q1978" s="12" t="s">
        <v>8317</v>
      </c>
      <c r="R1978" t="s">
        <v>8347</v>
      </c>
      <c r="S1978" s="17">
        <f t="shared" si="140"/>
        <v>41438.899594907409</v>
      </c>
      <c r="T1978" s="27">
        <f>YEAR(S1978)</f>
        <v>2013</v>
      </c>
      <c r="U1978" s="16">
        <f t="shared" si="141"/>
        <v>41468.899594907409</v>
      </c>
    </row>
    <row r="1979" spans="1:21" ht="45" hidden="1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0">
        <f t="shared" si="138"/>
        <v>402</v>
      </c>
      <c r="P1979" s="10">
        <f t="shared" si="139"/>
        <v>245.02</v>
      </c>
      <c r="Q1979" s="12" t="s">
        <v>8317</v>
      </c>
      <c r="R1979" t="s">
        <v>8347</v>
      </c>
      <c r="S1979" s="17">
        <f t="shared" si="140"/>
        <v>42311.216898148152</v>
      </c>
      <c r="T1979" s="17"/>
      <c r="U1979" s="16">
        <f t="shared" si="141"/>
        <v>42357.332638888889</v>
      </c>
    </row>
    <row r="1980" spans="1:21" ht="60" hidden="1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0">
        <f t="shared" si="138"/>
        <v>1027</v>
      </c>
      <c r="P1980" s="10">
        <f t="shared" si="139"/>
        <v>1323.25</v>
      </c>
      <c r="Q1980" s="12" t="s">
        <v>8317</v>
      </c>
      <c r="R1980" t="s">
        <v>8347</v>
      </c>
      <c r="S1980" s="17">
        <f t="shared" si="140"/>
        <v>41039.225601851853</v>
      </c>
      <c r="T1980" s="17"/>
      <c r="U1980" s="16">
        <f t="shared" si="141"/>
        <v>41072.291666666664</v>
      </c>
    </row>
    <row r="1981" spans="1:21" ht="45" hidden="1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0">
        <f t="shared" si="138"/>
        <v>115</v>
      </c>
      <c r="P1981" s="10">
        <f t="shared" si="139"/>
        <v>282.66000000000003</v>
      </c>
      <c r="Q1981" s="12" t="s">
        <v>8317</v>
      </c>
      <c r="R1981" t="s">
        <v>8347</v>
      </c>
      <c r="S1981" s="17">
        <f t="shared" si="140"/>
        <v>42290.460023148145</v>
      </c>
      <c r="T1981" s="17"/>
      <c r="U1981" s="16">
        <f t="shared" si="141"/>
        <v>42327.207638888889</v>
      </c>
    </row>
    <row r="1982" spans="1:21" ht="30" hidden="1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0">
        <f t="shared" si="138"/>
        <v>355</v>
      </c>
      <c r="P1982" s="10">
        <f t="shared" si="139"/>
        <v>91.21</v>
      </c>
      <c r="Q1982" s="12" t="s">
        <v>8317</v>
      </c>
      <c r="R1982" t="s">
        <v>8347</v>
      </c>
      <c r="S1982" s="17">
        <f t="shared" si="140"/>
        <v>42423.542384259257</v>
      </c>
      <c r="T1982" s="17"/>
      <c r="U1982" s="16">
        <f t="shared" si="141"/>
        <v>42463.500717592593</v>
      </c>
    </row>
    <row r="1983" spans="1:21" ht="60" hidden="1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0">
        <f t="shared" si="138"/>
        <v>5</v>
      </c>
      <c r="P1983" s="10">
        <f t="shared" si="139"/>
        <v>31.75</v>
      </c>
      <c r="Q1983" s="12" t="s">
        <v>8336</v>
      </c>
      <c r="R1983" t="s">
        <v>8348</v>
      </c>
      <c r="S1983" s="17">
        <f t="shared" si="140"/>
        <v>41799.725289351853</v>
      </c>
      <c r="T1983" s="17"/>
      <c r="U1983" s="16">
        <f t="shared" si="141"/>
        <v>41829.725289351853</v>
      </c>
    </row>
    <row r="1984" spans="1:21" ht="45" hidden="1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0">
        <f t="shared" si="138"/>
        <v>0</v>
      </c>
      <c r="P1984" s="10">
        <f t="shared" si="139"/>
        <v>0</v>
      </c>
      <c r="Q1984" s="12" t="s">
        <v>8336</v>
      </c>
      <c r="R1984" t="s">
        <v>8348</v>
      </c>
      <c r="S1984" s="17">
        <f t="shared" si="140"/>
        <v>42678.586655092593</v>
      </c>
      <c r="T1984" s="17"/>
      <c r="U1984" s="16">
        <f t="shared" si="141"/>
        <v>42708.628321759257</v>
      </c>
    </row>
    <row r="1985" spans="1:21" ht="60" hidden="1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0">
        <f t="shared" si="138"/>
        <v>4</v>
      </c>
      <c r="P1985" s="10">
        <f t="shared" si="139"/>
        <v>88.69</v>
      </c>
      <c r="Q1985" s="12" t="s">
        <v>8336</v>
      </c>
      <c r="R1985" t="s">
        <v>8348</v>
      </c>
      <c r="S1985" s="17">
        <f t="shared" si="140"/>
        <v>42593.011782407411</v>
      </c>
      <c r="T1985" s="17"/>
      <c r="U1985" s="16">
        <f t="shared" si="141"/>
        <v>42615.291666666672</v>
      </c>
    </row>
    <row r="1986" spans="1:21" ht="60" hidden="1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0">
        <f t="shared" ref="O1986:O2049" si="142">ROUND(E1986/D1986*100,0)</f>
        <v>21</v>
      </c>
      <c r="P1986" s="10">
        <f t="shared" ref="P1986:P2049" si="143">IFERROR(ROUND(E1986/L1986,2),0)</f>
        <v>453.14</v>
      </c>
      <c r="Q1986" s="12" t="s">
        <v>8336</v>
      </c>
      <c r="R1986" t="s">
        <v>8348</v>
      </c>
      <c r="S1986" s="17">
        <f t="shared" si="140"/>
        <v>41913.790289351848</v>
      </c>
      <c r="T1986" s="17"/>
      <c r="U1986" s="16">
        <f t="shared" si="141"/>
        <v>41973.831956018519</v>
      </c>
    </row>
    <row r="1987" spans="1:21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0">
        <f t="shared" si="142"/>
        <v>3</v>
      </c>
      <c r="P1987" s="10">
        <f t="shared" si="143"/>
        <v>12.75</v>
      </c>
      <c r="Q1987" s="12" t="s">
        <v>8336</v>
      </c>
      <c r="R1987" t="s">
        <v>8348</v>
      </c>
      <c r="S1987" s="17">
        <f t="shared" ref="S1987:S2050" si="144">(((J1987/60)/60)/24)+DATE(1970,1,1)</f>
        <v>42555.698738425926</v>
      </c>
      <c r="T1987" s="27">
        <f t="shared" ref="T1987:T1989" si="145">YEAR(S1987)</f>
        <v>2016</v>
      </c>
      <c r="U1987" s="16">
        <f t="shared" ref="U1987:U2050" si="146">(((I1987/60)/60)/24)+DATE(1970,1,1)</f>
        <v>42584.958333333328</v>
      </c>
    </row>
    <row r="1988" spans="1:21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0">
        <f t="shared" si="142"/>
        <v>0</v>
      </c>
      <c r="P1988" s="10">
        <f t="shared" si="143"/>
        <v>1</v>
      </c>
      <c r="Q1988" s="12" t="s">
        <v>8336</v>
      </c>
      <c r="R1988" t="s">
        <v>8348</v>
      </c>
      <c r="S1988" s="17">
        <f t="shared" si="144"/>
        <v>42413.433831018512</v>
      </c>
      <c r="T1988" s="27">
        <f t="shared" si="145"/>
        <v>2016</v>
      </c>
      <c r="U1988" s="16">
        <f t="shared" si="146"/>
        <v>42443.392164351855</v>
      </c>
    </row>
    <row r="1989" spans="1:21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0">
        <f t="shared" si="142"/>
        <v>42</v>
      </c>
      <c r="P1989" s="10">
        <f t="shared" si="143"/>
        <v>83.43</v>
      </c>
      <c r="Q1989" s="12" t="s">
        <v>8336</v>
      </c>
      <c r="R1989" t="s">
        <v>8348</v>
      </c>
      <c r="S1989" s="17">
        <f t="shared" si="144"/>
        <v>42034.639768518522</v>
      </c>
      <c r="T1989" s="27">
        <f t="shared" si="145"/>
        <v>2015</v>
      </c>
      <c r="U1989" s="16">
        <f t="shared" si="146"/>
        <v>42064.639768518522</v>
      </c>
    </row>
    <row r="1990" spans="1:21" ht="15.75" hidden="1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0">
        <f t="shared" si="142"/>
        <v>0</v>
      </c>
      <c r="P1990" s="10">
        <f t="shared" si="143"/>
        <v>25</v>
      </c>
      <c r="Q1990" s="12" t="s">
        <v>8336</v>
      </c>
      <c r="R1990" t="s">
        <v>8348</v>
      </c>
      <c r="S1990" s="17">
        <f t="shared" si="144"/>
        <v>42206.763217592597</v>
      </c>
      <c r="T1990" s="17"/>
      <c r="U1990" s="16">
        <f t="shared" si="146"/>
        <v>42236.763217592597</v>
      </c>
    </row>
    <row r="1991" spans="1:21" ht="45" hidden="1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0">
        <f t="shared" si="142"/>
        <v>1</v>
      </c>
      <c r="P1991" s="10">
        <f t="shared" si="143"/>
        <v>50</v>
      </c>
      <c r="Q1991" s="12" t="s">
        <v>8336</v>
      </c>
      <c r="R1991" t="s">
        <v>8348</v>
      </c>
      <c r="S1991" s="17">
        <f t="shared" si="144"/>
        <v>42685.680648148147</v>
      </c>
      <c r="T1991" s="17"/>
      <c r="U1991" s="16">
        <f t="shared" si="146"/>
        <v>42715.680648148147</v>
      </c>
    </row>
    <row r="1992" spans="1:21" ht="60" hidden="1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0">
        <f t="shared" si="142"/>
        <v>17</v>
      </c>
      <c r="P1992" s="10">
        <f t="shared" si="143"/>
        <v>101.8</v>
      </c>
      <c r="Q1992" s="12" t="s">
        <v>8336</v>
      </c>
      <c r="R1992" t="s">
        <v>8348</v>
      </c>
      <c r="S1992" s="17">
        <f t="shared" si="144"/>
        <v>42398.195972222224</v>
      </c>
      <c r="T1992" s="17"/>
      <c r="U1992" s="16">
        <f t="shared" si="146"/>
        <v>42413.195972222224</v>
      </c>
    </row>
    <row r="1993" spans="1:21" ht="30" hidden="1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0">
        <f t="shared" si="142"/>
        <v>7</v>
      </c>
      <c r="P1993" s="10">
        <f t="shared" si="143"/>
        <v>46.67</v>
      </c>
      <c r="Q1993" s="12" t="s">
        <v>8336</v>
      </c>
      <c r="R1993" t="s">
        <v>8348</v>
      </c>
      <c r="S1993" s="17">
        <f t="shared" si="144"/>
        <v>42167.89335648148</v>
      </c>
      <c r="T1993" s="17"/>
      <c r="U1993" s="16">
        <f t="shared" si="146"/>
        <v>42188.89335648148</v>
      </c>
    </row>
    <row r="1994" spans="1:21" ht="30" hidden="1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0">
        <f t="shared" si="142"/>
        <v>0</v>
      </c>
      <c r="P1994" s="10">
        <f t="shared" si="143"/>
        <v>1</v>
      </c>
      <c r="Q1994" s="12" t="s">
        <v>8336</v>
      </c>
      <c r="R1994" t="s">
        <v>8348</v>
      </c>
      <c r="S1994" s="17">
        <f t="shared" si="144"/>
        <v>42023.143414351856</v>
      </c>
      <c r="T1994" s="17"/>
      <c r="U1994" s="16">
        <f t="shared" si="146"/>
        <v>42053.143414351856</v>
      </c>
    </row>
    <row r="1995" spans="1:21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0">
        <f t="shared" si="142"/>
        <v>0</v>
      </c>
      <c r="P1995" s="10">
        <f t="shared" si="143"/>
        <v>0</v>
      </c>
      <c r="Q1995" s="12" t="s">
        <v>8336</v>
      </c>
      <c r="R1995" t="s">
        <v>8348</v>
      </c>
      <c r="S1995" s="17">
        <f t="shared" si="144"/>
        <v>42329.58839120371</v>
      </c>
      <c r="T1995" s="27">
        <f>YEAR(S1995)</f>
        <v>2015</v>
      </c>
      <c r="U1995" s="16">
        <f t="shared" si="146"/>
        <v>42359.58839120371</v>
      </c>
    </row>
    <row r="1996" spans="1:21" ht="60" hidden="1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0">
        <f t="shared" si="142"/>
        <v>0</v>
      </c>
      <c r="P1996" s="10">
        <f t="shared" si="143"/>
        <v>0</v>
      </c>
      <c r="Q1996" s="12" t="s">
        <v>8336</v>
      </c>
      <c r="R1996" t="s">
        <v>8348</v>
      </c>
      <c r="S1996" s="17">
        <f t="shared" si="144"/>
        <v>42651.006273148145</v>
      </c>
      <c r="T1996" s="17"/>
      <c r="U1996" s="16">
        <f t="shared" si="146"/>
        <v>42711.047939814816</v>
      </c>
    </row>
    <row r="1997" spans="1:21" ht="60" hidden="1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0">
        <f t="shared" si="142"/>
        <v>8</v>
      </c>
      <c r="P1997" s="10">
        <f t="shared" si="143"/>
        <v>26</v>
      </c>
      <c r="Q1997" s="12" t="s">
        <v>8336</v>
      </c>
      <c r="R1997" t="s">
        <v>8348</v>
      </c>
      <c r="S1997" s="17">
        <f t="shared" si="144"/>
        <v>42181.902037037042</v>
      </c>
      <c r="T1997" s="17"/>
      <c r="U1997" s="16">
        <f t="shared" si="146"/>
        <v>42201.902037037042</v>
      </c>
    </row>
    <row r="1998" spans="1:21" ht="60" hidden="1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0">
        <f t="shared" si="142"/>
        <v>0</v>
      </c>
      <c r="P1998" s="10">
        <f t="shared" si="143"/>
        <v>0</v>
      </c>
      <c r="Q1998" s="12" t="s">
        <v>8336</v>
      </c>
      <c r="R1998" t="s">
        <v>8348</v>
      </c>
      <c r="S1998" s="17">
        <f t="shared" si="144"/>
        <v>41800.819571759261</v>
      </c>
      <c r="T1998" s="17"/>
      <c r="U1998" s="16">
        <f t="shared" si="146"/>
        <v>41830.819571759261</v>
      </c>
    </row>
    <row r="1999" spans="1:21" ht="60" hidden="1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0">
        <f t="shared" si="142"/>
        <v>0</v>
      </c>
      <c r="P1999" s="10">
        <f t="shared" si="143"/>
        <v>0</v>
      </c>
      <c r="Q1999" s="12" t="s">
        <v>8336</v>
      </c>
      <c r="R1999" t="s">
        <v>8348</v>
      </c>
      <c r="S1999" s="17">
        <f t="shared" si="144"/>
        <v>41847.930694444447</v>
      </c>
      <c r="T1999" s="17"/>
      <c r="U1999" s="16">
        <f t="shared" si="146"/>
        <v>41877.930694444447</v>
      </c>
    </row>
    <row r="2000" spans="1:21" ht="60" hidden="1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0">
        <f t="shared" si="142"/>
        <v>26</v>
      </c>
      <c r="P2000" s="10">
        <f t="shared" si="143"/>
        <v>218.33</v>
      </c>
      <c r="Q2000" s="12" t="s">
        <v>8336</v>
      </c>
      <c r="R2000" t="s">
        <v>8348</v>
      </c>
      <c r="S2000" s="17">
        <f t="shared" si="144"/>
        <v>41807.118495370371</v>
      </c>
      <c r="T2000" s="17"/>
      <c r="U2000" s="16">
        <f t="shared" si="146"/>
        <v>41852.118495370371</v>
      </c>
    </row>
    <row r="2001" spans="1:21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0">
        <f t="shared" si="142"/>
        <v>1</v>
      </c>
      <c r="P2001" s="10">
        <f t="shared" si="143"/>
        <v>33.71</v>
      </c>
      <c r="Q2001" s="12" t="s">
        <v>8336</v>
      </c>
      <c r="R2001" t="s">
        <v>8348</v>
      </c>
      <c r="S2001" s="17">
        <f t="shared" si="144"/>
        <v>41926.482731481483</v>
      </c>
      <c r="T2001" s="27">
        <f>YEAR(S2001)</f>
        <v>2014</v>
      </c>
      <c r="U2001" s="16">
        <f t="shared" si="146"/>
        <v>41956.524398148147</v>
      </c>
    </row>
    <row r="2002" spans="1:21" ht="60" hidden="1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0">
        <f t="shared" si="142"/>
        <v>13</v>
      </c>
      <c r="P2002" s="10">
        <f t="shared" si="143"/>
        <v>25</v>
      </c>
      <c r="Q2002" s="12" t="s">
        <v>8336</v>
      </c>
      <c r="R2002" t="s">
        <v>8348</v>
      </c>
      <c r="S2002" s="17">
        <f t="shared" si="144"/>
        <v>42345.951539351852</v>
      </c>
      <c r="T2002" s="17"/>
      <c r="U2002" s="16">
        <f t="shared" si="146"/>
        <v>42375.951539351852</v>
      </c>
    </row>
    <row r="2003" spans="1:21" ht="45" hidden="1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0">
        <f t="shared" si="142"/>
        <v>382</v>
      </c>
      <c r="P2003" s="10">
        <f t="shared" si="143"/>
        <v>128.38999999999999</v>
      </c>
      <c r="Q2003" s="12" t="s">
        <v>8317</v>
      </c>
      <c r="R2003" t="s">
        <v>8347</v>
      </c>
      <c r="S2003" s="17">
        <f t="shared" si="144"/>
        <v>42136.209675925929</v>
      </c>
      <c r="T2003" s="17"/>
      <c r="U2003" s="16">
        <f t="shared" si="146"/>
        <v>42167.833333333328</v>
      </c>
    </row>
    <row r="2004" spans="1:21" ht="45" hidden="1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0">
        <f t="shared" si="142"/>
        <v>217</v>
      </c>
      <c r="P2004" s="10">
        <f t="shared" si="143"/>
        <v>78.83</v>
      </c>
      <c r="Q2004" s="12" t="s">
        <v>8317</v>
      </c>
      <c r="R2004" t="s">
        <v>8347</v>
      </c>
      <c r="S2004" s="17">
        <f t="shared" si="144"/>
        <v>42728.71230324074</v>
      </c>
      <c r="T2004" s="17"/>
      <c r="U2004" s="16">
        <f t="shared" si="146"/>
        <v>42758.71230324074</v>
      </c>
    </row>
    <row r="2005" spans="1:21" ht="60" hidden="1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0">
        <f t="shared" si="142"/>
        <v>312</v>
      </c>
      <c r="P2005" s="10">
        <f t="shared" si="143"/>
        <v>91.76</v>
      </c>
      <c r="Q2005" s="12" t="s">
        <v>8317</v>
      </c>
      <c r="R2005" t="s">
        <v>8347</v>
      </c>
      <c r="S2005" s="17">
        <f t="shared" si="144"/>
        <v>40347.125601851854</v>
      </c>
      <c r="T2005" s="17"/>
      <c r="U2005" s="16">
        <f t="shared" si="146"/>
        <v>40361.958333333336</v>
      </c>
    </row>
    <row r="2006" spans="1:21" ht="60" hidden="1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0">
        <f t="shared" si="142"/>
        <v>234</v>
      </c>
      <c r="P2006" s="10">
        <f t="shared" si="143"/>
        <v>331.1</v>
      </c>
      <c r="Q2006" s="12" t="s">
        <v>8317</v>
      </c>
      <c r="R2006" t="s">
        <v>8347</v>
      </c>
      <c r="S2006" s="17">
        <f t="shared" si="144"/>
        <v>41800.604895833334</v>
      </c>
      <c r="T2006" s="17"/>
      <c r="U2006" s="16">
        <f t="shared" si="146"/>
        <v>41830.604895833334</v>
      </c>
    </row>
    <row r="2007" spans="1:21" ht="60" hidden="1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0">
        <f t="shared" si="142"/>
        <v>124</v>
      </c>
      <c r="P2007" s="10">
        <f t="shared" si="143"/>
        <v>194.26</v>
      </c>
      <c r="Q2007" s="12" t="s">
        <v>8317</v>
      </c>
      <c r="R2007" t="s">
        <v>8347</v>
      </c>
      <c r="S2007" s="17">
        <f t="shared" si="144"/>
        <v>41535.812708333331</v>
      </c>
      <c r="T2007" s="17"/>
      <c r="U2007" s="16">
        <f t="shared" si="146"/>
        <v>41563.165972222225</v>
      </c>
    </row>
    <row r="2008" spans="1:21" ht="60" hidden="1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0">
        <f t="shared" si="142"/>
        <v>248</v>
      </c>
      <c r="P2008" s="10">
        <f t="shared" si="143"/>
        <v>408.98</v>
      </c>
      <c r="Q2008" s="12" t="s">
        <v>8317</v>
      </c>
      <c r="R2008" t="s">
        <v>8347</v>
      </c>
      <c r="S2008" s="17">
        <f t="shared" si="144"/>
        <v>41941.500520833331</v>
      </c>
      <c r="T2008" s="17"/>
      <c r="U2008" s="16">
        <f t="shared" si="146"/>
        <v>41976.542187500003</v>
      </c>
    </row>
    <row r="2009" spans="1:21" ht="60" hidden="1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0">
        <f t="shared" si="142"/>
        <v>116</v>
      </c>
      <c r="P2009" s="10">
        <f t="shared" si="143"/>
        <v>84.46</v>
      </c>
      <c r="Q2009" s="12" t="s">
        <v>8317</v>
      </c>
      <c r="R2009" t="s">
        <v>8347</v>
      </c>
      <c r="S2009" s="17">
        <f t="shared" si="144"/>
        <v>40347.837800925925</v>
      </c>
      <c r="T2009" s="17"/>
      <c r="U2009" s="16">
        <f t="shared" si="146"/>
        <v>40414.166666666664</v>
      </c>
    </row>
    <row r="2010" spans="1:21" ht="60" hidden="1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0">
        <f t="shared" si="142"/>
        <v>117</v>
      </c>
      <c r="P2010" s="10">
        <f t="shared" si="143"/>
        <v>44.85</v>
      </c>
      <c r="Q2010" s="12" t="s">
        <v>8317</v>
      </c>
      <c r="R2010" t="s">
        <v>8347</v>
      </c>
      <c r="S2010" s="17">
        <f t="shared" si="144"/>
        <v>40761.604421296295</v>
      </c>
      <c r="T2010" s="17"/>
      <c r="U2010" s="16">
        <f t="shared" si="146"/>
        <v>40805.604421296295</v>
      </c>
    </row>
    <row r="2011" spans="1:21" ht="60" hidden="1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0">
        <f t="shared" si="142"/>
        <v>305</v>
      </c>
      <c r="P2011" s="10">
        <f t="shared" si="143"/>
        <v>383.36</v>
      </c>
      <c r="Q2011" s="12" t="s">
        <v>8317</v>
      </c>
      <c r="R2011" t="s">
        <v>8347</v>
      </c>
      <c r="S2011" s="17">
        <f t="shared" si="144"/>
        <v>42661.323414351849</v>
      </c>
      <c r="T2011" s="17"/>
      <c r="U2011" s="16">
        <f t="shared" si="146"/>
        <v>42697.365081018521</v>
      </c>
    </row>
    <row r="2012" spans="1:21" ht="30" hidden="1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0">
        <f t="shared" si="142"/>
        <v>320</v>
      </c>
      <c r="P2012" s="10">
        <f t="shared" si="143"/>
        <v>55.28</v>
      </c>
      <c r="Q2012" s="12" t="s">
        <v>8317</v>
      </c>
      <c r="R2012" t="s">
        <v>8347</v>
      </c>
      <c r="S2012" s="17">
        <f t="shared" si="144"/>
        <v>42570.996423611112</v>
      </c>
      <c r="T2012" s="17"/>
      <c r="U2012" s="16">
        <f t="shared" si="146"/>
        <v>42600.996423611112</v>
      </c>
    </row>
    <row r="2013" spans="1:21" ht="45" hidden="1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0">
        <f t="shared" si="142"/>
        <v>820</v>
      </c>
      <c r="P2013" s="10">
        <f t="shared" si="143"/>
        <v>422.02</v>
      </c>
      <c r="Q2013" s="12" t="s">
        <v>8317</v>
      </c>
      <c r="R2013" t="s">
        <v>8347</v>
      </c>
      <c r="S2013" s="17">
        <f t="shared" si="144"/>
        <v>42347.358483796299</v>
      </c>
      <c r="T2013" s="17"/>
      <c r="U2013" s="16">
        <f t="shared" si="146"/>
        <v>42380.958333333328</v>
      </c>
    </row>
    <row r="2014" spans="1:21" ht="45" hidden="1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0">
        <f t="shared" si="142"/>
        <v>235</v>
      </c>
      <c r="P2014" s="10">
        <f t="shared" si="143"/>
        <v>64.180000000000007</v>
      </c>
      <c r="Q2014" s="12" t="s">
        <v>8317</v>
      </c>
      <c r="R2014" t="s">
        <v>8347</v>
      </c>
      <c r="S2014" s="17">
        <f t="shared" si="144"/>
        <v>42010.822233796294</v>
      </c>
      <c r="T2014" s="17"/>
      <c r="U2014" s="16">
        <f t="shared" si="146"/>
        <v>42040.822233796294</v>
      </c>
    </row>
    <row r="2015" spans="1:21" ht="60" hidden="1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0">
        <f t="shared" si="142"/>
        <v>495</v>
      </c>
      <c r="P2015" s="10">
        <f t="shared" si="143"/>
        <v>173.58</v>
      </c>
      <c r="Q2015" s="12" t="s">
        <v>8317</v>
      </c>
      <c r="R2015" t="s">
        <v>8347</v>
      </c>
      <c r="S2015" s="17">
        <f t="shared" si="144"/>
        <v>42499.960810185185</v>
      </c>
      <c r="T2015" s="17"/>
      <c r="U2015" s="16">
        <f t="shared" si="146"/>
        <v>42559.960810185185</v>
      </c>
    </row>
    <row r="2016" spans="1:21" ht="45" hidden="1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0">
        <f t="shared" si="142"/>
        <v>7814</v>
      </c>
      <c r="P2016" s="10">
        <f t="shared" si="143"/>
        <v>88.6</v>
      </c>
      <c r="Q2016" s="12" t="s">
        <v>8317</v>
      </c>
      <c r="R2016" t="s">
        <v>8347</v>
      </c>
      <c r="S2016" s="17">
        <f t="shared" si="144"/>
        <v>41324.214571759258</v>
      </c>
      <c r="T2016" s="17"/>
      <c r="U2016" s="16">
        <f t="shared" si="146"/>
        <v>41358.172905092593</v>
      </c>
    </row>
    <row r="2017" spans="1:21" ht="45" hidden="1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0">
        <f t="shared" si="142"/>
        <v>113</v>
      </c>
      <c r="P2017" s="10">
        <f t="shared" si="143"/>
        <v>50.22</v>
      </c>
      <c r="Q2017" s="12" t="s">
        <v>8317</v>
      </c>
      <c r="R2017" t="s">
        <v>8347</v>
      </c>
      <c r="S2017" s="17">
        <f t="shared" si="144"/>
        <v>40765.876886574071</v>
      </c>
      <c r="T2017" s="17"/>
      <c r="U2017" s="16">
        <f t="shared" si="146"/>
        <v>40795.876886574071</v>
      </c>
    </row>
    <row r="2018" spans="1:21" ht="30" hidden="1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0">
        <f t="shared" si="142"/>
        <v>922</v>
      </c>
      <c r="P2018" s="10">
        <f t="shared" si="143"/>
        <v>192.39</v>
      </c>
      <c r="Q2018" s="12" t="s">
        <v>8317</v>
      </c>
      <c r="R2018" t="s">
        <v>8347</v>
      </c>
      <c r="S2018" s="17">
        <f t="shared" si="144"/>
        <v>41312.88077546296</v>
      </c>
      <c r="T2018" s="17"/>
      <c r="U2018" s="16">
        <f t="shared" si="146"/>
        <v>41342.88077546296</v>
      </c>
    </row>
    <row r="2019" spans="1:21" ht="60" hidden="1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0">
        <f t="shared" si="142"/>
        <v>125</v>
      </c>
      <c r="P2019" s="10">
        <f t="shared" si="143"/>
        <v>73.42</v>
      </c>
      <c r="Q2019" s="12" t="s">
        <v>8317</v>
      </c>
      <c r="R2019" t="s">
        <v>8347</v>
      </c>
      <c r="S2019" s="17">
        <f t="shared" si="144"/>
        <v>40961.057349537034</v>
      </c>
      <c r="T2019" s="17"/>
      <c r="U2019" s="16">
        <f t="shared" si="146"/>
        <v>40992.166666666664</v>
      </c>
    </row>
    <row r="2020" spans="1:21" ht="60" hidden="1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0">
        <f t="shared" si="142"/>
        <v>102</v>
      </c>
      <c r="P2020" s="10">
        <f t="shared" si="143"/>
        <v>147.68</v>
      </c>
      <c r="Q2020" s="12" t="s">
        <v>8317</v>
      </c>
      <c r="R2020" t="s">
        <v>8347</v>
      </c>
      <c r="S2020" s="17">
        <f t="shared" si="144"/>
        <v>42199.365844907406</v>
      </c>
      <c r="T2020" s="17"/>
      <c r="U2020" s="16">
        <f t="shared" si="146"/>
        <v>42229.365844907406</v>
      </c>
    </row>
    <row r="2021" spans="1:21" ht="60" hidden="1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0">
        <f t="shared" si="142"/>
        <v>485</v>
      </c>
      <c r="P2021" s="10">
        <f t="shared" si="143"/>
        <v>108.97</v>
      </c>
      <c r="Q2021" s="12" t="s">
        <v>8317</v>
      </c>
      <c r="R2021" t="s">
        <v>8347</v>
      </c>
      <c r="S2021" s="17">
        <f t="shared" si="144"/>
        <v>42605.70857638889</v>
      </c>
      <c r="T2021" s="17"/>
      <c r="U2021" s="16">
        <f t="shared" si="146"/>
        <v>42635.70857638889</v>
      </c>
    </row>
    <row r="2022" spans="1:21" ht="60" hidden="1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0">
        <f t="shared" si="142"/>
        <v>192</v>
      </c>
      <c r="P2022" s="10">
        <f t="shared" si="143"/>
        <v>23.65</v>
      </c>
      <c r="Q2022" s="12" t="s">
        <v>8317</v>
      </c>
      <c r="R2022" t="s">
        <v>8347</v>
      </c>
      <c r="S2022" s="17">
        <f t="shared" si="144"/>
        <v>41737.097499999996</v>
      </c>
      <c r="T2022" s="17"/>
      <c r="U2022" s="16">
        <f t="shared" si="146"/>
        <v>41773.961111111108</v>
      </c>
    </row>
    <row r="2023" spans="1:21" ht="60" hidden="1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0">
        <f t="shared" si="142"/>
        <v>281</v>
      </c>
      <c r="P2023" s="10">
        <f t="shared" si="143"/>
        <v>147.94999999999999</v>
      </c>
      <c r="Q2023" s="12" t="s">
        <v>8317</v>
      </c>
      <c r="R2023" t="s">
        <v>8347</v>
      </c>
      <c r="S2023" s="17">
        <f t="shared" si="144"/>
        <v>41861.070567129631</v>
      </c>
      <c r="T2023" s="17"/>
      <c r="U2023" s="16">
        <f t="shared" si="146"/>
        <v>41906.070567129631</v>
      </c>
    </row>
    <row r="2024" spans="1:21" ht="60" hidden="1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0">
        <f t="shared" si="142"/>
        <v>125</v>
      </c>
      <c r="P2024" s="10">
        <f t="shared" si="143"/>
        <v>385.04</v>
      </c>
      <c r="Q2024" s="12" t="s">
        <v>8317</v>
      </c>
      <c r="R2024" t="s">
        <v>8347</v>
      </c>
      <c r="S2024" s="17">
        <f t="shared" si="144"/>
        <v>42502.569120370375</v>
      </c>
      <c r="T2024" s="17"/>
      <c r="U2024" s="16">
        <f t="shared" si="146"/>
        <v>42532.569120370375</v>
      </c>
    </row>
    <row r="2025" spans="1:21" ht="60" hidden="1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0">
        <f t="shared" si="142"/>
        <v>161</v>
      </c>
      <c r="P2025" s="10">
        <f t="shared" si="143"/>
        <v>457.39</v>
      </c>
      <c r="Q2025" s="12" t="s">
        <v>8317</v>
      </c>
      <c r="R2025" t="s">
        <v>8347</v>
      </c>
      <c r="S2025" s="17">
        <f t="shared" si="144"/>
        <v>42136.420752314814</v>
      </c>
      <c r="T2025" s="17"/>
      <c r="U2025" s="16">
        <f t="shared" si="146"/>
        <v>42166.420752314814</v>
      </c>
    </row>
    <row r="2026" spans="1:21" ht="60" hidden="1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0">
        <f t="shared" si="142"/>
        <v>585</v>
      </c>
      <c r="P2026" s="10">
        <f t="shared" si="143"/>
        <v>222.99</v>
      </c>
      <c r="Q2026" s="12" t="s">
        <v>8317</v>
      </c>
      <c r="R2026" t="s">
        <v>8347</v>
      </c>
      <c r="S2026" s="17">
        <f t="shared" si="144"/>
        <v>41099.966944444444</v>
      </c>
      <c r="T2026" s="17"/>
      <c r="U2026" s="16">
        <f t="shared" si="146"/>
        <v>41134.125</v>
      </c>
    </row>
    <row r="2027" spans="1:21" ht="60" hidden="1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0">
        <f t="shared" si="142"/>
        <v>201</v>
      </c>
      <c r="P2027" s="10">
        <f t="shared" si="143"/>
        <v>220.74</v>
      </c>
      <c r="Q2027" s="12" t="s">
        <v>8317</v>
      </c>
      <c r="R2027" t="s">
        <v>8347</v>
      </c>
      <c r="S2027" s="17">
        <f t="shared" si="144"/>
        <v>42136.184560185182</v>
      </c>
      <c r="T2027" s="17"/>
      <c r="U2027" s="16">
        <f t="shared" si="146"/>
        <v>42166.184560185182</v>
      </c>
    </row>
    <row r="2028" spans="1:21" ht="30" hidden="1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0">
        <f t="shared" si="142"/>
        <v>133</v>
      </c>
      <c r="P2028" s="10">
        <f t="shared" si="143"/>
        <v>73.5</v>
      </c>
      <c r="Q2028" s="12" t="s">
        <v>8317</v>
      </c>
      <c r="R2028" t="s">
        <v>8347</v>
      </c>
      <c r="S2028" s="17">
        <f t="shared" si="144"/>
        <v>41704.735937500001</v>
      </c>
      <c r="T2028" s="17"/>
      <c r="U2028" s="16">
        <f t="shared" si="146"/>
        <v>41750.165972222225</v>
      </c>
    </row>
    <row r="2029" spans="1:21" ht="45" hidden="1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0">
        <f t="shared" si="142"/>
        <v>120</v>
      </c>
      <c r="P2029" s="10">
        <f t="shared" si="143"/>
        <v>223.1</v>
      </c>
      <c r="Q2029" s="12" t="s">
        <v>8317</v>
      </c>
      <c r="R2029" t="s">
        <v>8347</v>
      </c>
      <c r="S2029" s="17">
        <f t="shared" si="144"/>
        <v>42048.813877314817</v>
      </c>
      <c r="T2029" s="17"/>
      <c r="U2029" s="16">
        <f t="shared" si="146"/>
        <v>42093.772210648152</v>
      </c>
    </row>
    <row r="2030" spans="1:21" ht="30" hidden="1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0">
        <f t="shared" si="142"/>
        <v>126</v>
      </c>
      <c r="P2030" s="10">
        <f t="shared" si="143"/>
        <v>47.91</v>
      </c>
      <c r="Q2030" s="12" t="s">
        <v>8317</v>
      </c>
      <c r="R2030" t="s">
        <v>8347</v>
      </c>
      <c r="S2030" s="17">
        <f t="shared" si="144"/>
        <v>40215.919050925928</v>
      </c>
      <c r="T2030" s="17"/>
      <c r="U2030" s="16">
        <f t="shared" si="146"/>
        <v>40252.913194444445</v>
      </c>
    </row>
    <row r="2031" spans="1:21" ht="45" hidden="1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0">
        <f t="shared" si="142"/>
        <v>361</v>
      </c>
      <c r="P2031" s="10">
        <f t="shared" si="143"/>
        <v>96.06</v>
      </c>
      <c r="Q2031" s="12" t="s">
        <v>8317</v>
      </c>
      <c r="R2031" t="s">
        <v>8347</v>
      </c>
      <c r="S2031" s="17">
        <f t="shared" si="144"/>
        <v>41848.021770833337</v>
      </c>
      <c r="T2031" s="17"/>
      <c r="U2031" s="16">
        <f t="shared" si="146"/>
        <v>41878.021770833337</v>
      </c>
    </row>
    <row r="2032" spans="1:21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0">
        <f t="shared" si="142"/>
        <v>226</v>
      </c>
      <c r="P2032" s="10">
        <f t="shared" si="143"/>
        <v>118.61</v>
      </c>
      <c r="Q2032" s="12" t="s">
        <v>8317</v>
      </c>
      <c r="R2032" t="s">
        <v>8347</v>
      </c>
      <c r="S2032" s="17">
        <f t="shared" si="144"/>
        <v>41212.996481481481</v>
      </c>
      <c r="T2032" s="27">
        <f>YEAR(S2032)</f>
        <v>2012</v>
      </c>
      <c r="U2032" s="16">
        <f t="shared" si="146"/>
        <v>41242.996481481481</v>
      </c>
    </row>
    <row r="2033" spans="1:21" ht="45" hidden="1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0">
        <f t="shared" si="142"/>
        <v>120</v>
      </c>
      <c r="P2033" s="10">
        <f t="shared" si="143"/>
        <v>118.45</v>
      </c>
      <c r="Q2033" s="12" t="s">
        <v>8317</v>
      </c>
      <c r="R2033" t="s">
        <v>8347</v>
      </c>
      <c r="S2033" s="17">
        <f t="shared" si="144"/>
        <v>41975.329317129625</v>
      </c>
      <c r="T2033" s="17"/>
      <c r="U2033" s="16">
        <f t="shared" si="146"/>
        <v>42013.041666666672</v>
      </c>
    </row>
    <row r="2034" spans="1:21" ht="60" hidden="1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0">
        <f t="shared" si="142"/>
        <v>304</v>
      </c>
      <c r="P2034" s="10">
        <f t="shared" si="143"/>
        <v>143.21</v>
      </c>
      <c r="Q2034" s="12" t="s">
        <v>8317</v>
      </c>
      <c r="R2034" t="s">
        <v>8347</v>
      </c>
      <c r="S2034" s="17">
        <f t="shared" si="144"/>
        <v>42689.565671296295</v>
      </c>
      <c r="T2034" s="17"/>
      <c r="U2034" s="16">
        <f t="shared" si="146"/>
        <v>42719.208333333328</v>
      </c>
    </row>
    <row r="2035" spans="1:21" ht="60" hidden="1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0">
        <f t="shared" si="142"/>
        <v>179</v>
      </c>
      <c r="P2035" s="10">
        <f t="shared" si="143"/>
        <v>282.72000000000003</v>
      </c>
      <c r="Q2035" s="12" t="s">
        <v>8317</v>
      </c>
      <c r="R2035" t="s">
        <v>8347</v>
      </c>
      <c r="S2035" s="17">
        <f t="shared" si="144"/>
        <v>41725.082384259258</v>
      </c>
      <c r="T2035" s="17"/>
      <c r="U2035" s="16">
        <f t="shared" si="146"/>
        <v>41755.082384259258</v>
      </c>
    </row>
    <row r="2036" spans="1:21" ht="60" hidden="1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0">
        <f t="shared" si="142"/>
        <v>387</v>
      </c>
      <c r="P2036" s="10">
        <f t="shared" si="143"/>
        <v>593.94000000000005</v>
      </c>
      <c r="Q2036" s="12" t="s">
        <v>8317</v>
      </c>
      <c r="R2036" t="s">
        <v>8347</v>
      </c>
      <c r="S2036" s="17">
        <f t="shared" si="144"/>
        <v>42076.130011574074</v>
      </c>
      <c r="T2036" s="17"/>
      <c r="U2036" s="16">
        <f t="shared" si="146"/>
        <v>42131.290277777778</v>
      </c>
    </row>
    <row r="2037" spans="1:21" ht="60" hidden="1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0">
        <f t="shared" si="142"/>
        <v>211</v>
      </c>
      <c r="P2037" s="10">
        <f t="shared" si="143"/>
        <v>262.16000000000003</v>
      </c>
      <c r="Q2037" s="12" t="s">
        <v>8317</v>
      </c>
      <c r="R2037" t="s">
        <v>8347</v>
      </c>
      <c r="S2037" s="17">
        <f t="shared" si="144"/>
        <v>42311.625081018516</v>
      </c>
      <c r="T2037" s="17"/>
      <c r="U2037" s="16">
        <f t="shared" si="146"/>
        <v>42357.041666666672</v>
      </c>
    </row>
    <row r="2038" spans="1:21" ht="60" hidden="1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0">
        <f t="shared" si="142"/>
        <v>132</v>
      </c>
      <c r="P2038" s="10">
        <f t="shared" si="143"/>
        <v>46.58</v>
      </c>
      <c r="Q2038" s="12" t="s">
        <v>8317</v>
      </c>
      <c r="R2038" t="s">
        <v>8347</v>
      </c>
      <c r="S2038" s="17">
        <f t="shared" si="144"/>
        <v>41738.864803240744</v>
      </c>
      <c r="T2038" s="17"/>
      <c r="U2038" s="16">
        <f t="shared" si="146"/>
        <v>41768.864803240744</v>
      </c>
    </row>
    <row r="2039" spans="1:21" ht="45" hidden="1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0">
        <f t="shared" si="142"/>
        <v>300</v>
      </c>
      <c r="P2039" s="10">
        <f t="shared" si="143"/>
        <v>70.040000000000006</v>
      </c>
      <c r="Q2039" s="12" t="s">
        <v>8317</v>
      </c>
      <c r="R2039" t="s">
        <v>8347</v>
      </c>
      <c r="S2039" s="17">
        <f t="shared" si="144"/>
        <v>41578.210104166668</v>
      </c>
      <c r="T2039" s="17"/>
      <c r="U2039" s="16">
        <f t="shared" si="146"/>
        <v>41638.251770833333</v>
      </c>
    </row>
    <row r="2040" spans="1:21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0">
        <f t="shared" si="142"/>
        <v>421</v>
      </c>
      <c r="P2040" s="10">
        <f t="shared" si="143"/>
        <v>164.91</v>
      </c>
      <c r="Q2040" s="12" t="s">
        <v>8317</v>
      </c>
      <c r="R2040" t="s">
        <v>8347</v>
      </c>
      <c r="S2040" s="17">
        <f t="shared" si="144"/>
        <v>41424.27107638889</v>
      </c>
      <c r="T2040" s="27">
        <f>YEAR(S2040)</f>
        <v>2013</v>
      </c>
      <c r="U2040" s="16">
        <f t="shared" si="146"/>
        <v>41456.75</v>
      </c>
    </row>
    <row r="2041" spans="1:21" ht="45" hidden="1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0">
        <f t="shared" si="142"/>
        <v>136</v>
      </c>
      <c r="P2041" s="10">
        <f t="shared" si="143"/>
        <v>449.26</v>
      </c>
      <c r="Q2041" s="12" t="s">
        <v>8317</v>
      </c>
      <c r="R2041" t="s">
        <v>8347</v>
      </c>
      <c r="S2041" s="17">
        <f t="shared" si="144"/>
        <v>42675.438946759255</v>
      </c>
      <c r="T2041" s="17"/>
      <c r="U2041" s="16">
        <f t="shared" si="146"/>
        <v>42705.207638888889</v>
      </c>
    </row>
    <row r="2042" spans="1:21" ht="30" hidden="1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0">
        <f t="shared" si="142"/>
        <v>248</v>
      </c>
      <c r="P2042" s="10">
        <f t="shared" si="143"/>
        <v>27.47</v>
      </c>
      <c r="Q2042" s="12" t="s">
        <v>8317</v>
      </c>
      <c r="R2042" t="s">
        <v>8347</v>
      </c>
      <c r="S2042" s="17">
        <f t="shared" si="144"/>
        <v>41578.927118055559</v>
      </c>
      <c r="T2042" s="17"/>
      <c r="U2042" s="16">
        <f t="shared" si="146"/>
        <v>41593.968784722223</v>
      </c>
    </row>
    <row r="2043" spans="1:21" ht="60" hidden="1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0">
        <f t="shared" si="142"/>
        <v>182</v>
      </c>
      <c r="P2043" s="10">
        <f t="shared" si="143"/>
        <v>143.97999999999999</v>
      </c>
      <c r="Q2043" s="12" t="s">
        <v>8317</v>
      </c>
      <c r="R2043" t="s">
        <v>8347</v>
      </c>
      <c r="S2043" s="17">
        <f t="shared" si="144"/>
        <v>42654.525775462964</v>
      </c>
      <c r="T2043" s="17"/>
      <c r="U2043" s="16">
        <f t="shared" si="146"/>
        <v>42684.567442129628</v>
      </c>
    </row>
    <row r="2044" spans="1:21" ht="45" hidden="1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0">
        <f t="shared" si="142"/>
        <v>124</v>
      </c>
      <c r="P2044" s="10">
        <f t="shared" si="143"/>
        <v>88.24</v>
      </c>
      <c r="Q2044" s="12" t="s">
        <v>8317</v>
      </c>
      <c r="R2044" t="s">
        <v>8347</v>
      </c>
      <c r="S2044" s="17">
        <f t="shared" si="144"/>
        <v>42331.708032407405</v>
      </c>
      <c r="T2044" s="17"/>
      <c r="U2044" s="16">
        <f t="shared" si="146"/>
        <v>42391.708032407405</v>
      </c>
    </row>
    <row r="2045" spans="1:21" ht="60" hidden="1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0">
        <f t="shared" si="142"/>
        <v>506</v>
      </c>
      <c r="P2045" s="10">
        <f t="shared" si="143"/>
        <v>36.33</v>
      </c>
      <c r="Q2045" s="12" t="s">
        <v>8317</v>
      </c>
      <c r="R2045" t="s">
        <v>8347</v>
      </c>
      <c r="S2045" s="17">
        <f t="shared" si="144"/>
        <v>42661.176817129628</v>
      </c>
      <c r="T2045" s="17"/>
      <c r="U2045" s="16">
        <f t="shared" si="146"/>
        <v>42715.207638888889</v>
      </c>
    </row>
    <row r="2046" spans="1:21" ht="60" hidden="1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0">
        <f t="shared" si="142"/>
        <v>108</v>
      </c>
      <c r="P2046" s="10">
        <f t="shared" si="143"/>
        <v>90.18</v>
      </c>
      <c r="Q2046" s="12" t="s">
        <v>8317</v>
      </c>
      <c r="R2046" t="s">
        <v>8347</v>
      </c>
      <c r="S2046" s="17">
        <f t="shared" si="144"/>
        <v>42138.684189814812</v>
      </c>
      <c r="T2046" s="17"/>
      <c r="U2046" s="16">
        <f t="shared" si="146"/>
        <v>42168.684189814812</v>
      </c>
    </row>
    <row r="2047" spans="1:21" ht="60" hidden="1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0">
        <f t="shared" si="142"/>
        <v>819</v>
      </c>
      <c r="P2047" s="10">
        <f t="shared" si="143"/>
        <v>152.62</v>
      </c>
      <c r="Q2047" s="12" t="s">
        <v>8317</v>
      </c>
      <c r="R2047" t="s">
        <v>8347</v>
      </c>
      <c r="S2047" s="17">
        <f t="shared" si="144"/>
        <v>41069.088506944441</v>
      </c>
      <c r="T2047" s="17"/>
      <c r="U2047" s="16">
        <f t="shared" si="146"/>
        <v>41099.088506944441</v>
      </c>
    </row>
    <row r="2048" spans="1:21" ht="60" hidden="1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0">
        <f t="shared" si="142"/>
        <v>121</v>
      </c>
      <c r="P2048" s="10">
        <f t="shared" si="143"/>
        <v>55.81</v>
      </c>
      <c r="Q2048" s="12" t="s">
        <v>8317</v>
      </c>
      <c r="R2048" t="s">
        <v>8347</v>
      </c>
      <c r="S2048" s="17">
        <f t="shared" si="144"/>
        <v>41387.171805555554</v>
      </c>
      <c r="T2048" s="17"/>
      <c r="U2048" s="16">
        <f t="shared" si="146"/>
        <v>41417.171805555554</v>
      </c>
    </row>
    <row r="2049" spans="1:21" ht="60" hidden="1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0">
        <f t="shared" si="142"/>
        <v>103</v>
      </c>
      <c r="P2049" s="10">
        <f t="shared" si="143"/>
        <v>227.85</v>
      </c>
      <c r="Q2049" s="12" t="s">
        <v>8317</v>
      </c>
      <c r="R2049" t="s">
        <v>8347</v>
      </c>
      <c r="S2049" s="17">
        <f t="shared" si="144"/>
        <v>42081.903587962966</v>
      </c>
      <c r="T2049" s="17"/>
      <c r="U2049" s="16">
        <f t="shared" si="146"/>
        <v>42111</v>
      </c>
    </row>
    <row r="2050" spans="1:21" ht="60" hidden="1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0">
        <f t="shared" ref="O2050:O2113" si="147">ROUND(E2050/D2050*100,0)</f>
        <v>148</v>
      </c>
      <c r="P2050" s="10">
        <f t="shared" ref="P2050:P2113" si="148">IFERROR(ROUND(E2050/L2050,2),0)</f>
        <v>91.83</v>
      </c>
      <c r="Q2050" s="12" t="s">
        <v>8317</v>
      </c>
      <c r="R2050" t="s">
        <v>8347</v>
      </c>
      <c r="S2050" s="17">
        <f t="shared" si="144"/>
        <v>41387.651516203703</v>
      </c>
      <c r="T2050" s="17"/>
      <c r="U2050" s="16">
        <f t="shared" si="146"/>
        <v>41417.651516203703</v>
      </c>
    </row>
    <row r="2051" spans="1:21" ht="15.75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0">
        <f t="shared" si="147"/>
        <v>120</v>
      </c>
      <c r="P2051" s="10">
        <f t="shared" si="148"/>
        <v>80.989999999999995</v>
      </c>
      <c r="Q2051" s="12" t="s">
        <v>8317</v>
      </c>
      <c r="R2051" t="s">
        <v>8347</v>
      </c>
      <c r="S2051" s="17">
        <f t="shared" ref="S2051:S2114" si="149">(((J2051/60)/60)/24)+DATE(1970,1,1)</f>
        <v>41575.527349537035</v>
      </c>
      <c r="T2051" s="27">
        <f>YEAR(S2051)</f>
        <v>2013</v>
      </c>
      <c r="U2051" s="16">
        <f t="shared" ref="U2051:U2114" si="150">(((I2051/60)/60)/24)+DATE(1970,1,1)</f>
        <v>41610.957638888889</v>
      </c>
    </row>
    <row r="2052" spans="1:21" ht="60" hidden="1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0">
        <f t="shared" si="147"/>
        <v>473</v>
      </c>
      <c r="P2052" s="10">
        <f t="shared" si="148"/>
        <v>278.39</v>
      </c>
      <c r="Q2052" s="12" t="s">
        <v>8317</v>
      </c>
      <c r="R2052" t="s">
        <v>8347</v>
      </c>
      <c r="S2052" s="17">
        <f t="shared" si="149"/>
        <v>42115.071504629625</v>
      </c>
      <c r="T2052" s="17"/>
      <c r="U2052" s="16">
        <f t="shared" si="150"/>
        <v>42155.071504629625</v>
      </c>
    </row>
    <row r="2053" spans="1:21" ht="60" hidden="1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0">
        <f t="shared" si="147"/>
        <v>130</v>
      </c>
      <c r="P2053" s="10">
        <f t="shared" si="148"/>
        <v>43.1</v>
      </c>
      <c r="Q2053" s="12" t="s">
        <v>8317</v>
      </c>
      <c r="R2053" t="s">
        <v>8347</v>
      </c>
      <c r="S2053" s="17">
        <f t="shared" si="149"/>
        <v>41604.022418981483</v>
      </c>
      <c r="T2053" s="17"/>
      <c r="U2053" s="16">
        <f t="shared" si="150"/>
        <v>41634.022418981483</v>
      </c>
    </row>
    <row r="2054" spans="1:21" ht="60" hidden="1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0">
        <f t="shared" si="147"/>
        <v>353</v>
      </c>
      <c r="P2054" s="10">
        <f t="shared" si="148"/>
        <v>326.29000000000002</v>
      </c>
      <c r="Q2054" s="12" t="s">
        <v>8317</v>
      </c>
      <c r="R2054" t="s">
        <v>8347</v>
      </c>
      <c r="S2054" s="17">
        <f t="shared" si="149"/>
        <v>42375.08394675926</v>
      </c>
      <c r="T2054" s="17"/>
      <c r="U2054" s="16">
        <f t="shared" si="150"/>
        <v>42420.08394675926</v>
      </c>
    </row>
    <row r="2055" spans="1:21" ht="60" hidden="1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0">
        <f t="shared" si="147"/>
        <v>101</v>
      </c>
      <c r="P2055" s="10">
        <f t="shared" si="148"/>
        <v>41.74</v>
      </c>
      <c r="Q2055" s="12" t="s">
        <v>8317</v>
      </c>
      <c r="R2055" t="s">
        <v>8347</v>
      </c>
      <c r="S2055" s="17">
        <f t="shared" si="149"/>
        <v>42303.617488425924</v>
      </c>
      <c r="T2055" s="17"/>
      <c r="U2055" s="16">
        <f t="shared" si="150"/>
        <v>42333.659155092595</v>
      </c>
    </row>
    <row r="2056" spans="1:21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0">
        <f t="shared" si="147"/>
        <v>114</v>
      </c>
      <c r="P2056" s="10">
        <f t="shared" si="148"/>
        <v>64.02</v>
      </c>
      <c r="Q2056" s="12" t="s">
        <v>8317</v>
      </c>
      <c r="R2056" t="s">
        <v>8347</v>
      </c>
      <c r="S2056" s="17">
        <f t="shared" si="149"/>
        <v>41731.520949074074</v>
      </c>
      <c r="T2056" s="27">
        <f>YEAR(S2056)</f>
        <v>2014</v>
      </c>
      <c r="U2056" s="16">
        <f t="shared" si="150"/>
        <v>41761.520949074074</v>
      </c>
    </row>
    <row r="2057" spans="1:21" ht="60" hidden="1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0">
        <f t="shared" si="147"/>
        <v>167</v>
      </c>
      <c r="P2057" s="10">
        <f t="shared" si="148"/>
        <v>99.46</v>
      </c>
      <c r="Q2057" s="12" t="s">
        <v>8317</v>
      </c>
      <c r="R2057" t="s">
        <v>8347</v>
      </c>
      <c r="S2057" s="17">
        <f t="shared" si="149"/>
        <v>41946.674108796295</v>
      </c>
      <c r="T2057" s="17"/>
      <c r="U2057" s="16">
        <f t="shared" si="150"/>
        <v>41976.166666666672</v>
      </c>
    </row>
    <row r="2058" spans="1:21" ht="45" hidden="1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0">
        <f t="shared" si="147"/>
        <v>153</v>
      </c>
      <c r="P2058" s="10">
        <f t="shared" si="148"/>
        <v>138.49</v>
      </c>
      <c r="Q2058" s="12" t="s">
        <v>8317</v>
      </c>
      <c r="R2058" t="s">
        <v>8347</v>
      </c>
      <c r="S2058" s="17">
        <f t="shared" si="149"/>
        <v>41351.76090277778</v>
      </c>
      <c r="T2058" s="17"/>
      <c r="U2058" s="16">
        <f t="shared" si="150"/>
        <v>41381.76090277778</v>
      </c>
    </row>
    <row r="2059" spans="1:21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0">
        <f t="shared" si="147"/>
        <v>202</v>
      </c>
      <c r="P2059" s="10">
        <f t="shared" si="148"/>
        <v>45.55</v>
      </c>
      <c r="Q2059" s="12" t="s">
        <v>8317</v>
      </c>
      <c r="R2059" t="s">
        <v>8347</v>
      </c>
      <c r="S2059" s="17">
        <f t="shared" si="149"/>
        <v>42396.494583333333</v>
      </c>
      <c r="T2059" s="27">
        <f t="shared" ref="T2059:T2060" si="151">YEAR(S2059)</f>
        <v>2016</v>
      </c>
      <c r="U2059" s="16">
        <f t="shared" si="150"/>
        <v>42426.494583333333</v>
      </c>
    </row>
    <row r="2060" spans="1:21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0">
        <f t="shared" si="147"/>
        <v>168</v>
      </c>
      <c r="P2060" s="10">
        <f t="shared" si="148"/>
        <v>10.51</v>
      </c>
      <c r="Q2060" s="12" t="s">
        <v>8317</v>
      </c>
      <c r="R2060" t="s">
        <v>8347</v>
      </c>
      <c r="S2060" s="17">
        <f t="shared" si="149"/>
        <v>42026.370717592596</v>
      </c>
      <c r="T2060" s="27">
        <f t="shared" si="151"/>
        <v>2015</v>
      </c>
      <c r="U2060" s="16">
        <f t="shared" si="150"/>
        <v>42065.833333333328</v>
      </c>
    </row>
    <row r="2061" spans="1:21" ht="60" hidden="1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0">
        <f t="shared" si="147"/>
        <v>143</v>
      </c>
      <c r="P2061" s="10">
        <f t="shared" si="148"/>
        <v>114.77</v>
      </c>
      <c r="Q2061" s="12" t="s">
        <v>8317</v>
      </c>
      <c r="R2061" t="s">
        <v>8347</v>
      </c>
      <c r="S2061" s="17">
        <f t="shared" si="149"/>
        <v>42361.602476851855</v>
      </c>
      <c r="T2061" s="17"/>
      <c r="U2061" s="16">
        <f t="shared" si="150"/>
        <v>42400.915972222225</v>
      </c>
    </row>
    <row r="2062" spans="1:21" ht="60" hidden="1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0">
        <f t="shared" si="147"/>
        <v>196</v>
      </c>
      <c r="P2062" s="10">
        <f t="shared" si="148"/>
        <v>36</v>
      </c>
      <c r="Q2062" s="12" t="s">
        <v>8317</v>
      </c>
      <c r="R2062" t="s">
        <v>8347</v>
      </c>
      <c r="S2062" s="17">
        <f t="shared" si="149"/>
        <v>41783.642939814818</v>
      </c>
      <c r="T2062" s="17"/>
      <c r="U2062" s="16">
        <f t="shared" si="150"/>
        <v>41843.642939814818</v>
      </c>
    </row>
    <row r="2063" spans="1:21" ht="60" hidden="1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0">
        <f t="shared" si="147"/>
        <v>108</v>
      </c>
      <c r="P2063" s="10">
        <f t="shared" si="148"/>
        <v>154.16999999999999</v>
      </c>
      <c r="Q2063" s="12" t="s">
        <v>8317</v>
      </c>
      <c r="R2063" t="s">
        <v>8347</v>
      </c>
      <c r="S2063" s="17">
        <f t="shared" si="149"/>
        <v>42705.764513888891</v>
      </c>
      <c r="T2063" s="17"/>
      <c r="U2063" s="16">
        <f t="shared" si="150"/>
        <v>42735.764513888891</v>
      </c>
    </row>
    <row r="2064" spans="1:21" ht="60" hidden="1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0">
        <f t="shared" si="147"/>
        <v>115</v>
      </c>
      <c r="P2064" s="10">
        <f t="shared" si="148"/>
        <v>566.39</v>
      </c>
      <c r="Q2064" s="12" t="s">
        <v>8317</v>
      </c>
      <c r="R2064" t="s">
        <v>8347</v>
      </c>
      <c r="S2064" s="17">
        <f t="shared" si="149"/>
        <v>42423.3830787037</v>
      </c>
      <c r="T2064" s="17"/>
      <c r="U2064" s="16">
        <f t="shared" si="150"/>
        <v>42453.341412037036</v>
      </c>
    </row>
    <row r="2065" spans="1:21" ht="45" hidden="1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0">
        <f t="shared" si="147"/>
        <v>148</v>
      </c>
      <c r="P2065" s="10">
        <f t="shared" si="148"/>
        <v>120.86</v>
      </c>
      <c r="Q2065" s="12" t="s">
        <v>8317</v>
      </c>
      <c r="R2065" t="s">
        <v>8347</v>
      </c>
      <c r="S2065" s="17">
        <f t="shared" si="149"/>
        <v>42472.73265046296</v>
      </c>
      <c r="T2065" s="17"/>
      <c r="U2065" s="16">
        <f t="shared" si="150"/>
        <v>42505.73265046296</v>
      </c>
    </row>
    <row r="2066" spans="1:21" ht="60" hidden="1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0">
        <f t="shared" si="147"/>
        <v>191</v>
      </c>
      <c r="P2066" s="10">
        <f t="shared" si="148"/>
        <v>86.16</v>
      </c>
      <c r="Q2066" s="12" t="s">
        <v>8317</v>
      </c>
      <c r="R2066" t="s">
        <v>8347</v>
      </c>
      <c r="S2066" s="17">
        <f t="shared" si="149"/>
        <v>41389.364849537036</v>
      </c>
      <c r="T2066" s="17"/>
      <c r="U2066" s="16">
        <f t="shared" si="150"/>
        <v>41425.5</v>
      </c>
    </row>
    <row r="2067" spans="1:21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0">
        <f t="shared" si="147"/>
        <v>199</v>
      </c>
      <c r="P2067" s="10">
        <f t="shared" si="148"/>
        <v>51.21</v>
      </c>
      <c r="Q2067" s="12" t="s">
        <v>8317</v>
      </c>
      <c r="R2067" t="s">
        <v>8347</v>
      </c>
      <c r="S2067" s="17">
        <f t="shared" si="149"/>
        <v>41603.333668981482</v>
      </c>
      <c r="T2067" s="27">
        <f>YEAR(S2067)</f>
        <v>2013</v>
      </c>
      <c r="U2067" s="16">
        <f t="shared" si="150"/>
        <v>41633.333668981482</v>
      </c>
    </row>
    <row r="2068" spans="1:21" ht="45" hidden="1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0">
        <f t="shared" si="147"/>
        <v>219</v>
      </c>
      <c r="P2068" s="10">
        <f t="shared" si="148"/>
        <v>67.260000000000005</v>
      </c>
      <c r="Q2068" s="12" t="s">
        <v>8317</v>
      </c>
      <c r="R2068" t="s">
        <v>8347</v>
      </c>
      <c r="S2068" s="17">
        <f t="shared" si="149"/>
        <v>41844.771793981483</v>
      </c>
      <c r="T2068" s="17"/>
      <c r="U2068" s="16">
        <f t="shared" si="150"/>
        <v>41874.771793981483</v>
      </c>
    </row>
    <row r="2069" spans="1:21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0">
        <f t="shared" si="147"/>
        <v>127</v>
      </c>
      <c r="P2069" s="10">
        <f t="shared" si="148"/>
        <v>62.8</v>
      </c>
      <c r="Q2069" s="12" t="s">
        <v>8317</v>
      </c>
      <c r="R2069" t="s">
        <v>8347</v>
      </c>
      <c r="S2069" s="17">
        <f t="shared" si="149"/>
        <v>42115.853888888887</v>
      </c>
      <c r="T2069" s="27">
        <f>YEAR(S2069)</f>
        <v>2015</v>
      </c>
      <c r="U2069" s="16">
        <f t="shared" si="150"/>
        <v>42148.853888888887</v>
      </c>
    </row>
    <row r="2070" spans="1:21" ht="60" hidden="1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0">
        <f t="shared" si="147"/>
        <v>105</v>
      </c>
      <c r="P2070" s="10">
        <f t="shared" si="148"/>
        <v>346.13</v>
      </c>
      <c r="Q2070" s="12" t="s">
        <v>8317</v>
      </c>
      <c r="R2070" t="s">
        <v>8347</v>
      </c>
      <c r="S2070" s="17">
        <f t="shared" si="149"/>
        <v>42633.841608796298</v>
      </c>
      <c r="T2070" s="17"/>
      <c r="U2070" s="16">
        <f t="shared" si="150"/>
        <v>42663.841608796298</v>
      </c>
    </row>
    <row r="2071" spans="1:21" ht="60" hidden="1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0">
        <f t="shared" si="147"/>
        <v>128</v>
      </c>
      <c r="P2071" s="10">
        <f t="shared" si="148"/>
        <v>244.12</v>
      </c>
      <c r="Q2071" s="12" t="s">
        <v>8317</v>
      </c>
      <c r="R2071" t="s">
        <v>8347</v>
      </c>
      <c r="S2071" s="17">
        <f t="shared" si="149"/>
        <v>42340.972118055557</v>
      </c>
      <c r="T2071" s="17"/>
      <c r="U2071" s="16">
        <f t="shared" si="150"/>
        <v>42371.972118055557</v>
      </c>
    </row>
    <row r="2072" spans="1:21" ht="60" hidden="1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0">
        <f t="shared" si="147"/>
        <v>317</v>
      </c>
      <c r="P2072" s="10">
        <f t="shared" si="148"/>
        <v>259.25</v>
      </c>
      <c r="Q2072" s="12" t="s">
        <v>8317</v>
      </c>
      <c r="R2072" t="s">
        <v>8347</v>
      </c>
      <c r="S2072" s="17">
        <f t="shared" si="149"/>
        <v>42519.6565162037</v>
      </c>
      <c r="T2072" s="17"/>
      <c r="U2072" s="16">
        <f t="shared" si="150"/>
        <v>42549.6565162037</v>
      </c>
    </row>
    <row r="2073" spans="1:21" ht="60" hidden="1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0">
        <f t="shared" si="147"/>
        <v>281</v>
      </c>
      <c r="P2073" s="10">
        <f t="shared" si="148"/>
        <v>201.96</v>
      </c>
      <c r="Q2073" s="12" t="s">
        <v>8317</v>
      </c>
      <c r="R2073" t="s">
        <v>8347</v>
      </c>
      <c r="S2073" s="17">
        <f t="shared" si="149"/>
        <v>42600.278749999998</v>
      </c>
      <c r="T2073" s="17"/>
      <c r="U2073" s="16">
        <f t="shared" si="150"/>
        <v>42645.278749999998</v>
      </c>
    </row>
    <row r="2074" spans="1:21" ht="60" hidden="1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0">
        <f t="shared" si="147"/>
        <v>111</v>
      </c>
      <c r="P2074" s="10">
        <f t="shared" si="148"/>
        <v>226.21</v>
      </c>
      <c r="Q2074" s="12" t="s">
        <v>8317</v>
      </c>
      <c r="R2074" t="s">
        <v>8347</v>
      </c>
      <c r="S2074" s="17">
        <f t="shared" si="149"/>
        <v>42467.581388888888</v>
      </c>
      <c r="T2074" s="17"/>
      <c r="U2074" s="16">
        <f t="shared" si="150"/>
        <v>42497.581388888888</v>
      </c>
    </row>
    <row r="2075" spans="1:21" ht="60" hidden="1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0">
        <f t="shared" si="147"/>
        <v>153</v>
      </c>
      <c r="P2075" s="10">
        <f t="shared" si="148"/>
        <v>324.69</v>
      </c>
      <c r="Q2075" s="12" t="s">
        <v>8317</v>
      </c>
      <c r="R2075" t="s">
        <v>8347</v>
      </c>
      <c r="S2075" s="17">
        <f t="shared" si="149"/>
        <v>42087.668032407411</v>
      </c>
      <c r="T2075" s="17"/>
      <c r="U2075" s="16">
        <f t="shared" si="150"/>
        <v>42132.668032407411</v>
      </c>
    </row>
    <row r="2076" spans="1:21" ht="30" hidden="1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0">
        <f t="shared" si="147"/>
        <v>103</v>
      </c>
      <c r="P2076" s="10">
        <f t="shared" si="148"/>
        <v>205</v>
      </c>
      <c r="Q2076" s="12" t="s">
        <v>8317</v>
      </c>
      <c r="R2076" t="s">
        <v>8347</v>
      </c>
      <c r="S2076" s="17">
        <f t="shared" si="149"/>
        <v>42466.826180555552</v>
      </c>
      <c r="T2076" s="17"/>
      <c r="U2076" s="16">
        <f t="shared" si="150"/>
        <v>42496.826180555552</v>
      </c>
    </row>
    <row r="2077" spans="1:21" ht="45" hidden="1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0">
        <f t="shared" si="147"/>
        <v>1678</v>
      </c>
      <c r="P2077" s="10">
        <f t="shared" si="148"/>
        <v>20.47</v>
      </c>
      <c r="Q2077" s="12" t="s">
        <v>8317</v>
      </c>
      <c r="R2077" t="s">
        <v>8347</v>
      </c>
      <c r="S2077" s="17">
        <f t="shared" si="149"/>
        <v>41450.681574074071</v>
      </c>
      <c r="T2077" s="17"/>
      <c r="U2077" s="16">
        <f t="shared" si="150"/>
        <v>41480.681574074071</v>
      </c>
    </row>
    <row r="2078" spans="1:21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0">
        <f t="shared" si="147"/>
        <v>543</v>
      </c>
      <c r="P2078" s="10">
        <f t="shared" si="148"/>
        <v>116.35</v>
      </c>
      <c r="Q2078" s="12" t="s">
        <v>8317</v>
      </c>
      <c r="R2078" t="s">
        <v>8347</v>
      </c>
      <c r="S2078" s="17">
        <f t="shared" si="149"/>
        <v>41803.880659722221</v>
      </c>
      <c r="T2078" s="27">
        <f>YEAR(S2078)</f>
        <v>2014</v>
      </c>
      <c r="U2078" s="16">
        <f t="shared" si="150"/>
        <v>41843.880659722221</v>
      </c>
    </row>
    <row r="2079" spans="1:21" ht="45" hidden="1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0">
        <f t="shared" si="147"/>
        <v>116</v>
      </c>
      <c r="P2079" s="10">
        <f t="shared" si="148"/>
        <v>307.2</v>
      </c>
      <c r="Q2079" s="12" t="s">
        <v>8317</v>
      </c>
      <c r="R2079" t="s">
        <v>8347</v>
      </c>
      <c r="S2079" s="17">
        <f t="shared" si="149"/>
        <v>42103.042546296296</v>
      </c>
      <c r="T2079" s="17"/>
      <c r="U2079" s="16">
        <f t="shared" si="150"/>
        <v>42160.875</v>
      </c>
    </row>
    <row r="2080" spans="1:21" ht="45" hidden="1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0">
        <f t="shared" si="147"/>
        <v>131</v>
      </c>
      <c r="P2080" s="10">
        <f t="shared" si="148"/>
        <v>546.69000000000005</v>
      </c>
      <c r="Q2080" s="12" t="s">
        <v>8317</v>
      </c>
      <c r="R2080" t="s">
        <v>8347</v>
      </c>
      <c r="S2080" s="17">
        <f t="shared" si="149"/>
        <v>42692.771493055552</v>
      </c>
      <c r="T2080" s="17"/>
      <c r="U2080" s="16">
        <f t="shared" si="150"/>
        <v>42722.771493055552</v>
      </c>
    </row>
    <row r="2081" spans="1:21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0">
        <f t="shared" si="147"/>
        <v>288</v>
      </c>
      <c r="P2081" s="10">
        <f t="shared" si="148"/>
        <v>47.47</v>
      </c>
      <c r="Q2081" s="12" t="s">
        <v>8317</v>
      </c>
      <c r="R2081" t="s">
        <v>8347</v>
      </c>
      <c r="S2081" s="17">
        <f t="shared" si="149"/>
        <v>42150.71056712963</v>
      </c>
      <c r="T2081" s="27">
        <f>YEAR(S2081)</f>
        <v>2015</v>
      </c>
      <c r="U2081" s="16">
        <f t="shared" si="150"/>
        <v>42180.791666666672</v>
      </c>
    </row>
    <row r="2082" spans="1:21" ht="60" hidden="1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0">
        <f t="shared" si="147"/>
        <v>508</v>
      </c>
      <c r="P2082" s="10">
        <f t="shared" si="148"/>
        <v>101.56</v>
      </c>
      <c r="Q2082" s="12" t="s">
        <v>8317</v>
      </c>
      <c r="R2082" t="s">
        <v>8347</v>
      </c>
      <c r="S2082" s="17">
        <f t="shared" si="149"/>
        <v>42289.957175925927</v>
      </c>
      <c r="T2082" s="17"/>
      <c r="U2082" s="16">
        <f t="shared" si="150"/>
        <v>42319.998842592591</v>
      </c>
    </row>
    <row r="2083" spans="1:21" ht="60" hidden="1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0">
        <f t="shared" si="147"/>
        <v>115</v>
      </c>
      <c r="P2083" s="10">
        <f t="shared" si="148"/>
        <v>72.91</v>
      </c>
      <c r="Q2083" s="12" t="s">
        <v>8323</v>
      </c>
      <c r="R2083" t="s">
        <v>8327</v>
      </c>
      <c r="S2083" s="17">
        <f t="shared" si="149"/>
        <v>41004.156886574077</v>
      </c>
      <c r="T2083" s="17"/>
      <c r="U2083" s="16">
        <f t="shared" si="150"/>
        <v>41045.207638888889</v>
      </c>
    </row>
    <row r="2084" spans="1:21" ht="60" hidden="1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0">
        <f t="shared" si="147"/>
        <v>111</v>
      </c>
      <c r="P2084" s="10">
        <f t="shared" si="148"/>
        <v>43.71</v>
      </c>
      <c r="Q2084" s="12" t="s">
        <v>8323</v>
      </c>
      <c r="R2084" t="s">
        <v>8327</v>
      </c>
      <c r="S2084" s="17">
        <f t="shared" si="149"/>
        <v>40811.120324074072</v>
      </c>
      <c r="T2084" s="17"/>
      <c r="U2084" s="16">
        <f t="shared" si="150"/>
        <v>40871.161990740737</v>
      </c>
    </row>
    <row r="2085" spans="1:21" ht="60" hidden="1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0">
        <f t="shared" si="147"/>
        <v>113</v>
      </c>
      <c r="P2085" s="10">
        <f t="shared" si="148"/>
        <v>34</v>
      </c>
      <c r="Q2085" s="12" t="s">
        <v>8323</v>
      </c>
      <c r="R2085" t="s">
        <v>8327</v>
      </c>
      <c r="S2085" s="17">
        <f t="shared" si="149"/>
        <v>41034.72216435185</v>
      </c>
      <c r="T2085" s="17"/>
      <c r="U2085" s="16">
        <f t="shared" si="150"/>
        <v>41064.72216435185</v>
      </c>
    </row>
    <row r="2086" spans="1:21" ht="45" hidden="1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0">
        <f t="shared" si="147"/>
        <v>108</v>
      </c>
      <c r="P2086" s="10">
        <f t="shared" si="148"/>
        <v>70.650000000000006</v>
      </c>
      <c r="Q2086" s="12" t="s">
        <v>8323</v>
      </c>
      <c r="R2086" t="s">
        <v>8327</v>
      </c>
      <c r="S2086" s="17">
        <f t="shared" si="149"/>
        <v>41731.833124999997</v>
      </c>
      <c r="T2086" s="17"/>
      <c r="U2086" s="16">
        <f t="shared" si="150"/>
        <v>41763.290972222225</v>
      </c>
    </row>
    <row r="2087" spans="1:21" ht="60" hidden="1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0">
        <f t="shared" si="147"/>
        <v>124</v>
      </c>
      <c r="P2087" s="10">
        <f t="shared" si="148"/>
        <v>89.3</v>
      </c>
      <c r="Q2087" s="12" t="s">
        <v>8323</v>
      </c>
      <c r="R2087" t="s">
        <v>8327</v>
      </c>
      <c r="S2087" s="17">
        <f t="shared" si="149"/>
        <v>41075.835497685184</v>
      </c>
      <c r="T2087" s="17"/>
      <c r="U2087" s="16">
        <f t="shared" si="150"/>
        <v>41105.835497685184</v>
      </c>
    </row>
    <row r="2088" spans="1:21" ht="45" hidden="1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0">
        <f t="shared" si="147"/>
        <v>101</v>
      </c>
      <c r="P2088" s="10">
        <f t="shared" si="148"/>
        <v>115.09</v>
      </c>
      <c r="Q2088" s="12" t="s">
        <v>8323</v>
      </c>
      <c r="R2088" t="s">
        <v>8327</v>
      </c>
      <c r="S2088" s="17">
        <f t="shared" si="149"/>
        <v>40860.67050925926</v>
      </c>
      <c r="T2088" s="17"/>
      <c r="U2088" s="16">
        <f t="shared" si="150"/>
        <v>40891.207638888889</v>
      </c>
    </row>
    <row r="2089" spans="1:21" ht="60" hidden="1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0">
        <f t="shared" si="147"/>
        <v>104</v>
      </c>
      <c r="P2089" s="10">
        <f t="shared" si="148"/>
        <v>62.12</v>
      </c>
      <c r="Q2089" s="12" t="s">
        <v>8323</v>
      </c>
      <c r="R2089" t="s">
        <v>8327</v>
      </c>
      <c r="S2089" s="17">
        <f t="shared" si="149"/>
        <v>40764.204375000001</v>
      </c>
      <c r="T2089" s="17"/>
      <c r="U2089" s="16">
        <f t="shared" si="150"/>
        <v>40794.204375000001</v>
      </c>
    </row>
    <row r="2090" spans="1:21" ht="60" hidden="1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0">
        <f t="shared" si="147"/>
        <v>116</v>
      </c>
      <c r="P2090" s="10">
        <f t="shared" si="148"/>
        <v>46.2</v>
      </c>
      <c r="Q2090" s="12" t="s">
        <v>8323</v>
      </c>
      <c r="R2090" t="s">
        <v>8327</v>
      </c>
      <c r="S2090" s="17">
        <f t="shared" si="149"/>
        <v>40395.714722222219</v>
      </c>
      <c r="T2090" s="17"/>
      <c r="U2090" s="16">
        <f t="shared" si="150"/>
        <v>40432.165972222225</v>
      </c>
    </row>
    <row r="2091" spans="1:21" ht="30" hidden="1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0">
        <f t="shared" si="147"/>
        <v>120</v>
      </c>
      <c r="P2091" s="10">
        <f t="shared" si="148"/>
        <v>48.55</v>
      </c>
      <c r="Q2091" s="12" t="s">
        <v>8323</v>
      </c>
      <c r="R2091" t="s">
        <v>8327</v>
      </c>
      <c r="S2091" s="17">
        <f t="shared" si="149"/>
        <v>41453.076319444444</v>
      </c>
      <c r="T2091" s="17"/>
      <c r="U2091" s="16">
        <f t="shared" si="150"/>
        <v>41488.076319444444</v>
      </c>
    </row>
    <row r="2092" spans="1:21" ht="60" hidden="1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0">
        <f t="shared" si="147"/>
        <v>115</v>
      </c>
      <c r="P2092" s="10">
        <f t="shared" si="148"/>
        <v>57.52</v>
      </c>
      <c r="Q2092" s="12" t="s">
        <v>8323</v>
      </c>
      <c r="R2092" t="s">
        <v>8327</v>
      </c>
      <c r="S2092" s="17">
        <f t="shared" si="149"/>
        <v>41299.381423611114</v>
      </c>
      <c r="T2092" s="17"/>
      <c r="U2092" s="16">
        <f t="shared" si="150"/>
        <v>41329.381423611114</v>
      </c>
    </row>
    <row r="2093" spans="1:21" ht="60" hidden="1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0">
        <f t="shared" si="147"/>
        <v>120</v>
      </c>
      <c r="P2093" s="10">
        <f t="shared" si="148"/>
        <v>88.15</v>
      </c>
      <c r="Q2093" s="12" t="s">
        <v>8323</v>
      </c>
      <c r="R2093" t="s">
        <v>8327</v>
      </c>
      <c r="S2093" s="17">
        <f t="shared" si="149"/>
        <v>40555.322662037033</v>
      </c>
      <c r="T2093" s="17"/>
      <c r="U2093" s="16">
        <f t="shared" si="150"/>
        <v>40603.833333333336</v>
      </c>
    </row>
    <row r="2094" spans="1:21" ht="45" hidden="1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0">
        <f t="shared" si="147"/>
        <v>101</v>
      </c>
      <c r="P2094" s="10">
        <f t="shared" si="148"/>
        <v>110.49</v>
      </c>
      <c r="Q2094" s="12" t="s">
        <v>8323</v>
      </c>
      <c r="R2094" t="s">
        <v>8327</v>
      </c>
      <c r="S2094" s="17">
        <f t="shared" si="149"/>
        <v>40763.707546296297</v>
      </c>
      <c r="T2094" s="17"/>
      <c r="U2094" s="16">
        <f t="shared" si="150"/>
        <v>40823.707546296297</v>
      </c>
    </row>
    <row r="2095" spans="1:21" ht="45" hidden="1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0">
        <f t="shared" si="147"/>
        <v>102</v>
      </c>
      <c r="P2095" s="10">
        <f t="shared" si="148"/>
        <v>66.83</v>
      </c>
      <c r="Q2095" s="12" t="s">
        <v>8323</v>
      </c>
      <c r="R2095" t="s">
        <v>8327</v>
      </c>
      <c r="S2095" s="17">
        <f t="shared" si="149"/>
        <v>41205.854537037041</v>
      </c>
      <c r="T2095" s="17"/>
      <c r="U2095" s="16">
        <f t="shared" si="150"/>
        <v>41265.896203703705</v>
      </c>
    </row>
    <row r="2096" spans="1:21" ht="60" hidden="1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0">
        <f t="shared" si="147"/>
        <v>121</v>
      </c>
      <c r="P2096" s="10">
        <f t="shared" si="148"/>
        <v>58.6</v>
      </c>
      <c r="Q2096" s="12" t="s">
        <v>8323</v>
      </c>
      <c r="R2096" t="s">
        <v>8327</v>
      </c>
      <c r="S2096" s="17">
        <f t="shared" si="149"/>
        <v>40939.02002314815</v>
      </c>
      <c r="T2096" s="17"/>
      <c r="U2096" s="16">
        <f t="shared" si="150"/>
        <v>40973.125</v>
      </c>
    </row>
    <row r="2097" spans="1:21" ht="45" hidden="1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0">
        <f t="shared" si="147"/>
        <v>100</v>
      </c>
      <c r="P2097" s="10">
        <f t="shared" si="148"/>
        <v>113.64</v>
      </c>
      <c r="Q2097" s="12" t="s">
        <v>8323</v>
      </c>
      <c r="R2097" t="s">
        <v>8327</v>
      </c>
      <c r="S2097" s="17">
        <f t="shared" si="149"/>
        <v>40758.733483796292</v>
      </c>
      <c r="T2097" s="17"/>
      <c r="U2097" s="16">
        <f t="shared" si="150"/>
        <v>40818.733483796292</v>
      </c>
    </row>
    <row r="2098" spans="1:21" ht="45" hidden="1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0">
        <f t="shared" si="147"/>
        <v>102</v>
      </c>
      <c r="P2098" s="10">
        <f t="shared" si="148"/>
        <v>43.57</v>
      </c>
      <c r="Q2098" s="12" t="s">
        <v>8323</v>
      </c>
      <c r="R2098" t="s">
        <v>8327</v>
      </c>
      <c r="S2098" s="17">
        <f t="shared" si="149"/>
        <v>41192.758506944447</v>
      </c>
      <c r="T2098" s="17"/>
      <c r="U2098" s="16">
        <f t="shared" si="150"/>
        <v>41208.165972222225</v>
      </c>
    </row>
    <row r="2099" spans="1:21" ht="60" hidden="1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0">
        <f t="shared" si="147"/>
        <v>100</v>
      </c>
      <c r="P2099" s="10">
        <f t="shared" si="148"/>
        <v>78.95</v>
      </c>
      <c r="Q2099" s="12" t="s">
        <v>8323</v>
      </c>
      <c r="R2099" t="s">
        <v>8327</v>
      </c>
      <c r="S2099" s="17">
        <f t="shared" si="149"/>
        <v>40818.58489583333</v>
      </c>
      <c r="T2099" s="17"/>
      <c r="U2099" s="16">
        <f t="shared" si="150"/>
        <v>40878.626562500001</v>
      </c>
    </row>
    <row r="2100" spans="1:21" ht="45" hidden="1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0">
        <f t="shared" si="147"/>
        <v>100</v>
      </c>
      <c r="P2100" s="10">
        <f t="shared" si="148"/>
        <v>188.13</v>
      </c>
      <c r="Q2100" s="12" t="s">
        <v>8323</v>
      </c>
      <c r="R2100" t="s">
        <v>8327</v>
      </c>
      <c r="S2100" s="17">
        <f t="shared" si="149"/>
        <v>40946.11383101852</v>
      </c>
      <c r="T2100" s="17"/>
      <c r="U2100" s="16">
        <f t="shared" si="150"/>
        <v>40976.11383101852</v>
      </c>
    </row>
    <row r="2101" spans="1:21" ht="15.75" hidden="1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0">
        <f t="shared" si="147"/>
        <v>132</v>
      </c>
      <c r="P2101" s="10">
        <f t="shared" si="148"/>
        <v>63.03</v>
      </c>
      <c r="Q2101" s="12" t="s">
        <v>8323</v>
      </c>
      <c r="R2101" t="s">
        <v>8327</v>
      </c>
      <c r="S2101" s="17">
        <f t="shared" si="149"/>
        <v>42173.746342592596</v>
      </c>
      <c r="T2101" s="17"/>
      <c r="U2101" s="16">
        <f t="shared" si="150"/>
        <v>42187.152777777781</v>
      </c>
    </row>
    <row r="2102" spans="1:21" ht="60" hidden="1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0">
        <f t="shared" si="147"/>
        <v>137</v>
      </c>
      <c r="P2102" s="10">
        <f t="shared" si="148"/>
        <v>30.37</v>
      </c>
      <c r="Q2102" s="12" t="s">
        <v>8323</v>
      </c>
      <c r="R2102" t="s">
        <v>8327</v>
      </c>
      <c r="S2102" s="17">
        <f t="shared" si="149"/>
        <v>41074.834965277776</v>
      </c>
      <c r="T2102" s="17"/>
      <c r="U2102" s="16">
        <f t="shared" si="150"/>
        <v>41090.165972222225</v>
      </c>
    </row>
    <row r="2103" spans="1:21" ht="60" hidden="1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0">
        <f t="shared" si="147"/>
        <v>113</v>
      </c>
      <c r="P2103" s="10">
        <f t="shared" si="148"/>
        <v>51.48</v>
      </c>
      <c r="Q2103" s="12" t="s">
        <v>8323</v>
      </c>
      <c r="R2103" t="s">
        <v>8327</v>
      </c>
      <c r="S2103" s="17">
        <f t="shared" si="149"/>
        <v>40892.149467592593</v>
      </c>
      <c r="T2103" s="17"/>
      <c r="U2103" s="16">
        <f t="shared" si="150"/>
        <v>40952.149467592593</v>
      </c>
    </row>
    <row r="2104" spans="1:21" ht="60" hidden="1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0">
        <f t="shared" si="147"/>
        <v>136</v>
      </c>
      <c r="P2104" s="10">
        <f t="shared" si="148"/>
        <v>35.79</v>
      </c>
      <c r="Q2104" s="12" t="s">
        <v>8323</v>
      </c>
      <c r="R2104" t="s">
        <v>8327</v>
      </c>
      <c r="S2104" s="17">
        <f t="shared" si="149"/>
        <v>40638.868611111109</v>
      </c>
      <c r="T2104" s="17"/>
      <c r="U2104" s="16">
        <f t="shared" si="150"/>
        <v>40668.868611111109</v>
      </c>
    </row>
    <row r="2105" spans="1:21" ht="30" hidden="1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0">
        <f t="shared" si="147"/>
        <v>146</v>
      </c>
      <c r="P2105" s="10">
        <f t="shared" si="148"/>
        <v>98.82</v>
      </c>
      <c r="Q2105" s="12" t="s">
        <v>8323</v>
      </c>
      <c r="R2105" t="s">
        <v>8327</v>
      </c>
      <c r="S2105" s="17">
        <f t="shared" si="149"/>
        <v>41192.754942129628</v>
      </c>
      <c r="T2105" s="17"/>
      <c r="U2105" s="16">
        <f t="shared" si="150"/>
        <v>41222.7966087963</v>
      </c>
    </row>
    <row r="2106" spans="1:21" ht="45" hidden="1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0">
        <f t="shared" si="147"/>
        <v>130</v>
      </c>
      <c r="P2106" s="10">
        <f t="shared" si="148"/>
        <v>28</v>
      </c>
      <c r="Q2106" s="12" t="s">
        <v>8323</v>
      </c>
      <c r="R2106" t="s">
        <v>8327</v>
      </c>
      <c r="S2106" s="17">
        <f t="shared" si="149"/>
        <v>41394.074467592596</v>
      </c>
      <c r="T2106" s="17"/>
      <c r="U2106" s="16">
        <f t="shared" si="150"/>
        <v>41425</v>
      </c>
    </row>
    <row r="2107" spans="1:21" ht="45" hidden="1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0">
        <f t="shared" si="147"/>
        <v>254</v>
      </c>
      <c r="P2107" s="10">
        <f t="shared" si="148"/>
        <v>51.31</v>
      </c>
      <c r="Q2107" s="12" t="s">
        <v>8323</v>
      </c>
      <c r="R2107" t="s">
        <v>8327</v>
      </c>
      <c r="S2107" s="17">
        <f t="shared" si="149"/>
        <v>41951.788807870369</v>
      </c>
      <c r="T2107" s="17"/>
      <c r="U2107" s="16">
        <f t="shared" si="150"/>
        <v>41964.166666666672</v>
      </c>
    </row>
    <row r="2108" spans="1:21" ht="60" hidden="1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0">
        <f t="shared" si="147"/>
        <v>107</v>
      </c>
      <c r="P2108" s="10">
        <f t="shared" si="148"/>
        <v>53.52</v>
      </c>
      <c r="Q2108" s="12" t="s">
        <v>8323</v>
      </c>
      <c r="R2108" t="s">
        <v>8327</v>
      </c>
      <c r="S2108" s="17">
        <f t="shared" si="149"/>
        <v>41270.21497685185</v>
      </c>
      <c r="T2108" s="17"/>
      <c r="U2108" s="16">
        <f t="shared" si="150"/>
        <v>41300.21497685185</v>
      </c>
    </row>
    <row r="2109" spans="1:21" ht="45" hidden="1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0">
        <f t="shared" si="147"/>
        <v>108</v>
      </c>
      <c r="P2109" s="10">
        <f t="shared" si="148"/>
        <v>37.15</v>
      </c>
      <c r="Q2109" s="12" t="s">
        <v>8323</v>
      </c>
      <c r="R2109" t="s">
        <v>8327</v>
      </c>
      <c r="S2109" s="17">
        <f t="shared" si="149"/>
        <v>41934.71056712963</v>
      </c>
      <c r="T2109" s="17"/>
      <c r="U2109" s="16">
        <f t="shared" si="150"/>
        <v>41955.752233796295</v>
      </c>
    </row>
    <row r="2110" spans="1:21" ht="60" hidden="1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0">
        <f t="shared" si="147"/>
        <v>107</v>
      </c>
      <c r="P2110" s="10">
        <f t="shared" si="148"/>
        <v>89.9</v>
      </c>
      <c r="Q2110" s="12" t="s">
        <v>8323</v>
      </c>
      <c r="R2110" t="s">
        <v>8327</v>
      </c>
      <c r="S2110" s="17">
        <f t="shared" si="149"/>
        <v>41135.175694444442</v>
      </c>
      <c r="T2110" s="17"/>
      <c r="U2110" s="16">
        <f t="shared" si="150"/>
        <v>41162.163194444445</v>
      </c>
    </row>
    <row r="2111" spans="1:21" ht="45" hidden="1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0">
        <f t="shared" si="147"/>
        <v>107</v>
      </c>
      <c r="P2111" s="10">
        <f t="shared" si="148"/>
        <v>106.53</v>
      </c>
      <c r="Q2111" s="12" t="s">
        <v>8323</v>
      </c>
      <c r="R2111" t="s">
        <v>8327</v>
      </c>
      <c r="S2111" s="17">
        <f t="shared" si="149"/>
        <v>42160.708530092597</v>
      </c>
      <c r="T2111" s="17"/>
      <c r="U2111" s="16">
        <f t="shared" si="150"/>
        <v>42190.708530092597</v>
      </c>
    </row>
    <row r="2112" spans="1:21" ht="30" hidden="1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0">
        <f t="shared" si="147"/>
        <v>100</v>
      </c>
      <c r="P2112" s="10">
        <f t="shared" si="148"/>
        <v>52.82</v>
      </c>
      <c r="Q2112" s="12" t="s">
        <v>8323</v>
      </c>
      <c r="R2112" t="s">
        <v>8327</v>
      </c>
      <c r="S2112" s="17">
        <f t="shared" si="149"/>
        <v>41759.670937499999</v>
      </c>
      <c r="T2112" s="17"/>
      <c r="U2112" s="16">
        <f t="shared" si="150"/>
        <v>41787.207638888889</v>
      </c>
    </row>
    <row r="2113" spans="1:21" ht="60" hidden="1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0">
        <f t="shared" si="147"/>
        <v>107</v>
      </c>
      <c r="P2113" s="10">
        <f t="shared" si="148"/>
        <v>54.62</v>
      </c>
      <c r="Q2113" s="12" t="s">
        <v>8323</v>
      </c>
      <c r="R2113" t="s">
        <v>8327</v>
      </c>
      <c r="S2113" s="17">
        <f t="shared" si="149"/>
        <v>40703.197048611109</v>
      </c>
      <c r="T2113" s="17"/>
      <c r="U2113" s="16">
        <f t="shared" si="150"/>
        <v>40770.041666666664</v>
      </c>
    </row>
    <row r="2114" spans="1:21" ht="45" hidden="1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0">
        <f t="shared" ref="O2114:O2177" si="152">ROUND(E2114/D2114*100,0)</f>
        <v>100</v>
      </c>
      <c r="P2114" s="10">
        <f t="shared" ref="P2114:P2177" si="153">IFERROR(ROUND(E2114/L2114,2),0)</f>
        <v>27.27</v>
      </c>
      <c r="Q2114" s="12" t="s">
        <v>8323</v>
      </c>
      <c r="R2114" t="s">
        <v>8327</v>
      </c>
      <c r="S2114" s="17">
        <f t="shared" si="149"/>
        <v>41365.928159722222</v>
      </c>
      <c r="T2114" s="17"/>
      <c r="U2114" s="16">
        <f t="shared" si="150"/>
        <v>41379.928159722222</v>
      </c>
    </row>
    <row r="2115" spans="1:21" ht="30" hidden="1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0">
        <f t="shared" si="152"/>
        <v>105</v>
      </c>
      <c r="P2115" s="10">
        <f t="shared" si="153"/>
        <v>68.599999999999994</v>
      </c>
      <c r="Q2115" s="12" t="s">
        <v>8323</v>
      </c>
      <c r="R2115" t="s">
        <v>8327</v>
      </c>
      <c r="S2115" s="17">
        <f t="shared" ref="S2115:S2178" si="154">(((J2115/60)/60)/24)+DATE(1970,1,1)</f>
        <v>41870.86546296296</v>
      </c>
      <c r="T2115" s="17"/>
      <c r="U2115" s="16">
        <f t="shared" ref="U2115:U2178" si="155">(((I2115/60)/60)/24)+DATE(1970,1,1)</f>
        <v>41905.86546296296</v>
      </c>
    </row>
    <row r="2116" spans="1:21" ht="60" hidden="1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0">
        <f t="shared" si="152"/>
        <v>105</v>
      </c>
      <c r="P2116" s="10">
        <f t="shared" si="153"/>
        <v>35.61</v>
      </c>
      <c r="Q2116" s="12" t="s">
        <v>8323</v>
      </c>
      <c r="R2116" t="s">
        <v>8327</v>
      </c>
      <c r="S2116" s="17">
        <f t="shared" si="154"/>
        <v>40458.815625000003</v>
      </c>
      <c r="T2116" s="17"/>
      <c r="U2116" s="16">
        <f t="shared" si="155"/>
        <v>40521.207638888889</v>
      </c>
    </row>
    <row r="2117" spans="1:21" ht="45" hidden="1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0">
        <f t="shared" si="152"/>
        <v>226</v>
      </c>
      <c r="P2117" s="10">
        <f t="shared" si="153"/>
        <v>94.03</v>
      </c>
      <c r="Q2117" s="12" t="s">
        <v>8323</v>
      </c>
      <c r="R2117" t="s">
        <v>8327</v>
      </c>
      <c r="S2117" s="17">
        <f t="shared" si="154"/>
        <v>40564.081030092595</v>
      </c>
      <c r="T2117" s="17"/>
      <c r="U2117" s="16">
        <f t="shared" si="155"/>
        <v>40594.081030092595</v>
      </c>
    </row>
    <row r="2118" spans="1:21" ht="45" hidden="1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0">
        <f t="shared" si="152"/>
        <v>101</v>
      </c>
      <c r="P2118" s="10">
        <f t="shared" si="153"/>
        <v>526.46</v>
      </c>
      <c r="Q2118" s="12" t="s">
        <v>8323</v>
      </c>
      <c r="R2118" t="s">
        <v>8327</v>
      </c>
      <c r="S2118" s="17">
        <f t="shared" si="154"/>
        <v>41136.777812500004</v>
      </c>
      <c r="T2118" s="17"/>
      <c r="U2118" s="16">
        <f t="shared" si="155"/>
        <v>41184.777812500004</v>
      </c>
    </row>
    <row r="2119" spans="1:21" ht="60" hidden="1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0">
        <f t="shared" si="152"/>
        <v>148</v>
      </c>
      <c r="P2119" s="10">
        <f t="shared" si="153"/>
        <v>50.66</v>
      </c>
      <c r="Q2119" s="12" t="s">
        <v>8323</v>
      </c>
      <c r="R2119" t="s">
        <v>8327</v>
      </c>
      <c r="S2119" s="17">
        <f t="shared" si="154"/>
        <v>42290.059594907405</v>
      </c>
      <c r="T2119" s="17"/>
      <c r="U2119" s="16">
        <f t="shared" si="155"/>
        <v>42304.207638888889</v>
      </c>
    </row>
    <row r="2120" spans="1:21" ht="30" hidden="1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0">
        <f t="shared" si="152"/>
        <v>135</v>
      </c>
      <c r="P2120" s="10">
        <f t="shared" si="153"/>
        <v>79.180000000000007</v>
      </c>
      <c r="Q2120" s="12" t="s">
        <v>8323</v>
      </c>
      <c r="R2120" t="s">
        <v>8327</v>
      </c>
      <c r="S2120" s="17">
        <f t="shared" si="154"/>
        <v>40718.839537037034</v>
      </c>
      <c r="T2120" s="17"/>
      <c r="U2120" s="16">
        <f t="shared" si="155"/>
        <v>40748.839537037034</v>
      </c>
    </row>
    <row r="2121" spans="1:21" ht="45" hidden="1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0">
        <f t="shared" si="152"/>
        <v>101</v>
      </c>
      <c r="P2121" s="10">
        <f t="shared" si="153"/>
        <v>91.59</v>
      </c>
      <c r="Q2121" s="12" t="s">
        <v>8323</v>
      </c>
      <c r="R2121" t="s">
        <v>8327</v>
      </c>
      <c r="S2121" s="17">
        <f t="shared" si="154"/>
        <v>41107.130150462966</v>
      </c>
      <c r="T2121" s="17"/>
      <c r="U2121" s="16">
        <f t="shared" si="155"/>
        <v>41137.130150462966</v>
      </c>
    </row>
    <row r="2122" spans="1:21" ht="45" hidden="1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0">
        <f t="shared" si="152"/>
        <v>101</v>
      </c>
      <c r="P2122" s="10">
        <f t="shared" si="153"/>
        <v>116.96</v>
      </c>
      <c r="Q2122" s="12" t="s">
        <v>8323</v>
      </c>
      <c r="R2122" t="s">
        <v>8327</v>
      </c>
      <c r="S2122" s="17">
        <f t="shared" si="154"/>
        <v>41591.964537037034</v>
      </c>
      <c r="T2122" s="17"/>
      <c r="U2122" s="16">
        <f t="shared" si="155"/>
        <v>41640.964537037034</v>
      </c>
    </row>
    <row r="2123" spans="1:21" ht="45" hidden="1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0">
        <f t="shared" si="152"/>
        <v>1</v>
      </c>
      <c r="P2123" s="10">
        <f t="shared" si="153"/>
        <v>28.4</v>
      </c>
      <c r="Q2123" s="12" t="s">
        <v>8331</v>
      </c>
      <c r="R2123" t="s">
        <v>8332</v>
      </c>
      <c r="S2123" s="17">
        <f t="shared" si="154"/>
        <v>42716.7424537037</v>
      </c>
      <c r="T2123" s="17"/>
      <c r="U2123" s="16">
        <f t="shared" si="155"/>
        <v>42746.7424537037</v>
      </c>
    </row>
    <row r="2124" spans="1:21" ht="45" hidden="1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0">
        <f t="shared" si="152"/>
        <v>0</v>
      </c>
      <c r="P2124" s="10">
        <f t="shared" si="153"/>
        <v>103.33</v>
      </c>
      <c r="Q2124" s="12" t="s">
        <v>8331</v>
      </c>
      <c r="R2124" t="s">
        <v>8332</v>
      </c>
      <c r="S2124" s="17">
        <f t="shared" si="154"/>
        <v>42712.300567129627</v>
      </c>
      <c r="T2124" s="17"/>
      <c r="U2124" s="16">
        <f t="shared" si="155"/>
        <v>42742.300567129627</v>
      </c>
    </row>
    <row r="2125" spans="1:21" ht="60" hidden="1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0">
        <f t="shared" si="152"/>
        <v>10</v>
      </c>
      <c r="P2125" s="10">
        <f t="shared" si="153"/>
        <v>10</v>
      </c>
      <c r="Q2125" s="12" t="s">
        <v>8331</v>
      </c>
      <c r="R2125" t="s">
        <v>8332</v>
      </c>
      <c r="S2125" s="17">
        <f t="shared" si="154"/>
        <v>40198.424849537041</v>
      </c>
      <c r="T2125" s="17"/>
      <c r="U2125" s="16">
        <f t="shared" si="155"/>
        <v>40252.290972222225</v>
      </c>
    </row>
    <row r="2126" spans="1:21" ht="60" hidden="1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0">
        <f t="shared" si="152"/>
        <v>10</v>
      </c>
      <c r="P2126" s="10">
        <f t="shared" si="153"/>
        <v>23</v>
      </c>
      <c r="Q2126" s="12" t="s">
        <v>8331</v>
      </c>
      <c r="R2126" t="s">
        <v>8332</v>
      </c>
      <c r="S2126" s="17">
        <f t="shared" si="154"/>
        <v>40464.028182870366</v>
      </c>
      <c r="T2126" s="17"/>
      <c r="U2126" s="16">
        <f t="shared" si="155"/>
        <v>40512.208333333336</v>
      </c>
    </row>
    <row r="2127" spans="1:21" ht="45" hidden="1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0">
        <f t="shared" si="152"/>
        <v>1</v>
      </c>
      <c r="P2127" s="10">
        <f t="shared" si="153"/>
        <v>31.56</v>
      </c>
      <c r="Q2127" s="12" t="s">
        <v>8331</v>
      </c>
      <c r="R2127" t="s">
        <v>8332</v>
      </c>
      <c r="S2127" s="17">
        <f t="shared" si="154"/>
        <v>42191.023530092592</v>
      </c>
      <c r="T2127" s="17"/>
      <c r="U2127" s="16">
        <f t="shared" si="155"/>
        <v>42221.023530092592</v>
      </c>
    </row>
    <row r="2128" spans="1:21" ht="45" hidden="1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0">
        <f t="shared" si="152"/>
        <v>0</v>
      </c>
      <c r="P2128" s="10">
        <f t="shared" si="153"/>
        <v>5</v>
      </c>
      <c r="Q2128" s="12" t="s">
        <v>8331</v>
      </c>
      <c r="R2128" t="s">
        <v>8332</v>
      </c>
      <c r="S2128" s="17">
        <f t="shared" si="154"/>
        <v>41951.973229166666</v>
      </c>
      <c r="T2128" s="17"/>
      <c r="U2128" s="16">
        <f t="shared" si="155"/>
        <v>41981.973229166666</v>
      </c>
    </row>
    <row r="2129" spans="1:21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0">
        <f t="shared" si="152"/>
        <v>29</v>
      </c>
      <c r="P2129" s="10">
        <f t="shared" si="153"/>
        <v>34.22</v>
      </c>
      <c r="Q2129" s="12" t="s">
        <v>8331</v>
      </c>
      <c r="R2129" t="s">
        <v>8332</v>
      </c>
      <c r="S2129" s="17">
        <f t="shared" si="154"/>
        <v>42045.50535879629</v>
      </c>
      <c r="T2129" s="27">
        <f>YEAR(S2129)</f>
        <v>2015</v>
      </c>
      <c r="U2129" s="16">
        <f t="shared" si="155"/>
        <v>42075.463692129633</v>
      </c>
    </row>
    <row r="2130" spans="1:21" ht="60" hidden="1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0">
        <f t="shared" si="152"/>
        <v>0</v>
      </c>
      <c r="P2130" s="10">
        <f t="shared" si="153"/>
        <v>25</v>
      </c>
      <c r="Q2130" s="12" t="s">
        <v>8331</v>
      </c>
      <c r="R2130" t="s">
        <v>8332</v>
      </c>
      <c r="S2130" s="17">
        <f t="shared" si="154"/>
        <v>41843.772789351853</v>
      </c>
      <c r="T2130" s="17"/>
      <c r="U2130" s="16">
        <f t="shared" si="155"/>
        <v>41903.772789351853</v>
      </c>
    </row>
    <row r="2131" spans="1:21" ht="60" hidden="1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0">
        <f t="shared" si="152"/>
        <v>12</v>
      </c>
      <c r="P2131" s="10">
        <f t="shared" si="153"/>
        <v>19.670000000000002</v>
      </c>
      <c r="Q2131" s="12" t="s">
        <v>8331</v>
      </c>
      <c r="R2131" t="s">
        <v>8332</v>
      </c>
      <c r="S2131" s="17">
        <f t="shared" si="154"/>
        <v>42409.024305555555</v>
      </c>
      <c r="T2131" s="17"/>
      <c r="U2131" s="16">
        <f t="shared" si="155"/>
        <v>42439.024305555555</v>
      </c>
    </row>
    <row r="2132" spans="1:21" ht="30" hidden="1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0">
        <f t="shared" si="152"/>
        <v>0</v>
      </c>
      <c r="P2132" s="10">
        <f t="shared" si="153"/>
        <v>21.25</v>
      </c>
      <c r="Q2132" s="12" t="s">
        <v>8331</v>
      </c>
      <c r="R2132" t="s">
        <v>8332</v>
      </c>
      <c r="S2132" s="17">
        <f t="shared" si="154"/>
        <v>41832.086377314816</v>
      </c>
      <c r="T2132" s="17"/>
      <c r="U2132" s="16">
        <f t="shared" si="155"/>
        <v>41867.086377314816</v>
      </c>
    </row>
    <row r="2133" spans="1:21" ht="45" hidden="1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0">
        <f t="shared" si="152"/>
        <v>5</v>
      </c>
      <c r="P2133" s="10">
        <f t="shared" si="153"/>
        <v>8.33</v>
      </c>
      <c r="Q2133" s="12" t="s">
        <v>8331</v>
      </c>
      <c r="R2133" t="s">
        <v>8332</v>
      </c>
      <c r="S2133" s="17">
        <f t="shared" si="154"/>
        <v>42167.207071759258</v>
      </c>
      <c r="T2133" s="17"/>
      <c r="U2133" s="16">
        <f t="shared" si="155"/>
        <v>42197.207071759258</v>
      </c>
    </row>
    <row r="2134" spans="1:21" ht="60" hidden="1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0">
        <f t="shared" si="152"/>
        <v>2</v>
      </c>
      <c r="P2134" s="10">
        <f t="shared" si="153"/>
        <v>21.34</v>
      </c>
      <c r="Q2134" s="12" t="s">
        <v>8331</v>
      </c>
      <c r="R2134" t="s">
        <v>8332</v>
      </c>
      <c r="S2134" s="17">
        <f t="shared" si="154"/>
        <v>41643.487175925926</v>
      </c>
      <c r="T2134" s="17"/>
      <c r="U2134" s="16">
        <f t="shared" si="155"/>
        <v>41673.487175925926</v>
      </c>
    </row>
    <row r="2135" spans="1:21" ht="60" hidden="1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0">
        <f t="shared" si="152"/>
        <v>2</v>
      </c>
      <c r="P2135" s="10">
        <f t="shared" si="153"/>
        <v>5.33</v>
      </c>
      <c r="Q2135" s="12" t="s">
        <v>8331</v>
      </c>
      <c r="R2135" t="s">
        <v>8332</v>
      </c>
      <c r="S2135" s="17">
        <f t="shared" si="154"/>
        <v>40619.097210648149</v>
      </c>
      <c r="T2135" s="17"/>
      <c r="U2135" s="16">
        <f t="shared" si="155"/>
        <v>40657.290972222225</v>
      </c>
    </row>
    <row r="2136" spans="1:21" ht="45" hidden="1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0">
        <f t="shared" si="152"/>
        <v>2</v>
      </c>
      <c r="P2136" s="10">
        <f t="shared" si="153"/>
        <v>34.67</v>
      </c>
      <c r="Q2136" s="12" t="s">
        <v>8331</v>
      </c>
      <c r="R2136" t="s">
        <v>8332</v>
      </c>
      <c r="S2136" s="17">
        <f t="shared" si="154"/>
        <v>41361.886469907404</v>
      </c>
      <c r="T2136" s="17"/>
      <c r="U2136" s="16">
        <f t="shared" si="155"/>
        <v>41391.886469907404</v>
      </c>
    </row>
    <row r="2137" spans="1:21" ht="60" hidden="1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0">
        <f t="shared" si="152"/>
        <v>10</v>
      </c>
      <c r="P2137" s="10">
        <f t="shared" si="153"/>
        <v>21.73</v>
      </c>
      <c r="Q2137" s="12" t="s">
        <v>8331</v>
      </c>
      <c r="R2137" t="s">
        <v>8332</v>
      </c>
      <c r="S2137" s="17">
        <f t="shared" si="154"/>
        <v>41156.963344907403</v>
      </c>
      <c r="T2137" s="17"/>
      <c r="U2137" s="16">
        <f t="shared" si="155"/>
        <v>41186.963344907403</v>
      </c>
    </row>
    <row r="2138" spans="1:21" ht="45" hidden="1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0">
        <f t="shared" si="152"/>
        <v>0</v>
      </c>
      <c r="P2138" s="10">
        <f t="shared" si="153"/>
        <v>11.92</v>
      </c>
      <c r="Q2138" s="12" t="s">
        <v>8331</v>
      </c>
      <c r="R2138" t="s">
        <v>8332</v>
      </c>
      <c r="S2138" s="17">
        <f t="shared" si="154"/>
        <v>41536.509097222224</v>
      </c>
      <c r="T2138" s="17"/>
      <c r="U2138" s="16">
        <f t="shared" si="155"/>
        <v>41566.509097222224</v>
      </c>
    </row>
    <row r="2139" spans="1:21" ht="45" hidden="1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0">
        <f t="shared" si="152"/>
        <v>28</v>
      </c>
      <c r="P2139" s="10">
        <f t="shared" si="153"/>
        <v>26.6</v>
      </c>
      <c r="Q2139" s="12" t="s">
        <v>8331</v>
      </c>
      <c r="R2139" t="s">
        <v>8332</v>
      </c>
      <c r="S2139" s="17">
        <f t="shared" si="154"/>
        <v>41948.771168981482</v>
      </c>
      <c r="T2139" s="17"/>
      <c r="U2139" s="16">
        <f t="shared" si="155"/>
        <v>41978.771168981482</v>
      </c>
    </row>
    <row r="2140" spans="1:21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0">
        <f t="shared" si="152"/>
        <v>13</v>
      </c>
      <c r="P2140" s="10">
        <f t="shared" si="153"/>
        <v>10.67</v>
      </c>
      <c r="Q2140" s="12" t="s">
        <v>8331</v>
      </c>
      <c r="R2140" t="s">
        <v>8332</v>
      </c>
      <c r="S2140" s="17">
        <f t="shared" si="154"/>
        <v>41557.013182870374</v>
      </c>
      <c r="T2140" s="27">
        <f>YEAR(S2140)</f>
        <v>2013</v>
      </c>
      <c r="U2140" s="16">
        <f t="shared" si="155"/>
        <v>41587.054849537039</v>
      </c>
    </row>
    <row r="2141" spans="1:21" ht="60" hidden="1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0">
        <f t="shared" si="152"/>
        <v>5</v>
      </c>
      <c r="P2141" s="10">
        <f t="shared" si="153"/>
        <v>29.04</v>
      </c>
      <c r="Q2141" s="12" t="s">
        <v>8331</v>
      </c>
      <c r="R2141" t="s">
        <v>8332</v>
      </c>
      <c r="S2141" s="17">
        <f t="shared" si="154"/>
        <v>42647.750092592592</v>
      </c>
      <c r="T2141" s="17"/>
      <c r="U2141" s="16">
        <f t="shared" si="155"/>
        <v>42677.750092592592</v>
      </c>
    </row>
    <row r="2142" spans="1:21" ht="60" hidden="1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0">
        <f t="shared" si="152"/>
        <v>0</v>
      </c>
      <c r="P2142" s="10">
        <f t="shared" si="153"/>
        <v>50.91</v>
      </c>
      <c r="Q2142" s="12" t="s">
        <v>8331</v>
      </c>
      <c r="R2142" t="s">
        <v>8332</v>
      </c>
      <c r="S2142" s="17">
        <f t="shared" si="154"/>
        <v>41255.833611111113</v>
      </c>
      <c r="T2142" s="17"/>
      <c r="U2142" s="16">
        <f t="shared" si="155"/>
        <v>41285.833611111113</v>
      </c>
    </row>
    <row r="2143" spans="1:21" ht="60" hidden="1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0">
        <f t="shared" si="152"/>
        <v>0</v>
      </c>
      <c r="P2143" s="10">
        <f t="shared" si="153"/>
        <v>0</v>
      </c>
      <c r="Q2143" s="12" t="s">
        <v>8331</v>
      </c>
      <c r="R2143" t="s">
        <v>8332</v>
      </c>
      <c r="S2143" s="17">
        <f t="shared" si="154"/>
        <v>41927.235636574071</v>
      </c>
      <c r="T2143" s="17"/>
      <c r="U2143" s="16">
        <f t="shared" si="155"/>
        <v>41957.277303240742</v>
      </c>
    </row>
    <row r="2144" spans="1:21" ht="60" hidden="1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0">
        <f t="shared" si="152"/>
        <v>6</v>
      </c>
      <c r="P2144" s="10">
        <f t="shared" si="153"/>
        <v>50.08</v>
      </c>
      <c r="Q2144" s="12" t="s">
        <v>8331</v>
      </c>
      <c r="R2144" t="s">
        <v>8332</v>
      </c>
      <c r="S2144" s="17">
        <f t="shared" si="154"/>
        <v>42340.701504629629</v>
      </c>
      <c r="T2144" s="17"/>
      <c r="U2144" s="16">
        <f t="shared" si="155"/>
        <v>42368.701504629629</v>
      </c>
    </row>
    <row r="2145" spans="1:21" ht="60" hidden="1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0">
        <f t="shared" si="152"/>
        <v>11</v>
      </c>
      <c r="P2145" s="10">
        <f t="shared" si="153"/>
        <v>45</v>
      </c>
      <c r="Q2145" s="12" t="s">
        <v>8331</v>
      </c>
      <c r="R2145" t="s">
        <v>8332</v>
      </c>
      <c r="S2145" s="17">
        <f t="shared" si="154"/>
        <v>40332.886712962965</v>
      </c>
      <c r="T2145" s="17"/>
      <c r="U2145" s="16">
        <f t="shared" si="155"/>
        <v>40380.791666666664</v>
      </c>
    </row>
    <row r="2146" spans="1:21" ht="45" hidden="1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0">
        <f t="shared" si="152"/>
        <v>2</v>
      </c>
      <c r="P2146" s="10">
        <f t="shared" si="153"/>
        <v>25.29</v>
      </c>
      <c r="Q2146" s="12" t="s">
        <v>8331</v>
      </c>
      <c r="R2146" t="s">
        <v>8332</v>
      </c>
      <c r="S2146" s="17">
        <f t="shared" si="154"/>
        <v>41499.546759259261</v>
      </c>
      <c r="T2146" s="17"/>
      <c r="U2146" s="16">
        <f t="shared" si="155"/>
        <v>41531.546759259261</v>
      </c>
    </row>
    <row r="2147" spans="1:21" ht="60" hidden="1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0">
        <f t="shared" si="152"/>
        <v>30</v>
      </c>
      <c r="P2147" s="10">
        <f t="shared" si="153"/>
        <v>51.29</v>
      </c>
      <c r="Q2147" s="12" t="s">
        <v>8331</v>
      </c>
      <c r="R2147" t="s">
        <v>8332</v>
      </c>
      <c r="S2147" s="17">
        <f t="shared" si="154"/>
        <v>41575.237430555557</v>
      </c>
      <c r="T2147" s="17"/>
      <c r="U2147" s="16">
        <f t="shared" si="155"/>
        <v>41605.279097222221</v>
      </c>
    </row>
    <row r="2148" spans="1:21" ht="60" hidden="1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0">
        <f t="shared" si="152"/>
        <v>0</v>
      </c>
      <c r="P2148" s="10">
        <f t="shared" si="153"/>
        <v>1</v>
      </c>
      <c r="Q2148" s="12" t="s">
        <v>8331</v>
      </c>
      <c r="R2148" t="s">
        <v>8332</v>
      </c>
      <c r="S2148" s="17">
        <f t="shared" si="154"/>
        <v>42397.679513888885</v>
      </c>
      <c r="T2148" s="17"/>
      <c r="U2148" s="16">
        <f t="shared" si="155"/>
        <v>42411.679513888885</v>
      </c>
    </row>
    <row r="2149" spans="1:21" ht="15.75" hidden="1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0">
        <f t="shared" si="152"/>
        <v>1</v>
      </c>
      <c r="P2149" s="10">
        <f t="shared" si="153"/>
        <v>49.38</v>
      </c>
      <c r="Q2149" s="12" t="s">
        <v>8331</v>
      </c>
      <c r="R2149" t="s">
        <v>8332</v>
      </c>
      <c r="S2149" s="17">
        <f t="shared" si="154"/>
        <v>41927.295694444445</v>
      </c>
      <c r="T2149" s="17"/>
      <c r="U2149" s="16">
        <f t="shared" si="155"/>
        <v>41959.337361111116</v>
      </c>
    </row>
    <row r="2150" spans="1:21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0">
        <f t="shared" si="152"/>
        <v>2</v>
      </c>
      <c r="P2150" s="10">
        <f t="shared" si="153"/>
        <v>1</v>
      </c>
      <c r="Q2150" s="12" t="s">
        <v>8331</v>
      </c>
      <c r="R2150" t="s">
        <v>8332</v>
      </c>
      <c r="S2150" s="17">
        <f t="shared" si="154"/>
        <v>42066.733587962968</v>
      </c>
      <c r="T2150" s="27">
        <f>YEAR(S2150)</f>
        <v>2015</v>
      </c>
      <c r="U2150" s="16">
        <f t="shared" si="155"/>
        <v>42096.691921296297</v>
      </c>
    </row>
    <row r="2151" spans="1:21" ht="60" hidden="1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0">
        <f t="shared" si="152"/>
        <v>0</v>
      </c>
      <c r="P2151" s="10">
        <f t="shared" si="153"/>
        <v>0</v>
      </c>
      <c r="Q2151" s="12" t="s">
        <v>8331</v>
      </c>
      <c r="R2151" t="s">
        <v>8332</v>
      </c>
      <c r="S2151" s="17">
        <f t="shared" si="154"/>
        <v>40355.024953703702</v>
      </c>
      <c r="T2151" s="17"/>
      <c r="U2151" s="16">
        <f t="shared" si="155"/>
        <v>40390</v>
      </c>
    </row>
    <row r="2152" spans="1:21" ht="15.75" hidden="1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0">
        <f t="shared" si="152"/>
        <v>1</v>
      </c>
      <c r="P2152" s="10">
        <f t="shared" si="153"/>
        <v>101.25</v>
      </c>
      <c r="Q2152" s="12" t="s">
        <v>8331</v>
      </c>
      <c r="R2152" t="s">
        <v>8332</v>
      </c>
      <c r="S2152" s="17">
        <f t="shared" si="154"/>
        <v>42534.284710648149</v>
      </c>
      <c r="T2152" s="17"/>
      <c r="U2152" s="16">
        <f t="shared" si="155"/>
        <v>42564.284710648149</v>
      </c>
    </row>
    <row r="2153" spans="1:21" ht="60" hidden="1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0">
        <f t="shared" si="152"/>
        <v>0</v>
      </c>
      <c r="P2153" s="10">
        <f t="shared" si="153"/>
        <v>19.670000000000002</v>
      </c>
      <c r="Q2153" s="12" t="s">
        <v>8331</v>
      </c>
      <c r="R2153" t="s">
        <v>8332</v>
      </c>
      <c r="S2153" s="17">
        <f t="shared" si="154"/>
        <v>42520.847384259265</v>
      </c>
      <c r="T2153" s="17"/>
      <c r="U2153" s="16">
        <f t="shared" si="155"/>
        <v>42550.847384259265</v>
      </c>
    </row>
    <row r="2154" spans="1:21" ht="60" hidden="1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0">
        <f t="shared" si="152"/>
        <v>0</v>
      </c>
      <c r="P2154" s="10">
        <f t="shared" si="153"/>
        <v>12.5</v>
      </c>
      <c r="Q2154" s="12" t="s">
        <v>8331</v>
      </c>
      <c r="R2154" t="s">
        <v>8332</v>
      </c>
      <c r="S2154" s="17">
        <f t="shared" si="154"/>
        <v>41683.832280092596</v>
      </c>
      <c r="T2154" s="17"/>
      <c r="U2154" s="16">
        <f t="shared" si="155"/>
        <v>41713.790613425925</v>
      </c>
    </row>
    <row r="2155" spans="1:21" ht="60" hidden="1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0">
        <f t="shared" si="152"/>
        <v>0</v>
      </c>
      <c r="P2155" s="10">
        <f t="shared" si="153"/>
        <v>8.5</v>
      </c>
      <c r="Q2155" s="12" t="s">
        <v>8331</v>
      </c>
      <c r="R2155" t="s">
        <v>8332</v>
      </c>
      <c r="S2155" s="17">
        <f t="shared" si="154"/>
        <v>41974.911087962959</v>
      </c>
      <c r="T2155" s="17"/>
      <c r="U2155" s="16">
        <f t="shared" si="155"/>
        <v>42014.332638888889</v>
      </c>
    </row>
    <row r="2156" spans="1:21" ht="30" hidden="1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0">
        <f t="shared" si="152"/>
        <v>1</v>
      </c>
      <c r="P2156" s="10">
        <f t="shared" si="153"/>
        <v>1</v>
      </c>
      <c r="Q2156" s="12" t="s">
        <v>8331</v>
      </c>
      <c r="R2156" t="s">
        <v>8332</v>
      </c>
      <c r="S2156" s="17">
        <f t="shared" si="154"/>
        <v>41647.632256944446</v>
      </c>
      <c r="T2156" s="17"/>
      <c r="U2156" s="16">
        <f t="shared" si="155"/>
        <v>41667.632256944446</v>
      </c>
    </row>
    <row r="2157" spans="1:21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0">
        <f t="shared" si="152"/>
        <v>2</v>
      </c>
      <c r="P2157" s="10">
        <f t="shared" si="153"/>
        <v>23</v>
      </c>
      <c r="Q2157" s="12" t="s">
        <v>8331</v>
      </c>
      <c r="R2157" t="s">
        <v>8332</v>
      </c>
      <c r="S2157" s="17">
        <f t="shared" si="154"/>
        <v>42430.747511574074</v>
      </c>
      <c r="T2157" s="27">
        <f>YEAR(S2157)</f>
        <v>2016</v>
      </c>
      <c r="U2157" s="16">
        <f t="shared" si="155"/>
        <v>42460.70584490741</v>
      </c>
    </row>
    <row r="2158" spans="1:21" ht="45" hidden="1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0">
        <f t="shared" si="152"/>
        <v>3</v>
      </c>
      <c r="P2158" s="10">
        <f t="shared" si="153"/>
        <v>17.989999999999998</v>
      </c>
      <c r="Q2158" s="12" t="s">
        <v>8331</v>
      </c>
      <c r="R2158" t="s">
        <v>8332</v>
      </c>
      <c r="S2158" s="17">
        <f t="shared" si="154"/>
        <v>41488.85423611111</v>
      </c>
      <c r="T2158" s="17"/>
      <c r="U2158" s="16">
        <f t="shared" si="155"/>
        <v>41533.85423611111</v>
      </c>
    </row>
    <row r="2159" spans="1:21" ht="30" hidden="1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0">
        <f t="shared" si="152"/>
        <v>28</v>
      </c>
      <c r="P2159" s="10">
        <f t="shared" si="153"/>
        <v>370.95</v>
      </c>
      <c r="Q2159" s="12" t="s">
        <v>8331</v>
      </c>
      <c r="R2159" t="s">
        <v>8332</v>
      </c>
      <c r="S2159" s="17">
        <f t="shared" si="154"/>
        <v>42694.98128472222</v>
      </c>
      <c r="T2159" s="17"/>
      <c r="U2159" s="16">
        <f t="shared" si="155"/>
        <v>42727.332638888889</v>
      </c>
    </row>
    <row r="2160" spans="1:21" ht="60" hidden="1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0">
        <f t="shared" si="152"/>
        <v>7</v>
      </c>
      <c r="P2160" s="10">
        <f t="shared" si="153"/>
        <v>63.57</v>
      </c>
      <c r="Q2160" s="12" t="s">
        <v>8331</v>
      </c>
      <c r="R2160" t="s">
        <v>8332</v>
      </c>
      <c r="S2160" s="17">
        <f t="shared" si="154"/>
        <v>41264.853865740741</v>
      </c>
      <c r="T2160" s="17"/>
      <c r="U2160" s="16">
        <f t="shared" si="155"/>
        <v>41309.853865740741</v>
      </c>
    </row>
    <row r="2161" spans="1:21" ht="75" hidden="1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0">
        <f t="shared" si="152"/>
        <v>1</v>
      </c>
      <c r="P2161" s="10">
        <f t="shared" si="153"/>
        <v>13</v>
      </c>
      <c r="Q2161" s="12" t="s">
        <v>8331</v>
      </c>
      <c r="R2161" t="s">
        <v>8332</v>
      </c>
      <c r="S2161" s="17">
        <f t="shared" si="154"/>
        <v>40710.731180555551</v>
      </c>
      <c r="T2161" s="17"/>
      <c r="U2161" s="16">
        <f t="shared" si="155"/>
        <v>40740.731180555551</v>
      </c>
    </row>
    <row r="2162" spans="1:21" ht="45" hidden="1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0">
        <f t="shared" si="152"/>
        <v>1</v>
      </c>
      <c r="P2162" s="10">
        <f t="shared" si="153"/>
        <v>5.31</v>
      </c>
      <c r="Q2162" s="12" t="s">
        <v>8331</v>
      </c>
      <c r="R2162" t="s">
        <v>8332</v>
      </c>
      <c r="S2162" s="17">
        <f t="shared" si="154"/>
        <v>41018.711863425924</v>
      </c>
      <c r="T2162" s="17"/>
      <c r="U2162" s="16">
        <f t="shared" si="155"/>
        <v>41048.711863425924</v>
      </c>
    </row>
    <row r="2163" spans="1:21" ht="30" hidden="1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0">
        <f t="shared" si="152"/>
        <v>116</v>
      </c>
      <c r="P2163" s="10">
        <f t="shared" si="153"/>
        <v>35.619999999999997</v>
      </c>
      <c r="Q2163" s="12" t="s">
        <v>8323</v>
      </c>
      <c r="R2163" t="s">
        <v>8324</v>
      </c>
      <c r="S2163" s="17">
        <f t="shared" si="154"/>
        <v>42240.852534722217</v>
      </c>
      <c r="T2163" s="17"/>
      <c r="U2163" s="16">
        <f t="shared" si="155"/>
        <v>42270.852534722217</v>
      </c>
    </row>
    <row r="2164" spans="1:21" ht="60" hidden="1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0">
        <f t="shared" si="152"/>
        <v>112</v>
      </c>
      <c r="P2164" s="10">
        <f t="shared" si="153"/>
        <v>87.1</v>
      </c>
      <c r="Q2164" s="12" t="s">
        <v>8323</v>
      </c>
      <c r="R2164" t="s">
        <v>8324</v>
      </c>
      <c r="S2164" s="17">
        <f t="shared" si="154"/>
        <v>41813.766099537039</v>
      </c>
      <c r="T2164" s="17"/>
      <c r="U2164" s="16">
        <f t="shared" si="155"/>
        <v>41844.766099537039</v>
      </c>
    </row>
    <row r="2165" spans="1:21" ht="45" hidden="1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0">
        <f t="shared" si="152"/>
        <v>132</v>
      </c>
      <c r="P2165" s="10">
        <f t="shared" si="153"/>
        <v>75.11</v>
      </c>
      <c r="Q2165" s="12" t="s">
        <v>8323</v>
      </c>
      <c r="R2165" t="s">
        <v>8324</v>
      </c>
      <c r="S2165" s="17">
        <f t="shared" si="154"/>
        <v>42111.899537037039</v>
      </c>
      <c r="T2165" s="17"/>
      <c r="U2165" s="16">
        <f t="shared" si="155"/>
        <v>42163.159722222219</v>
      </c>
    </row>
    <row r="2166" spans="1:21" ht="30" hidden="1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0">
        <f t="shared" si="152"/>
        <v>103</v>
      </c>
      <c r="P2166" s="10">
        <f t="shared" si="153"/>
        <v>68.010000000000005</v>
      </c>
      <c r="Q2166" s="12" t="s">
        <v>8323</v>
      </c>
      <c r="R2166" t="s">
        <v>8324</v>
      </c>
      <c r="S2166" s="17">
        <f t="shared" si="154"/>
        <v>42515.71775462963</v>
      </c>
      <c r="T2166" s="17"/>
      <c r="U2166" s="16">
        <f t="shared" si="155"/>
        <v>42546.165972222225</v>
      </c>
    </row>
    <row r="2167" spans="1:21" ht="60" hidden="1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0">
        <f t="shared" si="152"/>
        <v>139</v>
      </c>
      <c r="P2167" s="10">
        <f t="shared" si="153"/>
        <v>29.62</v>
      </c>
      <c r="Q2167" s="12" t="s">
        <v>8323</v>
      </c>
      <c r="R2167" t="s">
        <v>8324</v>
      </c>
      <c r="S2167" s="17">
        <f t="shared" si="154"/>
        <v>42438.667071759264</v>
      </c>
      <c r="T2167" s="17"/>
      <c r="U2167" s="16">
        <f t="shared" si="155"/>
        <v>42468.625405092593</v>
      </c>
    </row>
    <row r="2168" spans="1:21" ht="60" hidden="1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0">
        <f t="shared" si="152"/>
        <v>147</v>
      </c>
      <c r="P2168" s="10">
        <f t="shared" si="153"/>
        <v>91.63</v>
      </c>
      <c r="Q2168" s="12" t="s">
        <v>8323</v>
      </c>
      <c r="R2168" t="s">
        <v>8324</v>
      </c>
      <c r="S2168" s="17">
        <f t="shared" si="154"/>
        <v>41933.838171296295</v>
      </c>
      <c r="T2168" s="17"/>
      <c r="U2168" s="16">
        <f t="shared" si="155"/>
        <v>41978.879837962959</v>
      </c>
    </row>
    <row r="2169" spans="1:21" ht="30" hidden="1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0">
        <f t="shared" si="152"/>
        <v>120</v>
      </c>
      <c r="P2169" s="10">
        <f t="shared" si="153"/>
        <v>22.5</v>
      </c>
      <c r="Q2169" s="12" t="s">
        <v>8323</v>
      </c>
      <c r="R2169" t="s">
        <v>8324</v>
      </c>
      <c r="S2169" s="17">
        <f t="shared" si="154"/>
        <v>41153.066400462965</v>
      </c>
      <c r="T2169" s="17"/>
      <c r="U2169" s="16">
        <f t="shared" si="155"/>
        <v>41167.066400462965</v>
      </c>
    </row>
    <row r="2170" spans="1:21" ht="45" hidden="1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0">
        <f t="shared" si="152"/>
        <v>122</v>
      </c>
      <c r="P2170" s="10">
        <f t="shared" si="153"/>
        <v>64.37</v>
      </c>
      <c r="Q2170" s="12" t="s">
        <v>8323</v>
      </c>
      <c r="R2170" t="s">
        <v>8324</v>
      </c>
      <c r="S2170" s="17">
        <f t="shared" si="154"/>
        <v>42745.600243055553</v>
      </c>
      <c r="T2170" s="17"/>
      <c r="U2170" s="16">
        <f t="shared" si="155"/>
        <v>42776.208333333328</v>
      </c>
    </row>
    <row r="2171" spans="1:21" ht="60" hidden="1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0">
        <f t="shared" si="152"/>
        <v>100</v>
      </c>
      <c r="P2171" s="10">
        <f t="shared" si="153"/>
        <v>21.86</v>
      </c>
      <c r="Q2171" s="12" t="s">
        <v>8323</v>
      </c>
      <c r="R2171" t="s">
        <v>8324</v>
      </c>
      <c r="S2171" s="17">
        <f t="shared" si="154"/>
        <v>42793.700821759259</v>
      </c>
      <c r="T2171" s="17"/>
      <c r="U2171" s="16">
        <f t="shared" si="155"/>
        <v>42796.700821759259</v>
      </c>
    </row>
    <row r="2172" spans="1:21" ht="45" hidden="1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0">
        <f t="shared" si="152"/>
        <v>181</v>
      </c>
      <c r="P2172" s="10">
        <f t="shared" si="153"/>
        <v>33.32</v>
      </c>
      <c r="Q2172" s="12" t="s">
        <v>8323</v>
      </c>
      <c r="R2172" t="s">
        <v>8324</v>
      </c>
      <c r="S2172" s="17">
        <f t="shared" si="154"/>
        <v>42198.750254629631</v>
      </c>
      <c r="T2172" s="17"/>
      <c r="U2172" s="16">
        <f t="shared" si="155"/>
        <v>42238.750254629631</v>
      </c>
    </row>
    <row r="2173" spans="1:21" ht="45" hidden="1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0">
        <f t="shared" si="152"/>
        <v>106</v>
      </c>
      <c r="P2173" s="10">
        <f t="shared" si="153"/>
        <v>90.28</v>
      </c>
      <c r="Q2173" s="12" t="s">
        <v>8323</v>
      </c>
      <c r="R2173" t="s">
        <v>8324</v>
      </c>
      <c r="S2173" s="17">
        <f t="shared" si="154"/>
        <v>42141.95711805555</v>
      </c>
      <c r="T2173" s="17"/>
      <c r="U2173" s="16">
        <f t="shared" si="155"/>
        <v>42177.208333333328</v>
      </c>
    </row>
    <row r="2174" spans="1:21" ht="45" hidden="1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0">
        <f t="shared" si="152"/>
        <v>100</v>
      </c>
      <c r="P2174" s="10">
        <f t="shared" si="153"/>
        <v>76.92</v>
      </c>
      <c r="Q2174" s="12" t="s">
        <v>8323</v>
      </c>
      <c r="R2174" t="s">
        <v>8324</v>
      </c>
      <c r="S2174" s="17">
        <f t="shared" si="154"/>
        <v>42082.580092592587</v>
      </c>
      <c r="T2174" s="17"/>
      <c r="U2174" s="16">
        <f t="shared" si="155"/>
        <v>42112.580092592587</v>
      </c>
    </row>
    <row r="2175" spans="1:21" ht="60" hidden="1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0">
        <f t="shared" si="152"/>
        <v>127</v>
      </c>
      <c r="P2175" s="10">
        <f t="shared" si="153"/>
        <v>59.23</v>
      </c>
      <c r="Q2175" s="12" t="s">
        <v>8323</v>
      </c>
      <c r="R2175" t="s">
        <v>8324</v>
      </c>
      <c r="S2175" s="17">
        <f t="shared" si="154"/>
        <v>41495.692627314813</v>
      </c>
      <c r="T2175" s="17"/>
      <c r="U2175" s="16">
        <f t="shared" si="155"/>
        <v>41527.165972222225</v>
      </c>
    </row>
    <row r="2176" spans="1:21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0">
        <f t="shared" si="152"/>
        <v>103</v>
      </c>
      <c r="P2176" s="10">
        <f t="shared" si="153"/>
        <v>65.38</v>
      </c>
      <c r="Q2176" s="12" t="s">
        <v>8323</v>
      </c>
      <c r="R2176" t="s">
        <v>8324</v>
      </c>
      <c r="S2176" s="17">
        <f t="shared" si="154"/>
        <v>42465.542905092589</v>
      </c>
      <c r="T2176" s="27">
        <f>YEAR(S2176)</f>
        <v>2016</v>
      </c>
      <c r="U2176" s="16">
        <f t="shared" si="155"/>
        <v>42495.542905092589</v>
      </c>
    </row>
    <row r="2177" spans="1:21" ht="60" hidden="1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0">
        <f t="shared" si="152"/>
        <v>250</v>
      </c>
      <c r="P2177" s="10">
        <f t="shared" si="153"/>
        <v>67.31</v>
      </c>
      <c r="Q2177" s="12" t="s">
        <v>8323</v>
      </c>
      <c r="R2177" t="s">
        <v>8324</v>
      </c>
      <c r="S2177" s="17">
        <f t="shared" si="154"/>
        <v>42565.009097222224</v>
      </c>
      <c r="T2177" s="17"/>
      <c r="U2177" s="16">
        <f t="shared" si="155"/>
        <v>42572.009097222224</v>
      </c>
    </row>
    <row r="2178" spans="1:21" ht="45" hidden="1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0">
        <f t="shared" ref="O2178:O2241" si="156">ROUND(E2178/D2178*100,0)</f>
        <v>126</v>
      </c>
      <c r="P2178" s="10">
        <f t="shared" ref="P2178:P2241" si="157">IFERROR(ROUND(E2178/L2178,2),0)</f>
        <v>88.75</v>
      </c>
      <c r="Q2178" s="12" t="s">
        <v>8323</v>
      </c>
      <c r="R2178" t="s">
        <v>8324</v>
      </c>
      <c r="S2178" s="17">
        <f t="shared" si="154"/>
        <v>42096.633206018523</v>
      </c>
      <c r="T2178" s="17"/>
      <c r="U2178" s="16">
        <f t="shared" si="155"/>
        <v>42126.633206018523</v>
      </c>
    </row>
    <row r="2179" spans="1:21" ht="75" hidden="1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0">
        <f t="shared" si="156"/>
        <v>100</v>
      </c>
      <c r="P2179" s="10">
        <f t="shared" si="157"/>
        <v>65.87</v>
      </c>
      <c r="Q2179" s="12" t="s">
        <v>8323</v>
      </c>
      <c r="R2179" t="s">
        <v>8324</v>
      </c>
      <c r="S2179" s="17">
        <f t="shared" ref="S2179:S2242" si="158">(((J2179/60)/60)/24)+DATE(1970,1,1)</f>
        <v>42502.250775462962</v>
      </c>
      <c r="T2179" s="17"/>
      <c r="U2179" s="16">
        <f t="shared" ref="U2179:U2242" si="159">(((I2179/60)/60)/24)+DATE(1970,1,1)</f>
        <v>42527.250775462962</v>
      </c>
    </row>
    <row r="2180" spans="1:21" ht="45" hidden="1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0">
        <f t="shared" si="156"/>
        <v>139</v>
      </c>
      <c r="P2180" s="10">
        <f t="shared" si="157"/>
        <v>40.35</v>
      </c>
      <c r="Q2180" s="12" t="s">
        <v>8323</v>
      </c>
      <c r="R2180" t="s">
        <v>8324</v>
      </c>
      <c r="S2180" s="17">
        <f t="shared" si="158"/>
        <v>42723.63653935185</v>
      </c>
      <c r="T2180" s="17"/>
      <c r="U2180" s="16">
        <f t="shared" si="159"/>
        <v>42753.63653935185</v>
      </c>
    </row>
    <row r="2181" spans="1:21" ht="45" hidden="1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0">
        <f t="shared" si="156"/>
        <v>161</v>
      </c>
      <c r="P2181" s="10">
        <f t="shared" si="157"/>
        <v>76.86</v>
      </c>
      <c r="Q2181" s="12" t="s">
        <v>8323</v>
      </c>
      <c r="R2181" t="s">
        <v>8324</v>
      </c>
      <c r="S2181" s="17">
        <f t="shared" si="158"/>
        <v>42075.171203703707</v>
      </c>
      <c r="T2181" s="17"/>
      <c r="U2181" s="16">
        <f t="shared" si="159"/>
        <v>42105.171203703707</v>
      </c>
    </row>
    <row r="2182" spans="1:21" ht="45" hidden="1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0">
        <f t="shared" si="156"/>
        <v>107</v>
      </c>
      <c r="P2182" s="10">
        <f t="shared" si="157"/>
        <v>68.709999999999994</v>
      </c>
      <c r="Q2182" s="12" t="s">
        <v>8323</v>
      </c>
      <c r="R2182" t="s">
        <v>8324</v>
      </c>
      <c r="S2182" s="17">
        <f t="shared" si="158"/>
        <v>42279.669768518521</v>
      </c>
      <c r="T2182" s="17"/>
      <c r="U2182" s="16">
        <f t="shared" si="159"/>
        <v>42321.711435185185</v>
      </c>
    </row>
    <row r="2183" spans="1:21" ht="60" hidden="1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0">
        <f t="shared" si="156"/>
        <v>153</v>
      </c>
      <c r="P2183" s="10">
        <f t="shared" si="157"/>
        <v>57.77</v>
      </c>
      <c r="Q2183" s="12" t="s">
        <v>8331</v>
      </c>
      <c r="R2183" t="s">
        <v>8349</v>
      </c>
      <c r="S2183" s="17">
        <f t="shared" si="158"/>
        <v>42773.005243055552</v>
      </c>
      <c r="T2183" s="17"/>
      <c r="U2183" s="16">
        <f t="shared" si="159"/>
        <v>42787.005243055552</v>
      </c>
    </row>
    <row r="2184" spans="1:21" ht="45" hidden="1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0">
        <f t="shared" si="156"/>
        <v>524</v>
      </c>
      <c r="P2184" s="10">
        <f t="shared" si="157"/>
        <v>44.17</v>
      </c>
      <c r="Q2184" s="12" t="s">
        <v>8331</v>
      </c>
      <c r="R2184" t="s">
        <v>8349</v>
      </c>
      <c r="S2184" s="17">
        <f t="shared" si="158"/>
        <v>41879.900752314818</v>
      </c>
      <c r="T2184" s="17"/>
      <c r="U2184" s="16">
        <f t="shared" si="159"/>
        <v>41914.900752314818</v>
      </c>
    </row>
    <row r="2185" spans="1:21" ht="60" hidden="1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0">
        <f t="shared" si="156"/>
        <v>489</v>
      </c>
      <c r="P2185" s="10">
        <f t="shared" si="157"/>
        <v>31.57</v>
      </c>
      <c r="Q2185" s="12" t="s">
        <v>8331</v>
      </c>
      <c r="R2185" t="s">
        <v>8349</v>
      </c>
      <c r="S2185" s="17">
        <f t="shared" si="158"/>
        <v>42745.365474537044</v>
      </c>
      <c r="T2185" s="17"/>
      <c r="U2185" s="16">
        <f t="shared" si="159"/>
        <v>42775.208333333328</v>
      </c>
    </row>
    <row r="2186" spans="1:21" ht="60" hidden="1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0">
        <f t="shared" si="156"/>
        <v>285</v>
      </c>
      <c r="P2186" s="10">
        <f t="shared" si="157"/>
        <v>107.05</v>
      </c>
      <c r="Q2186" s="12" t="s">
        <v>8331</v>
      </c>
      <c r="R2186" t="s">
        <v>8349</v>
      </c>
      <c r="S2186" s="17">
        <f t="shared" si="158"/>
        <v>42380.690289351856</v>
      </c>
      <c r="T2186" s="17"/>
      <c r="U2186" s="16">
        <f t="shared" si="159"/>
        <v>42394.666666666672</v>
      </c>
    </row>
    <row r="2187" spans="1:21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0">
        <f t="shared" si="156"/>
        <v>1857</v>
      </c>
      <c r="P2187" s="10">
        <f t="shared" si="157"/>
        <v>149.03</v>
      </c>
      <c r="Q2187" s="12" t="s">
        <v>8331</v>
      </c>
      <c r="R2187" t="s">
        <v>8349</v>
      </c>
      <c r="S2187" s="17">
        <f t="shared" si="158"/>
        <v>41319.349988425929</v>
      </c>
      <c r="T2187" s="27">
        <f>YEAR(S2187)</f>
        <v>2013</v>
      </c>
      <c r="U2187" s="16">
        <f t="shared" si="159"/>
        <v>41359.349988425929</v>
      </c>
    </row>
    <row r="2188" spans="1:21" ht="45" hidden="1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0">
        <f t="shared" si="156"/>
        <v>110</v>
      </c>
      <c r="P2188" s="10">
        <f t="shared" si="157"/>
        <v>55.96</v>
      </c>
      <c r="Q2188" s="12" t="s">
        <v>8331</v>
      </c>
      <c r="R2188" t="s">
        <v>8349</v>
      </c>
      <c r="S2188" s="17">
        <f t="shared" si="158"/>
        <v>42583.615081018521</v>
      </c>
      <c r="T2188" s="17"/>
      <c r="U2188" s="16">
        <f t="shared" si="159"/>
        <v>42620.083333333328</v>
      </c>
    </row>
    <row r="2189" spans="1:21" ht="60" hidden="1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0">
        <f t="shared" si="156"/>
        <v>1015</v>
      </c>
      <c r="P2189" s="10">
        <f t="shared" si="157"/>
        <v>56.97</v>
      </c>
      <c r="Q2189" s="12" t="s">
        <v>8331</v>
      </c>
      <c r="R2189" t="s">
        <v>8349</v>
      </c>
      <c r="S2189" s="17">
        <f t="shared" si="158"/>
        <v>42068.209097222221</v>
      </c>
      <c r="T2189" s="17"/>
      <c r="U2189" s="16">
        <f t="shared" si="159"/>
        <v>42097.165972222225</v>
      </c>
    </row>
    <row r="2190" spans="1:21" ht="45" hidden="1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0">
        <f t="shared" si="156"/>
        <v>412</v>
      </c>
      <c r="P2190" s="10">
        <f t="shared" si="157"/>
        <v>44.06</v>
      </c>
      <c r="Q2190" s="12" t="s">
        <v>8331</v>
      </c>
      <c r="R2190" t="s">
        <v>8349</v>
      </c>
      <c r="S2190" s="17">
        <f t="shared" si="158"/>
        <v>42633.586122685185</v>
      </c>
      <c r="T2190" s="17"/>
      <c r="U2190" s="16">
        <f t="shared" si="159"/>
        <v>42668.708333333328</v>
      </c>
    </row>
    <row r="2191" spans="1:21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0">
        <f t="shared" si="156"/>
        <v>503</v>
      </c>
      <c r="P2191" s="10">
        <f t="shared" si="157"/>
        <v>68.63</v>
      </c>
      <c r="Q2191" s="12" t="s">
        <v>8331</v>
      </c>
      <c r="R2191" t="s">
        <v>8349</v>
      </c>
      <c r="S2191" s="17">
        <f t="shared" si="158"/>
        <v>42467.788194444445</v>
      </c>
      <c r="T2191" s="27">
        <f>YEAR(S2191)</f>
        <v>2016</v>
      </c>
      <c r="U2191" s="16">
        <f t="shared" si="159"/>
        <v>42481.916666666672</v>
      </c>
    </row>
    <row r="2192" spans="1:21" ht="45" hidden="1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0">
        <f t="shared" si="156"/>
        <v>185</v>
      </c>
      <c r="P2192" s="10">
        <f t="shared" si="157"/>
        <v>65.319999999999993</v>
      </c>
      <c r="Q2192" s="12" t="s">
        <v>8331</v>
      </c>
      <c r="R2192" t="s">
        <v>8349</v>
      </c>
      <c r="S2192" s="17">
        <f t="shared" si="158"/>
        <v>42417.625046296293</v>
      </c>
      <c r="T2192" s="17"/>
      <c r="U2192" s="16">
        <f t="shared" si="159"/>
        <v>42452.290972222225</v>
      </c>
    </row>
    <row r="2193" spans="1:21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0">
        <f t="shared" si="156"/>
        <v>120</v>
      </c>
      <c r="P2193" s="10">
        <f t="shared" si="157"/>
        <v>35.92</v>
      </c>
      <c r="Q2193" s="12" t="s">
        <v>8331</v>
      </c>
      <c r="R2193" t="s">
        <v>8349</v>
      </c>
      <c r="S2193" s="17">
        <f t="shared" si="158"/>
        <v>42768.833645833336</v>
      </c>
      <c r="T2193" s="27">
        <f t="shared" ref="T2193:T2194" si="160">YEAR(S2193)</f>
        <v>2017</v>
      </c>
      <c r="U2193" s="16">
        <f t="shared" si="159"/>
        <v>42780.833645833336</v>
      </c>
    </row>
    <row r="2194" spans="1:21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0">
        <f t="shared" si="156"/>
        <v>1081</v>
      </c>
      <c r="P2194" s="10">
        <f t="shared" si="157"/>
        <v>40.07</v>
      </c>
      <c r="Q2194" s="12" t="s">
        <v>8331</v>
      </c>
      <c r="R2194" t="s">
        <v>8349</v>
      </c>
      <c r="S2194" s="17">
        <f t="shared" si="158"/>
        <v>42691.8512037037</v>
      </c>
      <c r="T2194" s="27">
        <f t="shared" si="160"/>
        <v>2016</v>
      </c>
      <c r="U2194" s="16">
        <f t="shared" si="159"/>
        <v>42719.958333333328</v>
      </c>
    </row>
    <row r="2195" spans="1:21" ht="60" hidden="1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0">
        <f t="shared" si="156"/>
        <v>452</v>
      </c>
      <c r="P2195" s="10">
        <f t="shared" si="157"/>
        <v>75.650000000000006</v>
      </c>
      <c r="Q2195" s="12" t="s">
        <v>8331</v>
      </c>
      <c r="R2195" t="s">
        <v>8349</v>
      </c>
      <c r="S2195" s="17">
        <f t="shared" si="158"/>
        <v>42664.405925925923</v>
      </c>
      <c r="T2195" s="17"/>
      <c r="U2195" s="16">
        <f t="shared" si="159"/>
        <v>42695.207638888889</v>
      </c>
    </row>
    <row r="2196" spans="1:21" ht="60" hidden="1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0">
        <f t="shared" si="156"/>
        <v>537</v>
      </c>
      <c r="P2196" s="10">
        <f t="shared" si="157"/>
        <v>61.2</v>
      </c>
      <c r="Q2196" s="12" t="s">
        <v>8331</v>
      </c>
      <c r="R2196" t="s">
        <v>8349</v>
      </c>
      <c r="S2196" s="17">
        <f t="shared" si="158"/>
        <v>42425.757986111115</v>
      </c>
      <c r="T2196" s="17"/>
      <c r="U2196" s="16">
        <f t="shared" si="159"/>
        <v>42455.716319444444</v>
      </c>
    </row>
    <row r="2197" spans="1:21" ht="30" hidden="1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0">
        <f t="shared" si="156"/>
        <v>120</v>
      </c>
      <c r="P2197" s="10">
        <f t="shared" si="157"/>
        <v>48.13</v>
      </c>
      <c r="Q2197" s="12" t="s">
        <v>8331</v>
      </c>
      <c r="R2197" t="s">
        <v>8349</v>
      </c>
      <c r="S2197" s="17">
        <f t="shared" si="158"/>
        <v>42197.771990740745</v>
      </c>
      <c r="T2197" s="17"/>
      <c r="U2197" s="16">
        <f t="shared" si="159"/>
        <v>42227.771990740745</v>
      </c>
    </row>
    <row r="2198" spans="1:21" ht="30" hidden="1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0">
        <f t="shared" si="156"/>
        <v>114</v>
      </c>
      <c r="P2198" s="10">
        <f t="shared" si="157"/>
        <v>68.11</v>
      </c>
      <c r="Q2198" s="12" t="s">
        <v>8331</v>
      </c>
      <c r="R2198" t="s">
        <v>8349</v>
      </c>
      <c r="S2198" s="17">
        <f t="shared" si="158"/>
        <v>42675.487291666665</v>
      </c>
      <c r="T2198" s="17"/>
      <c r="U2198" s="16">
        <f t="shared" si="159"/>
        <v>42706.291666666672</v>
      </c>
    </row>
    <row r="2199" spans="1:21" ht="45" hidden="1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0">
        <f t="shared" si="156"/>
        <v>951</v>
      </c>
      <c r="P2199" s="10">
        <f t="shared" si="157"/>
        <v>65.89</v>
      </c>
      <c r="Q2199" s="12" t="s">
        <v>8331</v>
      </c>
      <c r="R2199" t="s">
        <v>8349</v>
      </c>
      <c r="S2199" s="17">
        <f t="shared" si="158"/>
        <v>42033.584016203706</v>
      </c>
      <c r="T2199" s="17"/>
      <c r="U2199" s="16">
        <f t="shared" si="159"/>
        <v>42063.584016203706</v>
      </c>
    </row>
    <row r="2200" spans="1:21" ht="60" hidden="1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0">
        <f t="shared" si="156"/>
        <v>133</v>
      </c>
      <c r="P2200" s="10">
        <f t="shared" si="157"/>
        <v>81.650000000000006</v>
      </c>
      <c r="Q2200" s="12" t="s">
        <v>8331</v>
      </c>
      <c r="R2200" t="s">
        <v>8349</v>
      </c>
      <c r="S2200" s="17">
        <f t="shared" si="158"/>
        <v>42292.513888888891</v>
      </c>
      <c r="T2200" s="17"/>
      <c r="U2200" s="16">
        <f t="shared" si="159"/>
        <v>42322.555555555555</v>
      </c>
    </row>
    <row r="2201" spans="1:21" ht="30" hidden="1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0">
        <f t="shared" si="156"/>
        <v>147</v>
      </c>
      <c r="P2201" s="10">
        <f t="shared" si="157"/>
        <v>52.7</v>
      </c>
      <c r="Q2201" s="12" t="s">
        <v>8331</v>
      </c>
      <c r="R2201" t="s">
        <v>8349</v>
      </c>
      <c r="S2201" s="17">
        <f t="shared" si="158"/>
        <v>42262.416643518518</v>
      </c>
      <c r="T2201" s="17"/>
      <c r="U2201" s="16">
        <f t="shared" si="159"/>
        <v>42292.416643518518</v>
      </c>
    </row>
    <row r="2202" spans="1:21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0">
        <f t="shared" si="156"/>
        <v>542</v>
      </c>
      <c r="P2202" s="10">
        <f t="shared" si="157"/>
        <v>41.23</v>
      </c>
      <c r="Q2202" s="12" t="s">
        <v>8331</v>
      </c>
      <c r="R2202" t="s">
        <v>8349</v>
      </c>
      <c r="S2202" s="17">
        <f t="shared" si="158"/>
        <v>42163.625787037032</v>
      </c>
      <c r="T2202" s="27">
        <f t="shared" ref="T2202:T2203" si="161">YEAR(S2202)</f>
        <v>2015</v>
      </c>
      <c r="U2202" s="16">
        <f t="shared" si="159"/>
        <v>42191.125</v>
      </c>
    </row>
    <row r="2203" spans="1:21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0">
        <f t="shared" si="156"/>
        <v>383</v>
      </c>
      <c r="P2203" s="10">
        <f t="shared" si="157"/>
        <v>15.04</v>
      </c>
      <c r="Q2203" s="12" t="s">
        <v>8323</v>
      </c>
      <c r="R2203" t="s">
        <v>8328</v>
      </c>
      <c r="S2203" s="17">
        <f t="shared" si="158"/>
        <v>41276.846817129634</v>
      </c>
      <c r="T2203" s="27">
        <f t="shared" si="161"/>
        <v>2013</v>
      </c>
      <c r="U2203" s="16">
        <f t="shared" si="159"/>
        <v>41290.846817129634</v>
      </c>
    </row>
    <row r="2204" spans="1:21" ht="45" hidden="1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0">
        <f t="shared" si="156"/>
        <v>704</v>
      </c>
      <c r="P2204" s="10">
        <f t="shared" si="157"/>
        <v>39.07</v>
      </c>
      <c r="Q2204" s="12" t="s">
        <v>8323</v>
      </c>
      <c r="R2204" t="s">
        <v>8328</v>
      </c>
      <c r="S2204" s="17">
        <f t="shared" si="158"/>
        <v>41184.849166666667</v>
      </c>
      <c r="T2204" s="17"/>
      <c r="U2204" s="16">
        <f t="shared" si="159"/>
        <v>41214.849166666667</v>
      </c>
    </row>
    <row r="2205" spans="1:21" ht="60" hidden="1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0">
        <f t="shared" si="156"/>
        <v>110</v>
      </c>
      <c r="P2205" s="10">
        <f t="shared" si="157"/>
        <v>43.82</v>
      </c>
      <c r="Q2205" s="12" t="s">
        <v>8323</v>
      </c>
      <c r="R2205" t="s">
        <v>8328</v>
      </c>
      <c r="S2205" s="17">
        <f t="shared" si="158"/>
        <v>42241.85974537037</v>
      </c>
      <c r="T2205" s="17"/>
      <c r="U2205" s="16">
        <f t="shared" si="159"/>
        <v>42271.85974537037</v>
      </c>
    </row>
    <row r="2206" spans="1:21" ht="45" hidden="1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0">
        <f t="shared" si="156"/>
        <v>133</v>
      </c>
      <c r="P2206" s="10">
        <f t="shared" si="157"/>
        <v>27.3</v>
      </c>
      <c r="Q2206" s="12" t="s">
        <v>8323</v>
      </c>
      <c r="R2206" t="s">
        <v>8328</v>
      </c>
      <c r="S2206" s="17">
        <f t="shared" si="158"/>
        <v>41312.311562499999</v>
      </c>
      <c r="T2206" s="17"/>
      <c r="U2206" s="16">
        <f t="shared" si="159"/>
        <v>41342.311562499999</v>
      </c>
    </row>
    <row r="2207" spans="1:21" ht="45" hidden="1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0">
        <f t="shared" si="156"/>
        <v>152</v>
      </c>
      <c r="P2207" s="10">
        <f t="shared" si="157"/>
        <v>42.22</v>
      </c>
      <c r="Q2207" s="12" t="s">
        <v>8323</v>
      </c>
      <c r="R2207" t="s">
        <v>8328</v>
      </c>
      <c r="S2207" s="17">
        <f t="shared" si="158"/>
        <v>41031.82163194444</v>
      </c>
      <c r="T2207" s="17"/>
      <c r="U2207" s="16">
        <f t="shared" si="159"/>
        <v>41061.82163194444</v>
      </c>
    </row>
    <row r="2208" spans="1:21" ht="60" hidden="1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0">
        <f t="shared" si="156"/>
        <v>103</v>
      </c>
      <c r="P2208" s="10">
        <f t="shared" si="157"/>
        <v>33.24</v>
      </c>
      <c r="Q2208" s="12" t="s">
        <v>8323</v>
      </c>
      <c r="R2208" t="s">
        <v>8328</v>
      </c>
      <c r="S2208" s="17">
        <f t="shared" si="158"/>
        <v>40997.257222222222</v>
      </c>
      <c r="T2208" s="17"/>
      <c r="U2208" s="16">
        <f t="shared" si="159"/>
        <v>41015.257222222222</v>
      </c>
    </row>
    <row r="2209" spans="1:21" ht="45" hidden="1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0">
        <f t="shared" si="156"/>
        <v>100</v>
      </c>
      <c r="P2209" s="10">
        <f t="shared" si="157"/>
        <v>285.70999999999998</v>
      </c>
      <c r="Q2209" s="12" t="s">
        <v>8323</v>
      </c>
      <c r="R2209" t="s">
        <v>8328</v>
      </c>
      <c r="S2209" s="17">
        <f t="shared" si="158"/>
        <v>41564.194131944445</v>
      </c>
      <c r="T2209" s="17"/>
      <c r="U2209" s="16">
        <f t="shared" si="159"/>
        <v>41594.235798611109</v>
      </c>
    </row>
    <row r="2210" spans="1:21" ht="60" hidden="1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0">
        <f t="shared" si="156"/>
        <v>102</v>
      </c>
      <c r="P2210" s="10">
        <f t="shared" si="157"/>
        <v>42.33</v>
      </c>
      <c r="Q2210" s="12" t="s">
        <v>8323</v>
      </c>
      <c r="R2210" t="s">
        <v>8328</v>
      </c>
      <c r="S2210" s="17">
        <f t="shared" si="158"/>
        <v>40946.882245370369</v>
      </c>
      <c r="T2210" s="17"/>
      <c r="U2210" s="16">
        <f t="shared" si="159"/>
        <v>41006.166666666664</v>
      </c>
    </row>
    <row r="2211" spans="1:21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0">
        <f t="shared" si="156"/>
        <v>151</v>
      </c>
      <c r="P2211" s="10">
        <f t="shared" si="157"/>
        <v>50.27</v>
      </c>
      <c r="Q2211" s="12" t="s">
        <v>8323</v>
      </c>
      <c r="R2211" t="s">
        <v>8328</v>
      </c>
      <c r="S2211" s="17">
        <f t="shared" si="158"/>
        <v>41732.479675925926</v>
      </c>
      <c r="T2211" s="27">
        <f>YEAR(S2211)</f>
        <v>2014</v>
      </c>
      <c r="U2211" s="16">
        <f t="shared" si="159"/>
        <v>41743.958333333336</v>
      </c>
    </row>
    <row r="2212" spans="1:21" ht="60" hidden="1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0">
        <f t="shared" si="156"/>
        <v>111</v>
      </c>
      <c r="P2212" s="10">
        <f t="shared" si="157"/>
        <v>61.9</v>
      </c>
      <c r="Q2212" s="12" t="s">
        <v>8323</v>
      </c>
      <c r="R2212" t="s">
        <v>8328</v>
      </c>
      <c r="S2212" s="17">
        <f t="shared" si="158"/>
        <v>40956.066087962965</v>
      </c>
      <c r="T2212" s="17"/>
      <c r="U2212" s="16">
        <f t="shared" si="159"/>
        <v>41013.73333333333</v>
      </c>
    </row>
    <row r="2213" spans="1:21" ht="60" hidden="1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0">
        <f t="shared" si="156"/>
        <v>196</v>
      </c>
      <c r="P2213" s="10">
        <f t="shared" si="157"/>
        <v>40.75</v>
      </c>
      <c r="Q2213" s="12" t="s">
        <v>8323</v>
      </c>
      <c r="R2213" t="s">
        <v>8328</v>
      </c>
      <c r="S2213" s="17">
        <f t="shared" si="158"/>
        <v>41716.785011574073</v>
      </c>
      <c r="T2213" s="17"/>
      <c r="U2213" s="16">
        <f t="shared" si="159"/>
        <v>41739.290972222225</v>
      </c>
    </row>
    <row r="2214" spans="1:21" ht="60" hidden="1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0">
        <f t="shared" si="156"/>
        <v>114</v>
      </c>
      <c r="P2214" s="10">
        <f t="shared" si="157"/>
        <v>55.8</v>
      </c>
      <c r="Q2214" s="12" t="s">
        <v>8323</v>
      </c>
      <c r="R2214" t="s">
        <v>8328</v>
      </c>
      <c r="S2214" s="17">
        <f t="shared" si="158"/>
        <v>41548.747418981482</v>
      </c>
      <c r="T2214" s="17"/>
      <c r="U2214" s="16">
        <f t="shared" si="159"/>
        <v>41582.041666666664</v>
      </c>
    </row>
    <row r="2215" spans="1:21" ht="75" hidden="1" x14ac:dyDescent="0.2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0">
        <f t="shared" si="156"/>
        <v>200</v>
      </c>
      <c r="P2215" s="10">
        <f t="shared" si="157"/>
        <v>10</v>
      </c>
      <c r="Q2215" s="12" t="s">
        <v>8323</v>
      </c>
      <c r="R2215" t="s">
        <v>8328</v>
      </c>
      <c r="S2215" s="17">
        <f t="shared" si="158"/>
        <v>42109.826145833329</v>
      </c>
      <c r="T2215" s="17"/>
      <c r="U2215" s="16">
        <f t="shared" si="159"/>
        <v>42139.826145833329</v>
      </c>
    </row>
    <row r="2216" spans="1:21" ht="45" hidden="1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0">
        <f t="shared" si="156"/>
        <v>293</v>
      </c>
      <c r="P2216" s="10">
        <f t="shared" si="157"/>
        <v>73.13</v>
      </c>
      <c r="Q2216" s="12" t="s">
        <v>8323</v>
      </c>
      <c r="R2216" t="s">
        <v>8328</v>
      </c>
      <c r="S2216" s="17">
        <f t="shared" si="158"/>
        <v>41646.792222222226</v>
      </c>
      <c r="T2216" s="17"/>
      <c r="U2216" s="16">
        <f t="shared" si="159"/>
        <v>41676.792222222226</v>
      </c>
    </row>
    <row r="2217" spans="1:21" ht="30" hidden="1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0">
        <f t="shared" si="156"/>
        <v>156</v>
      </c>
      <c r="P2217" s="10">
        <f t="shared" si="157"/>
        <v>26.06</v>
      </c>
      <c r="Q2217" s="12" t="s">
        <v>8323</v>
      </c>
      <c r="R2217" t="s">
        <v>8328</v>
      </c>
      <c r="S2217" s="17">
        <f t="shared" si="158"/>
        <v>40958.717268518521</v>
      </c>
      <c r="T2217" s="17"/>
      <c r="U2217" s="16">
        <f t="shared" si="159"/>
        <v>40981.290972222225</v>
      </c>
    </row>
    <row r="2218" spans="1:21" ht="60" hidden="1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0">
        <f t="shared" si="156"/>
        <v>106</v>
      </c>
      <c r="P2218" s="10">
        <f t="shared" si="157"/>
        <v>22.64</v>
      </c>
      <c r="Q2218" s="12" t="s">
        <v>8323</v>
      </c>
      <c r="R2218" t="s">
        <v>8328</v>
      </c>
      <c r="S2218" s="17">
        <f t="shared" si="158"/>
        <v>42194.751678240747</v>
      </c>
      <c r="T2218" s="17"/>
      <c r="U2218" s="16">
        <f t="shared" si="159"/>
        <v>42208.751678240747</v>
      </c>
    </row>
    <row r="2219" spans="1:21" ht="60" hidden="1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0">
        <f t="shared" si="156"/>
        <v>101</v>
      </c>
      <c r="P2219" s="10">
        <f t="shared" si="157"/>
        <v>47.22</v>
      </c>
      <c r="Q2219" s="12" t="s">
        <v>8323</v>
      </c>
      <c r="R2219" t="s">
        <v>8328</v>
      </c>
      <c r="S2219" s="17">
        <f t="shared" si="158"/>
        <v>42299.776770833334</v>
      </c>
      <c r="T2219" s="17"/>
      <c r="U2219" s="16">
        <f t="shared" si="159"/>
        <v>42310.333333333328</v>
      </c>
    </row>
    <row r="2220" spans="1:21" ht="45" hidden="1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0">
        <f t="shared" si="156"/>
        <v>123</v>
      </c>
      <c r="P2220" s="10">
        <f t="shared" si="157"/>
        <v>32.32</v>
      </c>
      <c r="Q2220" s="12" t="s">
        <v>8323</v>
      </c>
      <c r="R2220" t="s">
        <v>8328</v>
      </c>
      <c r="S2220" s="17">
        <f t="shared" si="158"/>
        <v>41127.812303240738</v>
      </c>
      <c r="T2220" s="17"/>
      <c r="U2220" s="16">
        <f t="shared" si="159"/>
        <v>41150</v>
      </c>
    </row>
    <row r="2221" spans="1:21" ht="45" hidden="1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0">
        <f t="shared" si="156"/>
        <v>102</v>
      </c>
      <c r="P2221" s="10">
        <f t="shared" si="157"/>
        <v>53.42</v>
      </c>
      <c r="Q2221" s="12" t="s">
        <v>8323</v>
      </c>
      <c r="R2221" t="s">
        <v>8328</v>
      </c>
      <c r="S2221" s="17">
        <f t="shared" si="158"/>
        <v>42205.718888888892</v>
      </c>
      <c r="T2221" s="17"/>
      <c r="U2221" s="16">
        <f t="shared" si="159"/>
        <v>42235.718888888892</v>
      </c>
    </row>
    <row r="2222" spans="1:21" ht="45" hidden="1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0">
        <f t="shared" si="156"/>
        <v>101</v>
      </c>
      <c r="P2222" s="10">
        <f t="shared" si="157"/>
        <v>51.3</v>
      </c>
      <c r="Q2222" s="12" t="s">
        <v>8323</v>
      </c>
      <c r="R2222" t="s">
        <v>8328</v>
      </c>
      <c r="S2222" s="17">
        <f t="shared" si="158"/>
        <v>41452.060601851852</v>
      </c>
      <c r="T2222" s="17"/>
      <c r="U2222" s="16">
        <f t="shared" si="159"/>
        <v>41482.060601851852</v>
      </c>
    </row>
    <row r="2223" spans="1:21" ht="45" hidden="1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0">
        <f t="shared" si="156"/>
        <v>108</v>
      </c>
      <c r="P2223" s="10">
        <f t="shared" si="157"/>
        <v>37.200000000000003</v>
      </c>
      <c r="Q2223" s="12" t="s">
        <v>8331</v>
      </c>
      <c r="R2223" t="s">
        <v>8349</v>
      </c>
      <c r="S2223" s="17">
        <f t="shared" si="158"/>
        <v>42452.666770833333</v>
      </c>
      <c r="T2223" s="17"/>
      <c r="U2223" s="16">
        <f t="shared" si="159"/>
        <v>42483</v>
      </c>
    </row>
    <row r="2224" spans="1:21" ht="60" hidden="1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0">
        <f t="shared" si="156"/>
        <v>163</v>
      </c>
      <c r="P2224" s="10">
        <f t="shared" si="157"/>
        <v>27.1</v>
      </c>
      <c r="Q2224" s="12" t="s">
        <v>8331</v>
      </c>
      <c r="R2224" t="s">
        <v>8349</v>
      </c>
      <c r="S2224" s="17">
        <f t="shared" si="158"/>
        <v>40906.787581018521</v>
      </c>
      <c r="T2224" s="17"/>
      <c r="U2224" s="16">
        <f t="shared" si="159"/>
        <v>40936.787581018521</v>
      </c>
    </row>
    <row r="2225" spans="1:21" ht="60" hidden="1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0">
        <f t="shared" si="156"/>
        <v>106</v>
      </c>
      <c r="P2225" s="10">
        <f t="shared" si="157"/>
        <v>206.31</v>
      </c>
      <c r="Q2225" s="12" t="s">
        <v>8331</v>
      </c>
      <c r="R2225" t="s">
        <v>8349</v>
      </c>
      <c r="S2225" s="17">
        <f t="shared" si="158"/>
        <v>42152.640833333338</v>
      </c>
      <c r="T2225" s="17"/>
      <c r="U2225" s="16">
        <f t="shared" si="159"/>
        <v>42182.640833333338</v>
      </c>
    </row>
    <row r="2226" spans="1:21" ht="60" hidden="1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0">
        <f t="shared" si="156"/>
        <v>243</v>
      </c>
      <c r="P2226" s="10">
        <f t="shared" si="157"/>
        <v>82.15</v>
      </c>
      <c r="Q2226" s="12" t="s">
        <v>8331</v>
      </c>
      <c r="R2226" t="s">
        <v>8349</v>
      </c>
      <c r="S2226" s="17">
        <f t="shared" si="158"/>
        <v>42644.667534722219</v>
      </c>
      <c r="T2226" s="17"/>
      <c r="U2226" s="16">
        <f t="shared" si="159"/>
        <v>42672.791666666672</v>
      </c>
    </row>
    <row r="2227" spans="1:21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0">
        <f t="shared" si="156"/>
        <v>945</v>
      </c>
      <c r="P2227" s="10">
        <f t="shared" si="157"/>
        <v>164.8</v>
      </c>
      <c r="Q2227" s="12" t="s">
        <v>8331</v>
      </c>
      <c r="R2227" t="s">
        <v>8349</v>
      </c>
      <c r="S2227" s="17">
        <f t="shared" si="158"/>
        <v>41873.79184027778</v>
      </c>
      <c r="T2227" s="27">
        <f>YEAR(S2227)</f>
        <v>2014</v>
      </c>
      <c r="U2227" s="16">
        <f t="shared" si="159"/>
        <v>41903.79184027778</v>
      </c>
    </row>
    <row r="2228" spans="1:21" ht="60" hidden="1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0">
        <f t="shared" si="156"/>
        <v>108</v>
      </c>
      <c r="P2228" s="10">
        <f t="shared" si="157"/>
        <v>60.82</v>
      </c>
      <c r="Q2228" s="12" t="s">
        <v>8331</v>
      </c>
      <c r="R2228" t="s">
        <v>8349</v>
      </c>
      <c r="S2228" s="17">
        <f t="shared" si="158"/>
        <v>42381.79886574074</v>
      </c>
      <c r="T2228" s="17"/>
      <c r="U2228" s="16">
        <f t="shared" si="159"/>
        <v>42412.207638888889</v>
      </c>
    </row>
    <row r="2229" spans="1:21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0">
        <f t="shared" si="156"/>
        <v>157</v>
      </c>
      <c r="P2229" s="10">
        <f t="shared" si="157"/>
        <v>67.97</v>
      </c>
      <c r="Q2229" s="12" t="s">
        <v>8331</v>
      </c>
      <c r="R2229" t="s">
        <v>8349</v>
      </c>
      <c r="S2229" s="17">
        <f t="shared" si="158"/>
        <v>41561.807349537034</v>
      </c>
      <c r="T2229" s="27">
        <f>YEAR(S2229)</f>
        <v>2013</v>
      </c>
      <c r="U2229" s="16">
        <f t="shared" si="159"/>
        <v>41591.849016203705</v>
      </c>
    </row>
    <row r="2230" spans="1:21" ht="60" hidden="1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0">
        <f t="shared" si="156"/>
        <v>1174</v>
      </c>
      <c r="P2230" s="10">
        <f t="shared" si="157"/>
        <v>81.56</v>
      </c>
      <c r="Q2230" s="12" t="s">
        <v>8331</v>
      </c>
      <c r="R2230" t="s">
        <v>8349</v>
      </c>
      <c r="S2230" s="17">
        <f t="shared" si="158"/>
        <v>42202.278194444443</v>
      </c>
      <c r="T2230" s="17"/>
      <c r="U2230" s="16">
        <f t="shared" si="159"/>
        <v>42232.278194444443</v>
      </c>
    </row>
    <row r="2231" spans="1:21" ht="60" hidden="1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0">
        <f t="shared" si="156"/>
        <v>171</v>
      </c>
      <c r="P2231" s="10">
        <f t="shared" si="157"/>
        <v>25.43</v>
      </c>
      <c r="Q2231" s="12" t="s">
        <v>8331</v>
      </c>
      <c r="R2231" t="s">
        <v>8349</v>
      </c>
      <c r="S2231" s="17">
        <f t="shared" si="158"/>
        <v>41484.664247685185</v>
      </c>
      <c r="T2231" s="17"/>
      <c r="U2231" s="16">
        <f t="shared" si="159"/>
        <v>41520.166666666664</v>
      </c>
    </row>
    <row r="2232" spans="1:21" ht="60" hidden="1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0">
        <f t="shared" si="156"/>
        <v>126</v>
      </c>
      <c r="P2232" s="10">
        <f t="shared" si="157"/>
        <v>21.5</v>
      </c>
      <c r="Q2232" s="12" t="s">
        <v>8331</v>
      </c>
      <c r="R2232" t="s">
        <v>8349</v>
      </c>
      <c r="S2232" s="17">
        <f t="shared" si="158"/>
        <v>41724.881099537037</v>
      </c>
      <c r="T2232" s="17"/>
      <c r="U2232" s="16">
        <f t="shared" si="159"/>
        <v>41754.881099537037</v>
      </c>
    </row>
    <row r="2233" spans="1:21" ht="60" hidden="1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0">
        <f t="shared" si="156"/>
        <v>1212</v>
      </c>
      <c r="P2233" s="10">
        <f t="shared" si="157"/>
        <v>27.23</v>
      </c>
      <c r="Q2233" s="12" t="s">
        <v>8331</v>
      </c>
      <c r="R2233" t="s">
        <v>8349</v>
      </c>
      <c r="S2233" s="17">
        <f t="shared" si="158"/>
        <v>41423.910891203705</v>
      </c>
      <c r="T2233" s="17"/>
      <c r="U2233" s="16">
        <f t="shared" si="159"/>
        <v>41450.208333333336</v>
      </c>
    </row>
    <row r="2234" spans="1:21" ht="45" hidden="1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0">
        <f t="shared" si="156"/>
        <v>496</v>
      </c>
      <c r="P2234" s="10">
        <f t="shared" si="157"/>
        <v>25.09</v>
      </c>
      <c r="Q2234" s="12" t="s">
        <v>8331</v>
      </c>
      <c r="R2234" t="s">
        <v>8349</v>
      </c>
      <c r="S2234" s="17">
        <f t="shared" si="158"/>
        <v>41806.794074074074</v>
      </c>
      <c r="T2234" s="17"/>
      <c r="U2234" s="16">
        <f t="shared" si="159"/>
        <v>41839.125</v>
      </c>
    </row>
    <row r="2235" spans="1:21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0">
        <f t="shared" si="156"/>
        <v>332</v>
      </c>
      <c r="P2235" s="10">
        <f t="shared" si="157"/>
        <v>21.23</v>
      </c>
      <c r="Q2235" s="12" t="s">
        <v>8331</v>
      </c>
      <c r="R2235" t="s">
        <v>8349</v>
      </c>
      <c r="S2235" s="17">
        <f t="shared" si="158"/>
        <v>42331.378923611104</v>
      </c>
      <c r="T2235" s="27">
        <f>YEAR(S2235)</f>
        <v>2015</v>
      </c>
      <c r="U2235" s="16">
        <f t="shared" si="159"/>
        <v>42352</v>
      </c>
    </row>
    <row r="2236" spans="1:21" ht="45" hidden="1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0">
        <f t="shared" si="156"/>
        <v>1165</v>
      </c>
      <c r="P2236" s="10">
        <f t="shared" si="157"/>
        <v>41.61</v>
      </c>
      <c r="Q2236" s="12" t="s">
        <v>8331</v>
      </c>
      <c r="R2236" t="s">
        <v>8349</v>
      </c>
      <c r="S2236" s="17">
        <f t="shared" si="158"/>
        <v>42710.824618055558</v>
      </c>
      <c r="T2236" s="17"/>
      <c r="U2236" s="16">
        <f t="shared" si="159"/>
        <v>42740.824618055558</v>
      </c>
    </row>
    <row r="2237" spans="1:21" ht="45" hidden="1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0">
        <f t="shared" si="156"/>
        <v>153</v>
      </c>
      <c r="P2237" s="10">
        <f t="shared" si="157"/>
        <v>135.59</v>
      </c>
      <c r="Q2237" s="12" t="s">
        <v>8331</v>
      </c>
      <c r="R2237" t="s">
        <v>8349</v>
      </c>
      <c r="S2237" s="17">
        <f t="shared" si="158"/>
        <v>42062.022118055553</v>
      </c>
      <c r="T2237" s="17"/>
      <c r="U2237" s="16">
        <f t="shared" si="159"/>
        <v>42091.980451388896</v>
      </c>
    </row>
    <row r="2238" spans="1:21" ht="45" hidden="1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0">
        <f t="shared" si="156"/>
        <v>537</v>
      </c>
      <c r="P2238" s="10">
        <f t="shared" si="157"/>
        <v>22.12</v>
      </c>
      <c r="Q2238" s="12" t="s">
        <v>8331</v>
      </c>
      <c r="R2238" t="s">
        <v>8349</v>
      </c>
      <c r="S2238" s="17">
        <f t="shared" si="158"/>
        <v>42371.617164351846</v>
      </c>
      <c r="T2238" s="17"/>
      <c r="U2238" s="16">
        <f t="shared" si="159"/>
        <v>42401.617164351846</v>
      </c>
    </row>
    <row r="2239" spans="1:21" ht="60" hidden="1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0">
        <f t="shared" si="156"/>
        <v>353</v>
      </c>
      <c r="P2239" s="10">
        <f t="shared" si="157"/>
        <v>64.63</v>
      </c>
      <c r="Q2239" s="12" t="s">
        <v>8331</v>
      </c>
      <c r="R2239" t="s">
        <v>8349</v>
      </c>
      <c r="S2239" s="17">
        <f t="shared" si="158"/>
        <v>41915.003275462965</v>
      </c>
      <c r="T2239" s="17"/>
      <c r="U2239" s="16">
        <f t="shared" si="159"/>
        <v>41955.332638888889</v>
      </c>
    </row>
    <row r="2240" spans="1:21" ht="30" hidden="1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0">
        <f t="shared" si="156"/>
        <v>137</v>
      </c>
      <c r="P2240" s="10">
        <f t="shared" si="157"/>
        <v>69.569999999999993</v>
      </c>
      <c r="Q2240" s="12" t="s">
        <v>8331</v>
      </c>
      <c r="R2240" t="s">
        <v>8349</v>
      </c>
      <c r="S2240" s="17">
        <f t="shared" si="158"/>
        <v>42774.621712962966</v>
      </c>
      <c r="T2240" s="17"/>
      <c r="U2240" s="16">
        <f t="shared" si="159"/>
        <v>42804.621712962966</v>
      </c>
    </row>
    <row r="2241" spans="1:21" ht="30" hidden="1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0">
        <f t="shared" si="156"/>
        <v>128</v>
      </c>
      <c r="P2241" s="10">
        <f t="shared" si="157"/>
        <v>75.13</v>
      </c>
      <c r="Q2241" s="12" t="s">
        <v>8331</v>
      </c>
      <c r="R2241" t="s">
        <v>8349</v>
      </c>
      <c r="S2241" s="17">
        <f t="shared" si="158"/>
        <v>41572.958495370374</v>
      </c>
      <c r="T2241" s="17"/>
      <c r="U2241" s="16">
        <f t="shared" si="159"/>
        <v>41609.168055555558</v>
      </c>
    </row>
    <row r="2242" spans="1:21" ht="45" hidden="1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0">
        <f t="shared" ref="O2242:O2305" si="162">ROUND(E2242/D2242*100,0)</f>
        <v>271</v>
      </c>
      <c r="P2242" s="10">
        <f t="shared" ref="P2242:P2305" si="163">IFERROR(ROUND(E2242/L2242,2),0)</f>
        <v>140.97999999999999</v>
      </c>
      <c r="Q2242" s="12" t="s">
        <v>8331</v>
      </c>
      <c r="R2242" t="s">
        <v>8349</v>
      </c>
      <c r="S2242" s="17">
        <f t="shared" si="158"/>
        <v>42452.825740740736</v>
      </c>
      <c r="T2242" s="17"/>
      <c r="U2242" s="16">
        <f t="shared" si="159"/>
        <v>42482.825740740736</v>
      </c>
    </row>
    <row r="2243" spans="1:21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0">
        <f t="shared" si="162"/>
        <v>806</v>
      </c>
      <c r="P2243" s="10">
        <f t="shared" si="163"/>
        <v>49.47</v>
      </c>
      <c r="Q2243" s="12" t="s">
        <v>8331</v>
      </c>
      <c r="R2243" t="s">
        <v>8349</v>
      </c>
      <c r="S2243" s="17">
        <f t="shared" ref="S2243:S2306" si="164">(((J2243/60)/60)/24)+DATE(1970,1,1)</f>
        <v>42766.827546296292</v>
      </c>
      <c r="T2243" s="27">
        <f>YEAR(S2243)</f>
        <v>2017</v>
      </c>
      <c r="U2243" s="16">
        <f t="shared" ref="U2243:U2306" si="165">(((I2243/60)/60)/24)+DATE(1970,1,1)</f>
        <v>42796.827546296292</v>
      </c>
    </row>
    <row r="2244" spans="1:21" ht="30" hidden="1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0">
        <f t="shared" si="162"/>
        <v>1360</v>
      </c>
      <c r="P2244" s="10">
        <f t="shared" si="163"/>
        <v>53.87</v>
      </c>
      <c r="Q2244" s="12" t="s">
        <v>8331</v>
      </c>
      <c r="R2244" t="s">
        <v>8349</v>
      </c>
      <c r="S2244" s="17">
        <f t="shared" si="164"/>
        <v>41569.575613425928</v>
      </c>
      <c r="T2244" s="17"/>
      <c r="U2244" s="16">
        <f t="shared" si="165"/>
        <v>41605.126388888886</v>
      </c>
    </row>
    <row r="2245" spans="1:21" ht="60" hidden="1" x14ac:dyDescent="0.2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0">
        <f t="shared" si="162"/>
        <v>930250</v>
      </c>
      <c r="P2245" s="10">
        <f t="shared" si="163"/>
        <v>4.57</v>
      </c>
      <c r="Q2245" s="12" t="s">
        <v>8331</v>
      </c>
      <c r="R2245" t="s">
        <v>8349</v>
      </c>
      <c r="S2245" s="17">
        <f t="shared" si="164"/>
        <v>42800.751041666663</v>
      </c>
      <c r="T2245" s="17"/>
      <c r="U2245" s="16">
        <f t="shared" si="165"/>
        <v>42807.125</v>
      </c>
    </row>
    <row r="2246" spans="1:21" ht="45" hidden="1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0">
        <f t="shared" si="162"/>
        <v>377</v>
      </c>
      <c r="P2246" s="10">
        <f t="shared" si="163"/>
        <v>65</v>
      </c>
      <c r="Q2246" s="12" t="s">
        <v>8331</v>
      </c>
      <c r="R2246" t="s">
        <v>8349</v>
      </c>
      <c r="S2246" s="17">
        <f t="shared" si="164"/>
        <v>42647.818819444445</v>
      </c>
      <c r="T2246" s="17"/>
      <c r="U2246" s="16">
        <f t="shared" si="165"/>
        <v>42659.854166666672</v>
      </c>
    </row>
    <row r="2247" spans="1:21" ht="45" hidden="1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0">
        <f t="shared" si="162"/>
        <v>2647</v>
      </c>
      <c r="P2247" s="10">
        <f t="shared" si="163"/>
        <v>53.48</v>
      </c>
      <c r="Q2247" s="12" t="s">
        <v>8331</v>
      </c>
      <c r="R2247" t="s">
        <v>8349</v>
      </c>
      <c r="S2247" s="17">
        <f t="shared" si="164"/>
        <v>41660.708530092597</v>
      </c>
      <c r="T2247" s="17"/>
      <c r="U2247" s="16">
        <f t="shared" si="165"/>
        <v>41691.75</v>
      </c>
    </row>
    <row r="2248" spans="1:21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0">
        <f t="shared" si="162"/>
        <v>100</v>
      </c>
      <c r="P2248" s="10">
        <f t="shared" si="163"/>
        <v>43.91</v>
      </c>
      <c r="Q2248" s="12" t="s">
        <v>8331</v>
      </c>
      <c r="R2248" t="s">
        <v>8349</v>
      </c>
      <c r="S2248" s="17">
        <f t="shared" si="164"/>
        <v>42221.79178240741</v>
      </c>
      <c r="T2248" s="27">
        <f>YEAR(S2248)</f>
        <v>2015</v>
      </c>
      <c r="U2248" s="16">
        <f t="shared" si="165"/>
        <v>42251.79178240741</v>
      </c>
    </row>
    <row r="2249" spans="1:21" ht="45" hidden="1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0">
        <f t="shared" si="162"/>
        <v>104</v>
      </c>
      <c r="P2249" s="10">
        <f t="shared" si="163"/>
        <v>50.85</v>
      </c>
      <c r="Q2249" s="12" t="s">
        <v>8331</v>
      </c>
      <c r="R2249" t="s">
        <v>8349</v>
      </c>
      <c r="S2249" s="17">
        <f t="shared" si="164"/>
        <v>42200.666261574079</v>
      </c>
      <c r="T2249" s="17"/>
      <c r="U2249" s="16">
        <f t="shared" si="165"/>
        <v>42214.666261574079</v>
      </c>
    </row>
    <row r="2250" spans="1:21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0">
        <f t="shared" si="162"/>
        <v>107</v>
      </c>
      <c r="P2250" s="10">
        <f t="shared" si="163"/>
        <v>58.63</v>
      </c>
      <c r="Q2250" s="12" t="s">
        <v>8331</v>
      </c>
      <c r="R2250" t="s">
        <v>8349</v>
      </c>
      <c r="S2250" s="17">
        <f t="shared" si="164"/>
        <v>42688.875902777778</v>
      </c>
      <c r="T2250" s="27">
        <f>YEAR(S2250)</f>
        <v>2016</v>
      </c>
      <c r="U2250" s="16">
        <f t="shared" si="165"/>
        <v>42718.875902777778</v>
      </c>
    </row>
    <row r="2251" spans="1:21" ht="45" hidden="1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0">
        <f t="shared" si="162"/>
        <v>169</v>
      </c>
      <c r="P2251" s="10">
        <f t="shared" si="163"/>
        <v>32.82</v>
      </c>
      <c r="Q2251" s="12" t="s">
        <v>8331</v>
      </c>
      <c r="R2251" t="s">
        <v>8349</v>
      </c>
      <c r="S2251" s="17">
        <f t="shared" si="164"/>
        <v>41336.703298611108</v>
      </c>
      <c r="T2251" s="17"/>
      <c r="U2251" s="16">
        <f t="shared" si="165"/>
        <v>41366.661631944444</v>
      </c>
    </row>
    <row r="2252" spans="1:21" ht="45" hidden="1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0">
        <f t="shared" si="162"/>
        <v>975</v>
      </c>
      <c r="P2252" s="10">
        <f t="shared" si="163"/>
        <v>426.93</v>
      </c>
      <c r="Q2252" s="12" t="s">
        <v>8331</v>
      </c>
      <c r="R2252" t="s">
        <v>8349</v>
      </c>
      <c r="S2252" s="17">
        <f t="shared" si="164"/>
        <v>42677.005474537036</v>
      </c>
      <c r="T2252" s="17"/>
      <c r="U2252" s="16">
        <f t="shared" si="165"/>
        <v>42707.0471412037</v>
      </c>
    </row>
    <row r="2253" spans="1:21" ht="45" hidden="1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0">
        <f t="shared" si="162"/>
        <v>134</v>
      </c>
      <c r="P2253" s="10">
        <f t="shared" si="163"/>
        <v>23.81</v>
      </c>
      <c r="Q2253" s="12" t="s">
        <v>8331</v>
      </c>
      <c r="R2253" t="s">
        <v>8349</v>
      </c>
      <c r="S2253" s="17">
        <f t="shared" si="164"/>
        <v>41846.34579861111</v>
      </c>
      <c r="T2253" s="17"/>
      <c r="U2253" s="16">
        <f t="shared" si="165"/>
        <v>41867.34579861111</v>
      </c>
    </row>
    <row r="2254" spans="1:21" ht="60" hidden="1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0">
        <f t="shared" si="162"/>
        <v>272</v>
      </c>
      <c r="P2254" s="10">
        <f t="shared" si="163"/>
        <v>98.41</v>
      </c>
      <c r="Q2254" s="12" t="s">
        <v>8331</v>
      </c>
      <c r="R2254" t="s">
        <v>8349</v>
      </c>
      <c r="S2254" s="17">
        <f t="shared" si="164"/>
        <v>42573.327986111108</v>
      </c>
      <c r="T2254" s="17"/>
      <c r="U2254" s="16">
        <f t="shared" si="165"/>
        <v>42588.327986111108</v>
      </c>
    </row>
    <row r="2255" spans="1:21" ht="60" hidden="1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0">
        <f t="shared" si="162"/>
        <v>113</v>
      </c>
      <c r="P2255" s="10">
        <f t="shared" si="163"/>
        <v>107.32</v>
      </c>
      <c r="Q2255" s="12" t="s">
        <v>8331</v>
      </c>
      <c r="R2255" t="s">
        <v>8349</v>
      </c>
      <c r="S2255" s="17">
        <f t="shared" si="164"/>
        <v>42296.631331018521</v>
      </c>
      <c r="T2255" s="17"/>
      <c r="U2255" s="16">
        <f t="shared" si="165"/>
        <v>42326.672997685186</v>
      </c>
    </row>
    <row r="2256" spans="1:21" ht="45" hidden="1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0">
        <f t="shared" si="162"/>
        <v>460</v>
      </c>
      <c r="P2256" s="10">
        <f t="shared" si="163"/>
        <v>11.67</v>
      </c>
      <c r="Q2256" s="12" t="s">
        <v>8331</v>
      </c>
      <c r="R2256" t="s">
        <v>8349</v>
      </c>
      <c r="S2256" s="17">
        <f t="shared" si="164"/>
        <v>42752.647777777776</v>
      </c>
      <c r="T2256" s="17"/>
      <c r="U2256" s="16">
        <f t="shared" si="165"/>
        <v>42759.647777777776</v>
      </c>
    </row>
    <row r="2257" spans="1:21" ht="30" hidden="1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0">
        <f t="shared" si="162"/>
        <v>287</v>
      </c>
      <c r="P2257" s="10">
        <f t="shared" si="163"/>
        <v>41.78</v>
      </c>
      <c r="Q2257" s="12" t="s">
        <v>8331</v>
      </c>
      <c r="R2257" t="s">
        <v>8349</v>
      </c>
      <c r="S2257" s="17">
        <f t="shared" si="164"/>
        <v>42467.951979166668</v>
      </c>
      <c r="T2257" s="17"/>
      <c r="U2257" s="16">
        <f t="shared" si="165"/>
        <v>42497.951979166668</v>
      </c>
    </row>
    <row r="2258" spans="1:21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0">
        <f t="shared" si="162"/>
        <v>223</v>
      </c>
      <c r="P2258" s="10">
        <f t="shared" si="163"/>
        <v>21.38</v>
      </c>
      <c r="Q2258" s="12" t="s">
        <v>8331</v>
      </c>
      <c r="R2258" t="s">
        <v>8349</v>
      </c>
      <c r="S2258" s="17">
        <f t="shared" si="164"/>
        <v>42682.451921296291</v>
      </c>
      <c r="T2258" s="27">
        <f t="shared" ref="T2258:T2259" si="166">YEAR(S2258)</f>
        <v>2016</v>
      </c>
      <c r="U2258" s="16">
        <f t="shared" si="165"/>
        <v>42696.451921296291</v>
      </c>
    </row>
    <row r="2259" spans="1:21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0">
        <f t="shared" si="162"/>
        <v>636</v>
      </c>
      <c r="P2259" s="10">
        <f t="shared" si="163"/>
        <v>94.1</v>
      </c>
      <c r="Q2259" s="12" t="s">
        <v>8331</v>
      </c>
      <c r="R2259" t="s">
        <v>8349</v>
      </c>
      <c r="S2259" s="17">
        <f t="shared" si="164"/>
        <v>42505.936678240745</v>
      </c>
      <c r="T2259" s="27">
        <f t="shared" si="166"/>
        <v>2016</v>
      </c>
      <c r="U2259" s="16">
        <f t="shared" si="165"/>
        <v>42540.958333333328</v>
      </c>
    </row>
    <row r="2260" spans="1:21" ht="30" hidden="1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0">
        <f t="shared" si="162"/>
        <v>147</v>
      </c>
      <c r="P2260" s="10">
        <f t="shared" si="163"/>
        <v>15.72</v>
      </c>
      <c r="Q2260" s="12" t="s">
        <v>8331</v>
      </c>
      <c r="R2260" t="s">
        <v>8349</v>
      </c>
      <c r="S2260" s="17">
        <f t="shared" si="164"/>
        <v>42136.75100694444</v>
      </c>
      <c r="T2260" s="17"/>
      <c r="U2260" s="16">
        <f t="shared" si="165"/>
        <v>42166.75100694444</v>
      </c>
    </row>
    <row r="2261" spans="1:21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0">
        <f t="shared" si="162"/>
        <v>1867</v>
      </c>
      <c r="P2261" s="10">
        <f t="shared" si="163"/>
        <v>90.64</v>
      </c>
      <c r="Q2261" s="12" t="s">
        <v>8331</v>
      </c>
      <c r="R2261" t="s">
        <v>8349</v>
      </c>
      <c r="S2261" s="17">
        <f t="shared" si="164"/>
        <v>42702.804814814815</v>
      </c>
      <c r="T2261" s="27">
        <f>YEAR(S2261)</f>
        <v>2016</v>
      </c>
      <c r="U2261" s="16">
        <f t="shared" si="165"/>
        <v>42712.804814814815</v>
      </c>
    </row>
    <row r="2262" spans="1:21" ht="60" hidden="1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0">
        <f t="shared" si="162"/>
        <v>327</v>
      </c>
      <c r="P2262" s="10">
        <f t="shared" si="163"/>
        <v>97.3</v>
      </c>
      <c r="Q2262" s="12" t="s">
        <v>8331</v>
      </c>
      <c r="R2262" t="s">
        <v>8349</v>
      </c>
      <c r="S2262" s="17">
        <f t="shared" si="164"/>
        <v>41695.016782407409</v>
      </c>
      <c r="T2262" s="17"/>
      <c r="U2262" s="16">
        <f t="shared" si="165"/>
        <v>41724.975115740745</v>
      </c>
    </row>
    <row r="2263" spans="1:21" ht="60" hidden="1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0">
        <f t="shared" si="162"/>
        <v>780</v>
      </c>
      <c r="P2263" s="10">
        <f t="shared" si="163"/>
        <v>37.119999999999997</v>
      </c>
      <c r="Q2263" s="12" t="s">
        <v>8331</v>
      </c>
      <c r="R2263" t="s">
        <v>8349</v>
      </c>
      <c r="S2263" s="17">
        <f t="shared" si="164"/>
        <v>42759.724768518514</v>
      </c>
      <c r="T2263" s="17"/>
      <c r="U2263" s="16">
        <f t="shared" si="165"/>
        <v>42780.724768518514</v>
      </c>
    </row>
    <row r="2264" spans="1:21" ht="45" hidden="1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0">
        <f t="shared" si="162"/>
        <v>154</v>
      </c>
      <c r="P2264" s="10">
        <f t="shared" si="163"/>
        <v>28.1</v>
      </c>
      <c r="Q2264" s="12" t="s">
        <v>8331</v>
      </c>
      <c r="R2264" t="s">
        <v>8349</v>
      </c>
      <c r="S2264" s="17">
        <f t="shared" si="164"/>
        <v>41926.585162037038</v>
      </c>
      <c r="T2264" s="17"/>
      <c r="U2264" s="16">
        <f t="shared" si="165"/>
        <v>41961</v>
      </c>
    </row>
    <row r="2265" spans="1:21" ht="45" hidden="1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0">
        <f t="shared" si="162"/>
        <v>116</v>
      </c>
      <c r="P2265" s="10">
        <f t="shared" si="163"/>
        <v>144.43</v>
      </c>
      <c r="Q2265" s="12" t="s">
        <v>8331</v>
      </c>
      <c r="R2265" t="s">
        <v>8349</v>
      </c>
      <c r="S2265" s="17">
        <f t="shared" si="164"/>
        <v>42014.832326388889</v>
      </c>
      <c r="T2265" s="17"/>
      <c r="U2265" s="16">
        <f t="shared" si="165"/>
        <v>42035.832326388889</v>
      </c>
    </row>
    <row r="2266" spans="1:21" ht="60" hidden="1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0">
        <f t="shared" si="162"/>
        <v>180</v>
      </c>
      <c r="P2266" s="10">
        <f t="shared" si="163"/>
        <v>24.27</v>
      </c>
      <c r="Q2266" s="12" t="s">
        <v>8331</v>
      </c>
      <c r="R2266" t="s">
        <v>8349</v>
      </c>
      <c r="S2266" s="17">
        <f t="shared" si="164"/>
        <v>42496.582337962958</v>
      </c>
      <c r="T2266" s="17"/>
      <c r="U2266" s="16">
        <f t="shared" si="165"/>
        <v>42513.125</v>
      </c>
    </row>
    <row r="2267" spans="1:21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0">
        <f t="shared" si="162"/>
        <v>299</v>
      </c>
      <c r="P2267" s="10">
        <f t="shared" si="163"/>
        <v>35.119999999999997</v>
      </c>
      <c r="Q2267" s="12" t="s">
        <v>8331</v>
      </c>
      <c r="R2267" t="s">
        <v>8349</v>
      </c>
      <c r="S2267" s="17">
        <f t="shared" si="164"/>
        <v>42689.853090277778</v>
      </c>
      <c r="T2267" s="27">
        <f>YEAR(S2267)</f>
        <v>2016</v>
      </c>
      <c r="U2267" s="16">
        <f t="shared" si="165"/>
        <v>42696.853090277778</v>
      </c>
    </row>
    <row r="2268" spans="1:21" ht="45" hidden="1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0">
        <f t="shared" si="162"/>
        <v>320</v>
      </c>
      <c r="P2268" s="10">
        <f t="shared" si="163"/>
        <v>24.76</v>
      </c>
      <c r="Q2268" s="12" t="s">
        <v>8331</v>
      </c>
      <c r="R2268" t="s">
        <v>8349</v>
      </c>
      <c r="S2268" s="17">
        <f t="shared" si="164"/>
        <v>42469.874907407408</v>
      </c>
      <c r="T2268" s="17"/>
      <c r="U2268" s="16">
        <f t="shared" si="165"/>
        <v>42487.083333333328</v>
      </c>
    </row>
    <row r="2269" spans="1:21" ht="60" hidden="1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0">
        <f t="shared" si="162"/>
        <v>381</v>
      </c>
      <c r="P2269" s="10">
        <f t="shared" si="163"/>
        <v>188.38</v>
      </c>
      <c r="Q2269" s="12" t="s">
        <v>8331</v>
      </c>
      <c r="R2269" t="s">
        <v>8349</v>
      </c>
      <c r="S2269" s="17">
        <f t="shared" si="164"/>
        <v>41968.829826388886</v>
      </c>
      <c r="T2269" s="17"/>
      <c r="U2269" s="16">
        <f t="shared" si="165"/>
        <v>41994.041666666672</v>
      </c>
    </row>
    <row r="2270" spans="1:21" ht="60" hidden="1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0">
        <f t="shared" si="162"/>
        <v>103</v>
      </c>
      <c r="P2270" s="10">
        <f t="shared" si="163"/>
        <v>148.08000000000001</v>
      </c>
      <c r="Q2270" s="12" t="s">
        <v>8331</v>
      </c>
      <c r="R2270" t="s">
        <v>8349</v>
      </c>
      <c r="S2270" s="17">
        <f t="shared" si="164"/>
        <v>42776.082349537035</v>
      </c>
      <c r="T2270" s="17"/>
      <c r="U2270" s="16">
        <f t="shared" si="165"/>
        <v>42806.082349537035</v>
      </c>
    </row>
    <row r="2271" spans="1:21" ht="45" hidden="1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0">
        <f t="shared" si="162"/>
        <v>1802</v>
      </c>
      <c r="P2271" s="10">
        <f t="shared" si="163"/>
        <v>49.93</v>
      </c>
      <c r="Q2271" s="12" t="s">
        <v>8331</v>
      </c>
      <c r="R2271" t="s">
        <v>8349</v>
      </c>
      <c r="S2271" s="17">
        <f t="shared" si="164"/>
        <v>42776.704432870371</v>
      </c>
      <c r="T2271" s="17"/>
      <c r="U2271" s="16">
        <f t="shared" si="165"/>
        <v>42801.208333333328</v>
      </c>
    </row>
    <row r="2272" spans="1:21" ht="45" hidden="1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0">
        <f t="shared" si="162"/>
        <v>720</v>
      </c>
      <c r="P2272" s="10">
        <f t="shared" si="163"/>
        <v>107.82</v>
      </c>
      <c r="Q2272" s="12" t="s">
        <v>8331</v>
      </c>
      <c r="R2272" t="s">
        <v>8349</v>
      </c>
      <c r="S2272" s="17">
        <f t="shared" si="164"/>
        <v>42725.869363425925</v>
      </c>
      <c r="T2272" s="17"/>
      <c r="U2272" s="16">
        <f t="shared" si="165"/>
        <v>42745.915972222225</v>
      </c>
    </row>
    <row r="2273" spans="1:21" ht="60" hidden="1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0">
        <f t="shared" si="162"/>
        <v>283</v>
      </c>
      <c r="P2273" s="10">
        <f t="shared" si="163"/>
        <v>42.63</v>
      </c>
      <c r="Q2273" s="12" t="s">
        <v>8331</v>
      </c>
      <c r="R2273" t="s">
        <v>8349</v>
      </c>
      <c r="S2273" s="17">
        <f t="shared" si="164"/>
        <v>42684.000046296293</v>
      </c>
      <c r="T2273" s="17"/>
      <c r="U2273" s="16">
        <f t="shared" si="165"/>
        <v>42714.000046296293</v>
      </c>
    </row>
    <row r="2274" spans="1:21" ht="45" hidden="1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0">
        <f t="shared" si="162"/>
        <v>1357</v>
      </c>
      <c r="P2274" s="10">
        <f t="shared" si="163"/>
        <v>14.37</v>
      </c>
      <c r="Q2274" s="12" t="s">
        <v>8331</v>
      </c>
      <c r="R2274" t="s">
        <v>8349</v>
      </c>
      <c r="S2274" s="17">
        <f t="shared" si="164"/>
        <v>42315.699490740735</v>
      </c>
      <c r="T2274" s="17"/>
      <c r="U2274" s="16">
        <f t="shared" si="165"/>
        <v>42345.699490740735</v>
      </c>
    </row>
    <row r="2275" spans="1:21" ht="60" hidden="1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0">
        <f t="shared" si="162"/>
        <v>220</v>
      </c>
      <c r="P2275" s="10">
        <f t="shared" si="163"/>
        <v>37.479999999999997</v>
      </c>
      <c r="Q2275" s="12" t="s">
        <v>8331</v>
      </c>
      <c r="R2275" t="s">
        <v>8349</v>
      </c>
      <c r="S2275" s="17">
        <f t="shared" si="164"/>
        <v>42781.549097222218</v>
      </c>
      <c r="T2275" s="17"/>
      <c r="U2275" s="16">
        <f t="shared" si="165"/>
        <v>42806.507430555561</v>
      </c>
    </row>
    <row r="2276" spans="1:21" ht="60" hidden="1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0">
        <f t="shared" si="162"/>
        <v>120</v>
      </c>
      <c r="P2276" s="10">
        <f t="shared" si="163"/>
        <v>30.2</v>
      </c>
      <c r="Q2276" s="12" t="s">
        <v>8331</v>
      </c>
      <c r="R2276" t="s">
        <v>8349</v>
      </c>
      <c r="S2276" s="17">
        <f t="shared" si="164"/>
        <v>41663.500659722224</v>
      </c>
      <c r="T2276" s="17"/>
      <c r="U2276" s="16">
        <f t="shared" si="165"/>
        <v>41693.500659722224</v>
      </c>
    </row>
    <row r="2277" spans="1:21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0">
        <f t="shared" si="162"/>
        <v>408</v>
      </c>
      <c r="P2277" s="10">
        <f t="shared" si="163"/>
        <v>33.549999999999997</v>
      </c>
      <c r="Q2277" s="12" t="s">
        <v>8331</v>
      </c>
      <c r="R2277" t="s">
        <v>8349</v>
      </c>
      <c r="S2277" s="17">
        <f t="shared" si="164"/>
        <v>41965.616655092599</v>
      </c>
      <c r="T2277" s="27">
        <f>YEAR(S2277)</f>
        <v>2014</v>
      </c>
      <c r="U2277" s="16">
        <f t="shared" si="165"/>
        <v>41995.616655092599</v>
      </c>
    </row>
    <row r="2278" spans="1:21" ht="60" hidden="1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0">
        <f t="shared" si="162"/>
        <v>106</v>
      </c>
      <c r="P2278" s="10">
        <f t="shared" si="163"/>
        <v>64.75</v>
      </c>
      <c r="Q2278" s="12" t="s">
        <v>8331</v>
      </c>
      <c r="R2278" t="s">
        <v>8349</v>
      </c>
      <c r="S2278" s="17">
        <f t="shared" si="164"/>
        <v>41614.651493055557</v>
      </c>
      <c r="T2278" s="17"/>
      <c r="U2278" s="16">
        <f t="shared" si="165"/>
        <v>41644.651493055557</v>
      </c>
    </row>
    <row r="2279" spans="1:21" ht="60" hidden="1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0">
        <f t="shared" si="162"/>
        <v>141</v>
      </c>
      <c r="P2279" s="10">
        <f t="shared" si="163"/>
        <v>57.93</v>
      </c>
      <c r="Q2279" s="12" t="s">
        <v>8331</v>
      </c>
      <c r="R2279" t="s">
        <v>8349</v>
      </c>
      <c r="S2279" s="17">
        <f t="shared" si="164"/>
        <v>40936.678506944445</v>
      </c>
      <c r="T2279" s="17"/>
      <c r="U2279" s="16">
        <f t="shared" si="165"/>
        <v>40966.678506944445</v>
      </c>
    </row>
    <row r="2280" spans="1:21" ht="45" hidden="1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0">
        <f t="shared" si="162"/>
        <v>271</v>
      </c>
      <c r="P2280" s="10">
        <f t="shared" si="163"/>
        <v>53.08</v>
      </c>
      <c r="Q2280" s="12" t="s">
        <v>8331</v>
      </c>
      <c r="R2280" t="s">
        <v>8349</v>
      </c>
      <c r="S2280" s="17">
        <f t="shared" si="164"/>
        <v>42338.709108796291</v>
      </c>
      <c r="T2280" s="17"/>
      <c r="U2280" s="16">
        <f t="shared" si="165"/>
        <v>42372.957638888889</v>
      </c>
    </row>
    <row r="2281" spans="1:21" ht="60" hidden="1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0">
        <f t="shared" si="162"/>
        <v>154</v>
      </c>
      <c r="P2281" s="10">
        <f t="shared" si="163"/>
        <v>48.06</v>
      </c>
      <c r="Q2281" s="12" t="s">
        <v>8331</v>
      </c>
      <c r="R2281" t="s">
        <v>8349</v>
      </c>
      <c r="S2281" s="17">
        <f t="shared" si="164"/>
        <v>42020.806701388887</v>
      </c>
      <c r="T2281" s="17"/>
      <c r="U2281" s="16">
        <f t="shared" si="165"/>
        <v>42039.166666666672</v>
      </c>
    </row>
    <row r="2282" spans="1:21" ht="60" hidden="1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0">
        <f t="shared" si="162"/>
        <v>404</v>
      </c>
      <c r="P2282" s="10">
        <f t="shared" si="163"/>
        <v>82.4</v>
      </c>
      <c r="Q2282" s="12" t="s">
        <v>8331</v>
      </c>
      <c r="R2282" t="s">
        <v>8349</v>
      </c>
      <c r="S2282" s="17">
        <f t="shared" si="164"/>
        <v>42234.624895833331</v>
      </c>
      <c r="T2282" s="17"/>
      <c r="U2282" s="16">
        <f t="shared" si="165"/>
        <v>42264.624895833331</v>
      </c>
    </row>
    <row r="2283" spans="1:21" ht="60" hidden="1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0">
        <f t="shared" si="162"/>
        <v>185</v>
      </c>
      <c r="P2283" s="10">
        <f t="shared" si="163"/>
        <v>50.45</v>
      </c>
      <c r="Q2283" s="12" t="s">
        <v>8323</v>
      </c>
      <c r="R2283" t="s">
        <v>8324</v>
      </c>
      <c r="S2283" s="17">
        <f t="shared" si="164"/>
        <v>40687.285844907405</v>
      </c>
      <c r="T2283" s="17"/>
      <c r="U2283" s="16">
        <f t="shared" si="165"/>
        <v>40749.284722222219</v>
      </c>
    </row>
    <row r="2284" spans="1:21" ht="45" hidden="1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0">
        <f t="shared" si="162"/>
        <v>185</v>
      </c>
      <c r="P2284" s="10">
        <f t="shared" si="163"/>
        <v>115.83</v>
      </c>
      <c r="Q2284" s="12" t="s">
        <v>8323</v>
      </c>
      <c r="R2284" t="s">
        <v>8324</v>
      </c>
      <c r="S2284" s="17">
        <f t="shared" si="164"/>
        <v>42323.17460648148</v>
      </c>
      <c r="T2284" s="17"/>
      <c r="U2284" s="16">
        <f t="shared" si="165"/>
        <v>42383.17460648148</v>
      </c>
    </row>
    <row r="2285" spans="1:21" ht="60" hidden="1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0">
        <f t="shared" si="162"/>
        <v>101</v>
      </c>
      <c r="P2285" s="10">
        <f t="shared" si="163"/>
        <v>63.03</v>
      </c>
      <c r="Q2285" s="12" t="s">
        <v>8323</v>
      </c>
      <c r="R2285" t="s">
        <v>8324</v>
      </c>
      <c r="S2285" s="17">
        <f t="shared" si="164"/>
        <v>40978.125046296293</v>
      </c>
      <c r="T2285" s="17"/>
      <c r="U2285" s="16">
        <f t="shared" si="165"/>
        <v>41038.083379629628</v>
      </c>
    </row>
    <row r="2286" spans="1:21" ht="30" hidden="1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0">
        <f t="shared" si="162"/>
        <v>106</v>
      </c>
      <c r="P2286" s="10">
        <f t="shared" si="163"/>
        <v>108.02</v>
      </c>
      <c r="Q2286" s="12" t="s">
        <v>8323</v>
      </c>
      <c r="R2286" t="s">
        <v>8324</v>
      </c>
      <c r="S2286" s="17">
        <f t="shared" si="164"/>
        <v>40585.796817129631</v>
      </c>
      <c r="T2286" s="17"/>
      <c r="U2286" s="16">
        <f t="shared" si="165"/>
        <v>40614.166666666664</v>
      </c>
    </row>
    <row r="2287" spans="1:21" ht="60" hidden="1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0">
        <f t="shared" si="162"/>
        <v>121</v>
      </c>
      <c r="P2287" s="10">
        <f t="shared" si="163"/>
        <v>46.09</v>
      </c>
      <c r="Q2287" s="12" t="s">
        <v>8323</v>
      </c>
      <c r="R2287" t="s">
        <v>8324</v>
      </c>
      <c r="S2287" s="17">
        <f t="shared" si="164"/>
        <v>41059.185682870368</v>
      </c>
      <c r="T2287" s="17"/>
      <c r="U2287" s="16">
        <f t="shared" si="165"/>
        <v>41089.185682870368</v>
      </c>
    </row>
    <row r="2288" spans="1:21" ht="45" hidden="1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0">
        <f t="shared" si="162"/>
        <v>100</v>
      </c>
      <c r="P2288" s="10">
        <f t="shared" si="163"/>
        <v>107.21</v>
      </c>
      <c r="Q2288" s="12" t="s">
        <v>8323</v>
      </c>
      <c r="R2288" t="s">
        <v>8324</v>
      </c>
      <c r="S2288" s="17">
        <f t="shared" si="164"/>
        <v>41494.963587962964</v>
      </c>
      <c r="T2288" s="17"/>
      <c r="U2288" s="16">
        <f t="shared" si="165"/>
        <v>41523.165972222225</v>
      </c>
    </row>
    <row r="2289" spans="1:21" ht="45" hidden="1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0">
        <f t="shared" si="162"/>
        <v>120</v>
      </c>
      <c r="P2289" s="10">
        <f t="shared" si="163"/>
        <v>50.93</v>
      </c>
      <c r="Q2289" s="12" t="s">
        <v>8323</v>
      </c>
      <c r="R2289" t="s">
        <v>8324</v>
      </c>
      <c r="S2289" s="17">
        <f t="shared" si="164"/>
        <v>41792.667361111111</v>
      </c>
      <c r="T2289" s="17"/>
      <c r="U2289" s="16">
        <f t="shared" si="165"/>
        <v>41813.667361111111</v>
      </c>
    </row>
    <row r="2290" spans="1:21" ht="60" hidden="1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0">
        <f t="shared" si="162"/>
        <v>100</v>
      </c>
      <c r="P2290" s="10">
        <f t="shared" si="163"/>
        <v>40.04</v>
      </c>
      <c r="Q2290" s="12" t="s">
        <v>8323</v>
      </c>
      <c r="R2290" t="s">
        <v>8324</v>
      </c>
      <c r="S2290" s="17">
        <f t="shared" si="164"/>
        <v>41067.827418981484</v>
      </c>
      <c r="T2290" s="17"/>
      <c r="U2290" s="16">
        <f t="shared" si="165"/>
        <v>41086.75</v>
      </c>
    </row>
    <row r="2291" spans="1:21" ht="60" hidden="1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0">
        <f t="shared" si="162"/>
        <v>107</v>
      </c>
      <c r="P2291" s="10">
        <f t="shared" si="163"/>
        <v>64.44</v>
      </c>
      <c r="Q2291" s="12" t="s">
        <v>8323</v>
      </c>
      <c r="R2291" t="s">
        <v>8324</v>
      </c>
      <c r="S2291" s="17">
        <f t="shared" si="164"/>
        <v>41571.998379629629</v>
      </c>
      <c r="T2291" s="17"/>
      <c r="U2291" s="16">
        <f t="shared" si="165"/>
        <v>41614.973611111112</v>
      </c>
    </row>
    <row r="2292" spans="1:21" ht="45" hidden="1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0">
        <f t="shared" si="162"/>
        <v>104</v>
      </c>
      <c r="P2292" s="10">
        <f t="shared" si="163"/>
        <v>53.83</v>
      </c>
      <c r="Q2292" s="12" t="s">
        <v>8323</v>
      </c>
      <c r="R2292" t="s">
        <v>8324</v>
      </c>
      <c r="S2292" s="17">
        <f t="shared" si="164"/>
        <v>40070.253819444442</v>
      </c>
      <c r="T2292" s="17"/>
      <c r="U2292" s="16">
        <f t="shared" si="165"/>
        <v>40148.708333333336</v>
      </c>
    </row>
    <row r="2293" spans="1:21" ht="60" hidden="1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0">
        <f t="shared" si="162"/>
        <v>173</v>
      </c>
      <c r="P2293" s="10">
        <f t="shared" si="163"/>
        <v>100.47</v>
      </c>
      <c r="Q2293" s="12" t="s">
        <v>8323</v>
      </c>
      <c r="R2293" t="s">
        <v>8324</v>
      </c>
      <c r="S2293" s="17">
        <f t="shared" si="164"/>
        <v>40987.977060185185</v>
      </c>
      <c r="T2293" s="17"/>
      <c r="U2293" s="16">
        <f t="shared" si="165"/>
        <v>41022.166666666664</v>
      </c>
    </row>
    <row r="2294" spans="1:21" ht="60" hidden="1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0">
        <f t="shared" si="162"/>
        <v>107</v>
      </c>
      <c r="P2294" s="10">
        <f t="shared" si="163"/>
        <v>46.63</v>
      </c>
      <c r="Q2294" s="12" t="s">
        <v>8323</v>
      </c>
      <c r="R2294" t="s">
        <v>8324</v>
      </c>
      <c r="S2294" s="17">
        <f t="shared" si="164"/>
        <v>40987.697638888887</v>
      </c>
      <c r="T2294" s="17"/>
      <c r="U2294" s="16">
        <f t="shared" si="165"/>
        <v>41017.697638888887</v>
      </c>
    </row>
    <row r="2295" spans="1:21" ht="30" hidden="1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0">
        <f t="shared" si="162"/>
        <v>108</v>
      </c>
      <c r="P2295" s="10">
        <f t="shared" si="163"/>
        <v>34.07</v>
      </c>
      <c r="Q2295" s="12" t="s">
        <v>8323</v>
      </c>
      <c r="R2295" t="s">
        <v>8324</v>
      </c>
      <c r="S2295" s="17">
        <f t="shared" si="164"/>
        <v>41151.708321759259</v>
      </c>
      <c r="T2295" s="17"/>
      <c r="U2295" s="16">
        <f t="shared" si="165"/>
        <v>41177.165972222225</v>
      </c>
    </row>
    <row r="2296" spans="1:21" ht="60" hidden="1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0">
        <f t="shared" si="162"/>
        <v>146</v>
      </c>
      <c r="P2296" s="10">
        <f t="shared" si="163"/>
        <v>65.209999999999994</v>
      </c>
      <c r="Q2296" s="12" t="s">
        <v>8323</v>
      </c>
      <c r="R2296" t="s">
        <v>8324</v>
      </c>
      <c r="S2296" s="17">
        <f t="shared" si="164"/>
        <v>41264.72314814815</v>
      </c>
      <c r="T2296" s="17"/>
      <c r="U2296" s="16">
        <f t="shared" si="165"/>
        <v>41294.72314814815</v>
      </c>
    </row>
    <row r="2297" spans="1:21" ht="60" hidden="1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0">
        <f t="shared" si="162"/>
        <v>125</v>
      </c>
      <c r="P2297" s="10">
        <f t="shared" si="163"/>
        <v>44.21</v>
      </c>
      <c r="Q2297" s="12" t="s">
        <v>8323</v>
      </c>
      <c r="R2297" t="s">
        <v>8324</v>
      </c>
      <c r="S2297" s="17">
        <f t="shared" si="164"/>
        <v>41270.954351851848</v>
      </c>
      <c r="T2297" s="17"/>
      <c r="U2297" s="16">
        <f t="shared" si="165"/>
        <v>41300.954351851848</v>
      </c>
    </row>
    <row r="2298" spans="1:21" ht="45" hidden="1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0">
        <f t="shared" si="162"/>
        <v>149</v>
      </c>
      <c r="P2298" s="10">
        <f t="shared" si="163"/>
        <v>71.97</v>
      </c>
      <c r="Q2298" s="12" t="s">
        <v>8323</v>
      </c>
      <c r="R2298" t="s">
        <v>8324</v>
      </c>
      <c r="S2298" s="17">
        <f t="shared" si="164"/>
        <v>40927.731782407405</v>
      </c>
      <c r="T2298" s="17"/>
      <c r="U2298" s="16">
        <f t="shared" si="165"/>
        <v>40962.731782407405</v>
      </c>
    </row>
    <row r="2299" spans="1:21" ht="30" hidden="1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0">
        <f t="shared" si="162"/>
        <v>101</v>
      </c>
      <c r="P2299" s="10">
        <f t="shared" si="163"/>
        <v>52.95</v>
      </c>
      <c r="Q2299" s="12" t="s">
        <v>8323</v>
      </c>
      <c r="R2299" t="s">
        <v>8324</v>
      </c>
      <c r="S2299" s="17">
        <f t="shared" si="164"/>
        <v>40948.042233796295</v>
      </c>
      <c r="T2299" s="17"/>
      <c r="U2299" s="16">
        <f t="shared" si="165"/>
        <v>40982.165972222225</v>
      </c>
    </row>
    <row r="2300" spans="1:21" ht="45" hidden="1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0">
        <f t="shared" si="162"/>
        <v>105</v>
      </c>
      <c r="P2300" s="10">
        <f t="shared" si="163"/>
        <v>109.45</v>
      </c>
      <c r="Q2300" s="12" t="s">
        <v>8323</v>
      </c>
      <c r="R2300" t="s">
        <v>8324</v>
      </c>
      <c r="S2300" s="17">
        <f t="shared" si="164"/>
        <v>41694.84065972222</v>
      </c>
      <c r="T2300" s="17"/>
      <c r="U2300" s="16">
        <f t="shared" si="165"/>
        <v>41724.798993055556</v>
      </c>
    </row>
    <row r="2301" spans="1:21" ht="45" hidden="1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0">
        <f t="shared" si="162"/>
        <v>350</v>
      </c>
      <c r="P2301" s="10">
        <f t="shared" si="163"/>
        <v>75.040000000000006</v>
      </c>
      <c r="Q2301" s="12" t="s">
        <v>8323</v>
      </c>
      <c r="R2301" t="s">
        <v>8324</v>
      </c>
      <c r="S2301" s="17">
        <f t="shared" si="164"/>
        <v>40565.032511574071</v>
      </c>
      <c r="T2301" s="17"/>
      <c r="U2301" s="16">
        <f t="shared" si="165"/>
        <v>40580.032511574071</v>
      </c>
    </row>
    <row r="2302" spans="1:21" ht="45" hidden="1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0">
        <f t="shared" si="162"/>
        <v>101</v>
      </c>
      <c r="P2302" s="10">
        <f t="shared" si="163"/>
        <v>115.71</v>
      </c>
      <c r="Q2302" s="12" t="s">
        <v>8323</v>
      </c>
      <c r="R2302" t="s">
        <v>8324</v>
      </c>
      <c r="S2302" s="17">
        <f t="shared" si="164"/>
        <v>41074.727037037039</v>
      </c>
      <c r="T2302" s="17"/>
      <c r="U2302" s="16">
        <f t="shared" si="165"/>
        <v>41088.727037037039</v>
      </c>
    </row>
    <row r="2303" spans="1:21" ht="30" hidden="1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0">
        <f t="shared" si="162"/>
        <v>134</v>
      </c>
      <c r="P2303" s="10">
        <f t="shared" si="163"/>
        <v>31.66</v>
      </c>
      <c r="Q2303" s="12" t="s">
        <v>8323</v>
      </c>
      <c r="R2303" t="s">
        <v>8327</v>
      </c>
      <c r="S2303" s="17">
        <f t="shared" si="164"/>
        <v>41416.146944444445</v>
      </c>
      <c r="T2303" s="17"/>
      <c r="U2303" s="16">
        <f t="shared" si="165"/>
        <v>41446.146944444445</v>
      </c>
    </row>
    <row r="2304" spans="1:21" ht="45" hidden="1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0">
        <f t="shared" si="162"/>
        <v>171</v>
      </c>
      <c r="P2304" s="10">
        <f t="shared" si="163"/>
        <v>46.18</v>
      </c>
      <c r="Q2304" s="12" t="s">
        <v>8323</v>
      </c>
      <c r="R2304" t="s">
        <v>8327</v>
      </c>
      <c r="S2304" s="17">
        <f t="shared" si="164"/>
        <v>41605.868449074071</v>
      </c>
      <c r="T2304" s="17"/>
      <c r="U2304" s="16">
        <f t="shared" si="165"/>
        <v>41639.291666666664</v>
      </c>
    </row>
    <row r="2305" spans="1:21" ht="60" hidden="1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0">
        <f t="shared" si="162"/>
        <v>109</v>
      </c>
      <c r="P2305" s="10">
        <f t="shared" si="163"/>
        <v>68.48</v>
      </c>
      <c r="Q2305" s="12" t="s">
        <v>8323</v>
      </c>
      <c r="R2305" t="s">
        <v>8327</v>
      </c>
      <c r="S2305" s="17">
        <f t="shared" si="164"/>
        <v>40850.111064814817</v>
      </c>
      <c r="T2305" s="17"/>
      <c r="U2305" s="16">
        <f t="shared" si="165"/>
        <v>40890.152731481481</v>
      </c>
    </row>
    <row r="2306" spans="1:21" ht="45" hidden="1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0">
        <f t="shared" ref="O2306:O2369" si="167">ROUND(E2306/D2306*100,0)</f>
        <v>101</v>
      </c>
      <c r="P2306" s="10">
        <f t="shared" ref="P2306:P2369" si="168">IFERROR(ROUND(E2306/L2306,2),0)</f>
        <v>53.47</v>
      </c>
      <c r="Q2306" s="12" t="s">
        <v>8323</v>
      </c>
      <c r="R2306" t="s">
        <v>8327</v>
      </c>
      <c r="S2306" s="17">
        <f t="shared" si="164"/>
        <v>40502.815868055557</v>
      </c>
      <c r="T2306" s="17"/>
      <c r="U2306" s="16">
        <f t="shared" si="165"/>
        <v>40544.207638888889</v>
      </c>
    </row>
    <row r="2307" spans="1:21" ht="60" hidden="1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0">
        <f t="shared" si="167"/>
        <v>101</v>
      </c>
      <c r="P2307" s="10">
        <f t="shared" si="168"/>
        <v>109.11</v>
      </c>
      <c r="Q2307" s="12" t="s">
        <v>8323</v>
      </c>
      <c r="R2307" t="s">
        <v>8327</v>
      </c>
      <c r="S2307" s="17">
        <f t="shared" ref="S2307:S2370" si="169">(((J2307/60)/60)/24)+DATE(1970,1,1)</f>
        <v>41834.695277777777</v>
      </c>
      <c r="T2307" s="17"/>
      <c r="U2307" s="16">
        <f t="shared" ref="U2307:U2370" si="170">(((I2307/60)/60)/24)+DATE(1970,1,1)</f>
        <v>41859.75</v>
      </c>
    </row>
    <row r="2308" spans="1:21" ht="45" hidden="1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0">
        <f t="shared" si="167"/>
        <v>107</v>
      </c>
      <c r="P2308" s="10">
        <f t="shared" si="168"/>
        <v>51.19</v>
      </c>
      <c r="Q2308" s="12" t="s">
        <v>8323</v>
      </c>
      <c r="R2308" t="s">
        <v>8327</v>
      </c>
      <c r="S2308" s="17">
        <f t="shared" si="169"/>
        <v>40948.16815972222</v>
      </c>
      <c r="T2308" s="17"/>
      <c r="U2308" s="16">
        <f t="shared" si="170"/>
        <v>40978.16815972222</v>
      </c>
    </row>
    <row r="2309" spans="1:21" ht="45" hidden="1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0">
        <f t="shared" si="167"/>
        <v>107</v>
      </c>
      <c r="P2309" s="10">
        <f t="shared" si="168"/>
        <v>27.94</v>
      </c>
      <c r="Q2309" s="12" t="s">
        <v>8323</v>
      </c>
      <c r="R2309" t="s">
        <v>8327</v>
      </c>
      <c r="S2309" s="17">
        <f t="shared" si="169"/>
        <v>41004.802465277775</v>
      </c>
      <c r="T2309" s="17"/>
      <c r="U2309" s="16">
        <f t="shared" si="170"/>
        <v>41034.802407407406</v>
      </c>
    </row>
    <row r="2310" spans="1:21" ht="60" hidden="1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0">
        <f t="shared" si="167"/>
        <v>101</v>
      </c>
      <c r="P2310" s="10">
        <f t="shared" si="168"/>
        <v>82.5</v>
      </c>
      <c r="Q2310" s="12" t="s">
        <v>8323</v>
      </c>
      <c r="R2310" t="s">
        <v>8327</v>
      </c>
      <c r="S2310" s="17">
        <f t="shared" si="169"/>
        <v>41851.962916666671</v>
      </c>
      <c r="T2310" s="17"/>
      <c r="U2310" s="16">
        <f t="shared" si="170"/>
        <v>41880.041666666664</v>
      </c>
    </row>
    <row r="2311" spans="1:21" ht="45" hidden="1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0">
        <f t="shared" si="167"/>
        <v>107</v>
      </c>
      <c r="P2311" s="10">
        <f t="shared" si="168"/>
        <v>59.82</v>
      </c>
      <c r="Q2311" s="12" t="s">
        <v>8323</v>
      </c>
      <c r="R2311" t="s">
        <v>8327</v>
      </c>
      <c r="S2311" s="17">
        <f t="shared" si="169"/>
        <v>41307.987696759257</v>
      </c>
      <c r="T2311" s="17"/>
      <c r="U2311" s="16">
        <f t="shared" si="170"/>
        <v>41342.987696759257</v>
      </c>
    </row>
    <row r="2312" spans="1:21" ht="60" hidden="1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0">
        <f t="shared" si="167"/>
        <v>429</v>
      </c>
      <c r="P2312" s="10">
        <f t="shared" si="168"/>
        <v>64.819999999999993</v>
      </c>
      <c r="Q2312" s="12" t="s">
        <v>8323</v>
      </c>
      <c r="R2312" t="s">
        <v>8327</v>
      </c>
      <c r="S2312" s="17">
        <f t="shared" si="169"/>
        <v>41324.79415509259</v>
      </c>
      <c r="T2312" s="17"/>
      <c r="U2312" s="16">
        <f t="shared" si="170"/>
        <v>41354.752488425926</v>
      </c>
    </row>
    <row r="2313" spans="1:21" ht="45" hidden="1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0">
        <f t="shared" si="167"/>
        <v>104</v>
      </c>
      <c r="P2313" s="10">
        <f t="shared" si="168"/>
        <v>90.1</v>
      </c>
      <c r="Q2313" s="12" t="s">
        <v>8323</v>
      </c>
      <c r="R2313" t="s">
        <v>8327</v>
      </c>
      <c r="S2313" s="17">
        <f t="shared" si="169"/>
        <v>41736.004502314812</v>
      </c>
      <c r="T2313" s="17"/>
      <c r="U2313" s="16">
        <f t="shared" si="170"/>
        <v>41766.004502314812</v>
      </c>
    </row>
    <row r="2314" spans="1:21" ht="45" hidden="1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0">
        <f t="shared" si="167"/>
        <v>108</v>
      </c>
      <c r="P2314" s="10">
        <f t="shared" si="168"/>
        <v>40.96</v>
      </c>
      <c r="Q2314" s="12" t="s">
        <v>8323</v>
      </c>
      <c r="R2314" t="s">
        <v>8327</v>
      </c>
      <c r="S2314" s="17">
        <f t="shared" si="169"/>
        <v>41716.632847222223</v>
      </c>
      <c r="T2314" s="17"/>
      <c r="U2314" s="16">
        <f t="shared" si="170"/>
        <v>41747.958333333336</v>
      </c>
    </row>
    <row r="2315" spans="1:21" ht="30" hidden="1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0">
        <f t="shared" si="167"/>
        <v>176</v>
      </c>
      <c r="P2315" s="10">
        <f t="shared" si="168"/>
        <v>56</v>
      </c>
      <c r="Q2315" s="12" t="s">
        <v>8323</v>
      </c>
      <c r="R2315" t="s">
        <v>8327</v>
      </c>
      <c r="S2315" s="17">
        <f t="shared" si="169"/>
        <v>41002.958634259259</v>
      </c>
      <c r="T2315" s="17"/>
      <c r="U2315" s="16">
        <f t="shared" si="170"/>
        <v>41032.958634259259</v>
      </c>
    </row>
    <row r="2316" spans="1:21" ht="60" hidden="1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0">
        <f t="shared" si="167"/>
        <v>157</v>
      </c>
      <c r="P2316" s="10">
        <f t="shared" si="168"/>
        <v>37.67</v>
      </c>
      <c r="Q2316" s="12" t="s">
        <v>8323</v>
      </c>
      <c r="R2316" t="s">
        <v>8327</v>
      </c>
      <c r="S2316" s="17">
        <f t="shared" si="169"/>
        <v>41037.551585648151</v>
      </c>
      <c r="T2316" s="17"/>
      <c r="U2316" s="16">
        <f t="shared" si="170"/>
        <v>41067.551585648151</v>
      </c>
    </row>
    <row r="2317" spans="1:21" ht="45" hidden="1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0">
        <f t="shared" si="167"/>
        <v>103</v>
      </c>
      <c r="P2317" s="10">
        <f t="shared" si="168"/>
        <v>40.08</v>
      </c>
      <c r="Q2317" s="12" t="s">
        <v>8323</v>
      </c>
      <c r="R2317" t="s">
        <v>8327</v>
      </c>
      <c r="S2317" s="17">
        <f t="shared" si="169"/>
        <v>41004.72619212963</v>
      </c>
      <c r="T2317" s="17"/>
      <c r="U2317" s="16">
        <f t="shared" si="170"/>
        <v>41034.72619212963</v>
      </c>
    </row>
    <row r="2318" spans="1:21" ht="60" hidden="1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0">
        <f t="shared" si="167"/>
        <v>104</v>
      </c>
      <c r="P2318" s="10">
        <f t="shared" si="168"/>
        <v>78.03</v>
      </c>
      <c r="Q2318" s="12" t="s">
        <v>8323</v>
      </c>
      <c r="R2318" t="s">
        <v>8327</v>
      </c>
      <c r="S2318" s="17">
        <f t="shared" si="169"/>
        <v>40079.725115740745</v>
      </c>
      <c r="T2318" s="17"/>
      <c r="U2318" s="16">
        <f t="shared" si="170"/>
        <v>40156.76666666667</v>
      </c>
    </row>
    <row r="2319" spans="1:21" ht="45" hidden="1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0">
        <f t="shared" si="167"/>
        <v>104</v>
      </c>
      <c r="P2319" s="10">
        <f t="shared" si="168"/>
        <v>18.91</v>
      </c>
      <c r="Q2319" s="12" t="s">
        <v>8323</v>
      </c>
      <c r="R2319" t="s">
        <v>8327</v>
      </c>
      <c r="S2319" s="17">
        <f t="shared" si="169"/>
        <v>40192.542233796295</v>
      </c>
      <c r="T2319" s="17"/>
      <c r="U2319" s="16">
        <f t="shared" si="170"/>
        <v>40224.208333333336</v>
      </c>
    </row>
    <row r="2320" spans="1:21" ht="60" hidden="1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0">
        <f t="shared" si="167"/>
        <v>121</v>
      </c>
      <c r="P2320" s="10">
        <f t="shared" si="168"/>
        <v>37.130000000000003</v>
      </c>
      <c r="Q2320" s="12" t="s">
        <v>8323</v>
      </c>
      <c r="R2320" t="s">
        <v>8327</v>
      </c>
      <c r="S2320" s="17">
        <f t="shared" si="169"/>
        <v>40050.643680555557</v>
      </c>
      <c r="T2320" s="17"/>
      <c r="U2320" s="16">
        <f t="shared" si="170"/>
        <v>40082.165972222225</v>
      </c>
    </row>
    <row r="2321" spans="1:21" ht="45" hidden="1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0">
        <f t="shared" si="167"/>
        <v>108</v>
      </c>
      <c r="P2321" s="10">
        <f t="shared" si="168"/>
        <v>41.96</v>
      </c>
      <c r="Q2321" s="12" t="s">
        <v>8323</v>
      </c>
      <c r="R2321" t="s">
        <v>8327</v>
      </c>
      <c r="S2321" s="17">
        <f t="shared" si="169"/>
        <v>41593.082002314812</v>
      </c>
      <c r="T2321" s="17"/>
      <c r="U2321" s="16">
        <f t="shared" si="170"/>
        <v>41623.082002314812</v>
      </c>
    </row>
    <row r="2322" spans="1:21" ht="60" hidden="1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0">
        <f t="shared" si="167"/>
        <v>109</v>
      </c>
      <c r="P2322" s="10">
        <f t="shared" si="168"/>
        <v>61.04</v>
      </c>
      <c r="Q2322" s="12" t="s">
        <v>8323</v>
      </c>
      <c r="R2322" t="s">
        <v>8327</v>
      </c>
      <c r="S2322" s="17">
        <f t="shared" si="169"/>
        <v>41696.817129629628</v>
      </c>
      <c r="T2322" s="17"/>
      <c r="U2322" s="16">
        <f t="shared" si="170"/>
        <v>41731.775462962964</v>
      </c>
    </row>
    <row r="2323" spans="1:21" ht="45" hidden="1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0">
        <f t="shared" si="167"/>
        <v>39</v>
      </c>
      <c r="P2323" s="10">
        <f t="shared" si="168"/>
        <v>64.53</v>
      </c>
      <c r="Q2323" s="12" t="s">
        <v>8334</v>
      </c>
      <c r="R2323" t="s">
        <v>8350</v>
      </c>
      <c r="S2323" s="17">
        <f t="shared" si="169"/>
        <v>42799.260428240741</v>
      </c>
      <c r="T2323" s="17"/>
      <c r="U2323" s="16">
        <f t="shared" si="170"/>
        <v>42829.21876157407</v>
      </c>
    </row>
    <row r="2324" spans="1:21" ht="45" hidden="1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0">
        <f t="shared" si="167"/>
        <v>3</v>
      </c>
      <c r="P2324" s="10">
        <f t="shared" si="168"/>
        <v>21.25</v>
      </c>
      <c r="Q2324" s="12" t="s">
        <v>8334</v>
      </c>
      <c r="R2324" t="s">
        <v>8350</v>
      </c>
      <c r="S2324" s="17">
        <f t="shared" si="169"/>
        <v>42804.895474537043</v>
      </c>
      <c r="T2324" s="17"/>
      <c r="U2324" s="16">
        <f t="shared" si="170"/>
        <v>42834.853807870371</v>
      </c>
    </row>
    <row r="2325" spans="1:21" ht="45" hidden="1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0">
        <f t="shared" si="167"/>
        <v>48</v>
      </c>
      <c r="P2325" s="10">
        <f t="shared" si="168"/>
        <v>30</v>
      </c>
      <c r="Q2325" s="12" t="s">
        <v>8334</v>
      </c>
      <c r="R2325" t="s">
        <v>8350</v>
      </c>
      <c r="S2325" s="17">
        <f t="shared" si="169"/>
        <v>42807.755173611105</v>
      </c>
      <c r="T2325" s="17"/>
      <c r="U2325" s="16">
        <f t="shared" si="170"/>
        <v>42814.755173611105</v>
      </c>
    </row>
    <row r="2326" spans="1:21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0">
        <f t="shared" si="167"/>
        <v>21</v>
      </c>
      <c r="P2326" s="10">
        <f t="shared" si="168"/>
        <v>25.49</v>
      </c>
      <c r="Q2326" s="12" t="s">
        <v>8334</v>
      </c>
      <c r="R2326" t="s">
        <v>8350</v>
      </c>
      <c r="S2326" s="17">
        <f t="shared" si="169"/>
        <v>42790.885243055556</v>
      </c>
      <c r="T2326" s="27">
        <f>YEAR(S2326)</f>
        <v>2017</v>
      </c>
      <c r="U2326" s="16">
        <f t="shared" si="170"/>
        <v>42820.843576388885</v>
      </c>
    </row>
    <row r="2327" spans="1:21" ht="60" hidden="1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0">
        <f t="shared" si="167"/>
        <v>8</v>
      </c>
      <c r="P2327" s="10">
        <f t="shared" si="168"/>
        <v>11.43</v>
      </c>
      <c r="Q2327" s="12" t="s">
        <v>8334</v>
      </c>
      <c r="R2327" t="s">
        <v>8350</v>
      </c>
      <c r="S2327" s="17">
        <f t="shared" si="169"/>
        <v>42794.022349537037</v>
      </c>
      <c r="T2327" s="17"/>
      <c r="U2327" s="16">
        <f t="shared" si="170"/>
        <v>42823.980682870373</v>
      </c>
    </row>
    <row r="2328" spans="1:21" ht="60" hidden="1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0">
        <f t="shared" si="167"/>
        <v>1</v>
      </c>
      <c r="P2328" s="10">
        <f t="shared" si="168"/>
        <v>108</v>
      </c>
      <c r="Q2328" s="12" t="s">
        <v>8334</v>
      </c>
      <c r="R2328" t="s">
        <v>8350</v>
      </c>
      <c r="S2328" s="17">
        <f t="shared" si="169"/>
        <v>42804.034120370372</v>
      </c>
      <c r="T2328" s="17"/>
      <c r="U2328" s="16">
        <f t="shared" si="170"/>
        <v>42855.708333333328</v>
      </c>
    </row>
    <row r="2329" spans="1:21" ht="45" hidden="1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0">
        <f t="shared" si="167"/>
        <v>526</v>
      </c>
      <c r="P2329" s="10">
        <f t="shared" si="168"/>
        <v>54.88</v>
      </c>
      <c r="Q2329" s="12" t="s">
        <v>8334</v>
      </c>
      <c r="R2329" t="s">
        <v>8350</v>
      </c>
      <c r="S2329" s="17">
        <f t="shared" si="169"/>
        <v>41842.917129629634</v>
      </c>
      <c r="T2329" s="17"/>
      <c r="U2329" s="16">
        <f t="shared" si="170"/>
        <v>41877.917129629634</v>
      </c>
    </row>
    <row r="2330" spans="1:21" ht="60" hidden="1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0">
        <f t="shared" si="167"/>
        <v>254</v>
      </c>
      <c r="P2330" s="10">
        <f t="shared" si="168"/>
        <v>47.38</v>
      </c>
      <c r="Q2330" s="12" t="s">
        <v>8334</v>
      </c>
      <c r="R2330" t="s">
        <v>8350</v>
      </c>
      <c r="S2330" s="17">
        <f t="shared" si="169"/>
        <v>42139.781678240746</v>
      </c>
      <c r="T2330" s="17"/>
      <c r="U2330" s="16">
        <f t="shared" si="170"/>
        <v>42169.781678240746</v>
      </c>
    </row>
    <row r="2331" spans="1:21" ht="45" hidden="1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0">
        <f t="shared" si="167"/>
        <v>106</v>
      </c>
      <c r="P2331" s="10">
        <f t="shared" si="168"/>
        <v>211.84</v>
      </c>
      <c r="Q2331" s="12" t="s">
        <v>8334</v>
      </c>
      <c r="R2331" t="s">
        <v>8350</v>
      </c>
      <c r="S2331" s="17">
        <f t="shared" si="169"/>
        <v>41807.624374999999</v>
      </c>
      <c r="T2331" s="17"/>
      <c r="U2331" s="16">
        <f t="shared" si="170"/>
        <v>41837.624374999999</v>
      </c>
    </row>
    <row r="2332" spans="1:21" ht="60" hidden="1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0">
        <f t="shared" si="167"/>
        <v>102</v>
      </c>
      <c r="P2332" s="10">
        <f t="shared" si="168"/>
        <v>219.93</v>
      </c>
      <c r="Q2332" s="12" t="s">
        <v>8334</v>
      </c>
      <c r="R2332" t="s">
        <v>8350</v>
      </c>
      <c r="S2332" s="17">
        <f t="shared" si="169"/>
        <v>42332.89980324074</v>
      </c>
      <c r="T2332" s="17"/>
      <c r="U2332" s="16">
        <f t="shared" si="170"/>
        <v>42363</v>
      </c>
    </row>
    <row r="2333" spans="1:21" ht="45" hidden="1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0">
        <f t="shared" si="167"/>
        <v>144</v>
      </c>
      <c r="P2333" s="10">
        <f t="shared" si="168"/>
        <v>40.799999999999997</v>
      </c>
      <c r="Q2333" s="12" t="s">
        <v>8334</v>
      </c>
      <c r="R2333" t="s">
        <v>8350</v>
      </c>
      <c r="S2333" s="17">
        <f t="shared" si="169"/>
        <v>41839.005671296298</v>
      </c>
      <c r="T2333" s="17"/>
      <c r="U2333" s="16">
        <f t="shared" si="170"/>
        <v>41869.005671296298</v>
      </c>
    </row>
    <row r="2334" spans="1:21" ht="60" hidden="1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0">
        <f t="shared" si="167"/>
        <v>106</v>
      </c>
      <c r="P2334" s="10">
        <f t="shared" si="168"/>
        <v>75.5</v>
      </c>
      <c r="Q2334" s="12" t="s">
        <v>8334</v>
      </c>
      <c r="R2334" t="s">
        <v>8350</v>
      </c>
      <c r="S2334" s="17">
        <f t="shared" si="169"/>
        <v>42011.628136574072</v>
      </c>
      <c r="T2334" s="17"/>
      <c r="U2334" s="16">
        <f t="shared" si="170"/>
        <v>42041.628136574072</v>
      </c>
    </row>
    <row r="2335" spans="1:21" ht="60" hidden="1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0">
        <f t="shared" si="167"/>
        <v>212</v>
      </c>
      <c r="P2335" s="10">
        <f t="shared" si="168"/>
        <v>13.54</v>
      </c>
      <c r="Q2335" s="12" t="s">
        <v>8334</v>
      </c>
      <c r="R2335" t="s">
        <v>8350</v>
      </c>
      <c r="S2335" s="17">
        <f t="shared" si="169"/>
        <v>41767.650347222225</v>
      </c>
      <c r="T2335" s="17"/>
      <c r="U2335" s="16">
        <f t="shared" si="170"/>
        <v>41788.743055555555</v>
      </c>
    </row>
    <row r="2336" spans="1:21" ht="45" hidden="1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0">
        <f t="shared" si="167"/>
        <v>102</v>
      </c>
      <c r="P2336" s="10">
        <f t="shared" si="168"/>
        <v>60.87</v>
      </c>
      <c r="Q2336" s="12" t="s">
        <v>8334</v>
      </c>
      <c r="R2336" t="s">
        <v>8350</v>
      </c>
      <c r="S2336" s="17">
        <f t="shared" si="169"/>
        <v>41918.670115740737</v>
      </c>
      <c r="T2336" s="17"/>
      <c r="U2336" s="16">
        <f t="shared" si="170"/>
        <v>41948.731944444444</v>
      </c>
    </row>
    <row r="2337" spans="1:21" ht="60" hidden="1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0">
        <f t="shared" si="167"/>
        <v>102</v>
      </c>
      <c r="P2337" s="10">
        <f t="shared" si="168"/>
        <v>115.69</v>
      </c>
      <c r="Q2337" s="12" t="s">
        <v>8334</v>
      </c>
      <c r="R2337" t="s">
        <v>8350</v>
      </c>
      <c r="S2337" s="17">
        <f t="shared" si="169"/>
        <v>41771.572256944448</v>
      </c>
      <c r="T2337" s="17"/>
      <c r="U2337" s="16">
        <f t="shared" si="170"/>
        <v>41801.572256944448</v>
      </c>
    </row>
    <row r="2338" spans="1:21" ht="45" hidden="1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0">
        <f t="shared" si="167"/>
        <v>521</v>
      </c>
      <c r="P2338" s="10">
        <f t="shared" si="168"/>
        <v>48.1</v>
      </c>
      <c r="Q2338" s="12" t="s">
        <v>8334</v>
      </c>
      <c r="R2338" t="s">
        <v>8350</v>
      </c>
      <c r="S2338" s="17">
        <f t="shared" si="169"/>
        <v>41666.924710648149</v>
      </c>
      <c r="T2338" s="17"/>
      <c r="U2338" s="16">
        <f t="shared" si="170"/>
        <v>41706.924710648149</v>
      </c>
    </row>
    <row r="2339" spans="1:21" ht="45" hidden="1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0">
        <f t="shared" si="167"/>
        <v>111</v>
      </c>
      <c r="P2339" s="10">
        <f t="shared" si="168"/>
        <v>74.180000000000007</v>
      </c>
      <c r="Q2339" s="12" t="s">
        <v>8334</v>
      </c>
      <c r="R2339" t="s">
        <v>8350</v>
      </c>
      <c r="S2339" s="17">
        <f t="shared" si="169"/>
        <v>41786.640543981484</v>
      </c>
      <c r="T2339" s="17"/>
      <c r="U2339" s="16">
        <f t="shared" si="170"/>
        <v>41816.640543981484</v>
      </c>
    </row>
    <row r="2340" spans="1:21" ht="45" hidden="1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0">
        <f t="shared" si="167"/>
        <v>101</v>
      </c>
      <c r="P2340" s="10">
        <f t="shared" si="168"/>
        <v>123.35</v>
      </c>
      <c r="Q2340" s="12" t="s">
        <v>8334</v>
      </c>
      <c r="R2340" t="s">
        <v>8350</v>
      </c>
      <c r="S2340" s="17">
        <f t="shared" si="169"/>
        <v>41789.896805555552</v>
      </c>
      <c r="T2340" s="17"/>
      <c r="U2340" s="16">
        <f t="shared" si="170"/>
        <v>41819.896805555552</v>
      </c>
    </row>
    <row r="2341" spans="1:21" ht="60" hidden="1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0">
        <f t="shared" si="167"/>
        <v>294</v>
      </c>
      <c r="P2341" s="10">
        <f t="shared" si="168"/>
        <v>66.62</v>
      </c>
      <c r="Q2341" s="12" t="s">
        <v>8334</v>
      </c>
      <c r="R2341" t="s">
        <v>8350</v>
      </c>
      <c r="S2341" s="17">
        <f t="shared" si="169"/>
        <v>42692.79987268518</v>
      </c>
      <c r="T2341" s="17"/>
      <c r="U2341" s="16">
        <f t="shared" si="170"/>
        <v>42723.332638888889</v>
      </c>
    </row>
    <row r="2342" spans="1:21" ht="45" hidden="1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0">
        <f t="shared" si="167"/>
        <v>106</v>
      </c>
      <c r="P2342" s="10">
        <f t="shared" si="168"/>
        <v>104.99</v>
      </c>
      <c r="Q2342" s="12" t="s">
        <v>8334</v>
      </c>
      <c r="R2342" t="s">
        <v>8350</v>
      </c>
      <c r="S2342" s="17">
        <f t="shared" si="169"/>
        <v>42643.642800925925</v>
      </c>
      <c r="T2342" s="17"/>
      <c r="U2342" s="16">
        <f t="shared" si="170"/>
        <v>42673.642800925925</v>
      </c>
    </row>
    <row r="2343" spans="1:21" ht="45" hidden="1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0">
        <f t="shared" si="167"/>
        <v>0</v>
      </c>
      <c r="P2343" s="10">
        <f t="shared" si="168"/>
        <v>0</v>
      </c>
      <c r="Q2343" s="12" t="s">
        <v>8317</v>
      </c>
      <c r="R2343" t="s">
        <v>8318</v>
      </c>
      <c r="S2343" s="17">
        <f t="shared" si="169"/>
        <v>42167.813703703709</v>
      </c>
      <c r="T2343" s="17"/>
      <c r="U2343" s="16">
        <f t="shared" si="170"/>
        <v>42197.813703703709</v>
      </c>
    </row>
    <row r="2344" spans="1:21" ht="60" hidden="1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0">
        <f t="shared" si="167"/>
        <v>0</v>
      </c>
      <c r="P2344" s="10">
        <f t="shared" si="168"/>
        <v>0</v>
      </c>
      <c r="Q2344" s="12" t="s">
        <v>8317</v>
      </c>
      <c r="R2344" t="s">
        <v>8318</v>
      </c>
      <c r="S2344" s="17">
        <f t="shared" si="169"/>
        <v>41897.702199074076</v>
      </c>
      <c r="T2344" s="17"/>
      <c r="U2344" s="16">
        <f t="shared" si="170"/>
        <v>41918.208333333336</v>
      </c>
    </row>
    <row r="2345" spans="1:21" ht="60" hidden="1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0">
        <f t="shared" si="167"/>
        <v>3</v>
      </c>
      <c r="P2345" s="10">
        <f t="shared" si="168"/>
        <v>300</v>
      </c>
      <c r="Q2345" s="12" t="s">
        <v>8317</v>
      </c>
      <c r="R2345" t="s">
        <v>8318</v>
      </c>
      <c r="S2345" s="17">
        <f t="shared" si="169"/>
        <v>42327.825289351851</v>
      </c>
      <c r="T2345" s="17"/>
      <c r="U2345" s="16">
        <f t="shared" si="170"/>
        <v>42377.82430555555</v>
      </c>
    </row>
    <row r="2346" spans="1:21" ht="60" hidden="1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0">
        <f t="shared" si="167"/>
        <v>0</v>
      </c>
      <c r="P2346" s="10">
        <f t="shared" si="168"/>
        <v>1</v>
      </c>
      <c r="Q2346" s="12" t="s">
        <v>8317</v>
      </c>
      <c r="R2346" t="s">
        <v>8318</v>
      </c>
      <c r="S2346" s="17">
        <f t="shared" si="169"/>
        <v>42515.727650462963</v>
      </c>
      <c r="T2346" s="17"/>
      <c r="U2346" s="16">
        <f t="shared" si="170"/>
        <v>42545.727650462963</v>
      </c>
    </row>
    <row r="2347" spans="1:21" ht="60" hidden="1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0">
        <f t="shared" si="167"/>
        <v>0</v>
      </c>
      <c r="P2347" s="10">
        <f t="shared" si="168"/>
        <v>0</v>
      </c>
      <c r="Q2347" s="12" t="s">
        <v>8317</v>
      </c>
      <c r="R2347" t="s">
        <v>8318</v>
      </c>
      <c r="S2347" s="17">
        <f t="shared" si="169"/>
        <v>42060.001805555556</v>
      </c>
      <c r="T2347" s="17"/>
      <c r="U2347" s="16">
        <f t="shared" si="170"/>
        <v>42094.985416666663</v>
      </c>
    </row>
    <row r="2348" spans="1:21" ht="45" hidden="1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0">
        <f t="shared" si="167"/>
        <v>0</v>
      </c>
      <c r="P2348" s="10">
        <f t="shared" si="168"/>
        <v>13</v>
      </c>
      <c r="Q2348" s="12" t="s">
        <v>8317</v>
      </c>
      <c r="R2348" t="s">
        <v>8318</v>
      </c>
      <c r="S2348" s="17">
        <f t="shared" si="169"/>
        <v>42615.79896990741</v>
      </c>
      <c r="T2348" s="17"/>
      <c r="U2348" s="16">
        <f t="shared" si="170"/>
        <v>42660.79896990741</v>
      </c>
    </row>
    <row r="2349" spans="1:21" ht="45" hidden="1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0">
        <f t="shared" si="167"/>
        <v>2</v>
      </c>
      <c r="P2349" s="10">
        <f t="shared" si="168"/>
        <v>15</v>
      </c>
      <c r="Q2349" s="12" t="s">
        <v>8317</v>
      </c>
      <c r="R2349" t="s">
        <v>8318</v>
      </c>
      <c r="S2349" s="17">
        <f t="shared" si="169"/>
        <v>42577.607361111113</v>
      </c>
      <c r="T2349" s="17"/>
      <c r="U2349" s="16">
        <f t="shared" si="170"/>
        <v>42607.607361111113</v>
      </c>
    </row>
    <row r="2350" spans="1:21" ht="60" hidden="1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0">
        <f t="shared" si="167"/>
        <v>0</v>
      </c>
      <c r="P2350" s="10">
        <f t="shared" si="168"/>
        <v>54</v>
      </c>
      <c r="Q2350" s="12" t="s">
        <v>8317</v>
      </c>
      <c r="R2350" t="s">
        <v>8318</v>
      </c>
      <c r="S2350" s="17">
        <f t="shared" si="169"/>
        <v>42360.932152777779</v>
      </c>
      <c r="T2350" s="17"/>
      <c r="U2350" s="16">
        <f t="shared" si="170"/>
        <v>42420.932152777779</v>
      </c>
    </row>
    <row r="2351" spans="1:21" ht="45" hidden="1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0">
        <f t="shared" si="167"/>
        <v>0</v>
      </c>
      <c r="P2351" s="10">
        <f t="shared" si="168"/>
        <v>0</v>
      </c>
      <c r="Q2351" s="12" t="s">
        <v>8317</v>
      </c>
      <c r="R2351" t="s">
        <v>8318</v>
      </c>
      <c r="S2351" s="17">
        <f t="shared" si="169"/>
        <v>42198.775787037041</v>
      </c>
      <c r="T2351" s="17"/>
      <c r="U2351" s="16">
        <f t="shared" si="170"/>
        <v>42227.775787037041</v>
      </c>
    </row>
    <row r="2352" spans="1:21" ht="45" hidden="1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0">
        <f t="shared" si="167"/>
        <v>0</v>
      </c>
      <c r="P2352" s="10">
        <f t="shared" si="168"/>
        <v>0</v>
      </c>
      <c r="Q2352" s="12" t="s">
        <v>8317</v>
      </c>
      <c r="R2352" t="s">
        <v>8318</v>
      </c>
      <c r="S2352" s="17">
        <f t="shared" si="169"/>
        <v>42708.842245370368</v>
      </c>
      <c r="T2352" s="17"/>
      <c r="U2352" s="16">
        <f t="shared" si="170"/>
        <v>42738.842245370368</v>
      </c>
    </row>
    <row r="2353" spans="1:21" ht="30" hidden="1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0">
        <f t="shared" si="167"/>
        <v>1</v>
      </c>
      <c r="P2353" s="10">
        <f t="shared" si="168"/>
        <v>15.43</v>
      </c>
      <c r="Q2353" s="12" t="s">
        <v>8317</v>
      </c>
      <c r="R2353" t="s">
        <v>8318</v>
      </c>
      <c r="S2353" s="17">
        <f t="shared" si="169"/>
        <v>42094.101145833338</v>
      </c>
      <c r="T2353" s="17"/>
      <c r="U2353" s="16">
        <f t="shared" si="170"/>
        <v>42124.101145833338</v>
      </c>
    </row>
    <row r="2354" spans="1:21" ht="45" hidden="1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0">
        <f t="shared" si="167"/>
        <v>0</v>
      </c>
      <c r="P2354" s="10">
        <f t="shared" si="168"/>
        <v>0</v>
      </c>
      <c r="Q2354" s="12" t="s">
        <v>8317</v>
      </c>
      <c r="R2354" t="s">
        <v>8318</v>
      </c>
      <c r="S2354" s="17">
        <f t="shared" si="169"/>
        <v>42101.633703703701</v>
      </c>
      <c r="T2354" s="17"/>
      <c r="U2354" s="16">
        <f t="shared" si="170"/>
        <v>42161.633703703701</v>
      </c>
    </row>
    <row r="2355" spans="1:21" ht="60" hidden="1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0">
        <f t="shared" si="167"/>
        <v>0</v>
      </c>
      <c r="P2355" s="10">
        <f t="shared" si="168"/>
        <v>0</v>
      </c>
      <c r="Q2355" s="12" t="s">
        <v>8317</v>
      </c>
      <c r="R2355" t="s">
        <v>8318</v>
      </c>
      <c r="S2355" s="17">
        <f t="shared" si="169"/>
        <v>42103.676180555558</v>
      </c>
      <c r="T2355" s="17"/>
      <c r="U2355" s="16">
        <f t="shared" si="170"/>
        <v>42115.676180555558</v>
      </c>
    </row>
    <row r="2356" spans="1:21" ht="45" hidden="1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0">
        <f t="shared" si="167"/>
        <v>0</v>
      </c>
      <c r="P2356" s="10">
        <f t="shared" si="168"/>
        <v>25</v>
      </c>
      <c r="Q2356" s="12" t="s">
        <v>8317</v>
      </c>
      <c r="R2356" t="s">
        <v>8318</v>
      </c>
      <c r="S2356" s="17">
        <f t="shared" si="169"/>
        <v>41954.722916666666</v>
      </c>
      <c r="T2356" s="17"/>
      <c r="U2356" s="16">
        <f t="shared" si="170"/>
        <v>42014.722916666666</v>
      </c>
    </row>
    <row r="2357" spans="1:21" ht="45" hidden="1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0">
        <f t="shared" si="167"/>
        <v>1</v>
      </c>
      <c r="P2357" s="10">
        <f t="shared" si="168"/>
        <v>27.5</v>
      </c>
      <c r="Q2357" s="12" t="s">
        <v>8317</v>
      </c>
      <c r="R2357" t="s">
        <v>8318</v>
      </c>
      <c r="S2357" s="17">
        <f t="shared" si="169"/>
        <v>42096.918240740735</v>
      </c>
      <c r="T2357" s="17"/>
      <c r="U2357" s="16">
        <f t="shared" si="170"/>
        <v>42126.918240740735</v>
      </c>
    </row>
    <row r="2358" spans="1:21" ht="30" hidden="1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0">
        <f t="shared" si="167"/>
        <v>0</v>
      </c>
      <c r="P2358" s="10">
        <f t="shared" si="168"/>
        <v>0</v>
      </c>
      <c r="Q2358" s="12" t="s">
        <v>8317</v>
      </c>
      <c r="R2358" t="s">
        <v>8318</v>
      </c>
      <c r="S2358" s="17">
        <f t="shared" si="169"/>
        <v>42130.78361111111</v>
      </c>
      <c r="T2358" s="17"/>
      <c r="U2358" s="16">
        <f t="shared" si="170"/>
        <v>42160.78361111111</v>
      </c>
    </row>
    <row r="2359" spans="1:21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0">
        <f t="shared" si="167"/>
        <v>0</v>
      </c>
      <c r="P2359" s="10">
        <f t="shared" si="168"/>
        <v>0</v>
      </c>
      <c r="Q2359" s="12" t="s">
        <v>8317</v>
      </c>
      <c r="R2359" t="s">
        <v>8318</v>
      </c>
      <c r="S2359" s="17">
        <f t="shared" si="169"/>
        <v>42264.620115740734</v>
      </c>
      <c r="T2359" s="27">
        <f t="shared" ref="T2359:T2360" si="171">YEAR(S2359)</f>
        <v>2015</v>
      </c>
      <c r="U2359" s="16">
        <f t="shared" si="170"/>
        <v>42294.620115740734</v>
      </c>
    </row>
    <row r="2360" spans="1:21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0">
        <f t="shared" si="167"/>
        <v>0</v>
      </c>
      <c r="P2360" s="10">
        <f t="shared" si="168"/>
        <v>0</v>
      </c>
      <c r="Q2360" s="12" t="s">
        <v>8317</v>
      </c>
      <c r="R2360" t="s">
        <v>8318</v>
      </c>
      <c r="S2360" s="17">
        <f t="shared" si="169"/>
        <v>41978.930972222224</v>
      </c>
      <c r="T2360" s="27">
        <f t="shared" si="171"/>
        <v>2014</v>
      </c>
      <c r="U2360" s="16">
        <f t="shared" si="170"/>
        <v>42035.027083333334</v>
      </c>
    </row>
    <row r="2361" spans="1:21" ht="45" hidden="1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0">
        <f t="shared" si="167"/>
        <v>15</v>
      </c>
      <c r="P2361" s="10">
        <f t="shared" si="168"/>
        <v>367</v>
      </c>
      <c r="Q2361" s="12" t="s">
        <v>8317</v>
      </c>
      <c r="R2361" t="s">
        <v>8318</v>
      </c>
      <c r="S2361" s="17">
        <f t="shared" si="169"/>
        <v>42159.649583333332</v>
      </c>
      <c r="T2361" s="17"/>
      <c r="U2361" s="16">
        <f t="shared" si="170"/>
        <v>42219.649583333332</v>
      </c>
    </row>
    <row r="2362" spans="1:21" ht="45" hidden="1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0">
        <f t="shared" si="167"/>
        <v>0</v>
      </c>
      <c r="P2362" s="10">
        <f t="shared" si="168"/>
        <v>2</v>
      </c>
      <c r="Q2362" s="12" t="s">
        <v>8317</v>
      </c>
      <c r="R2362" t="s">
        <v>8318</v>
      </c>
      <c r="S2362" s="17">
        <f t="shared" si="169"/>
        <v>42377.70694444445</v>
      </c>
      <c r="T2362" s="17"/>
      <c r="U2362" s="16">
        <f t="shared" si="170"/>
        <v>42407.70694444445</v>
      </c>
    </row>
    <row r="2363" spans="1:21" ht="60" hidden="1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0">
        <f t="shared" si="167"/>
        <v>0</v>
      </c>
      <c r="P2363" s="10">
        <f t="shared" si="168"/>
        <v>0</v>
      </c>
      <c r="Q2363" s="12" t="s">
        <v>8317</v>
      </c>
      <c r="R2363" t="s">
        <v>8318</v>
      </c>
      <c r="S2363" s="17">
        <f t="shared" si="169"/>
        <v>42466.858888888892</v>
      </c>
      <c r="T2363" s="17"/>
      <c r="U2363" s="16">
        <f t="shared" si="170"/>
        <v>42490.916666666672</v>
      </c>
    </row>
    <row r="2364" spans="1:21" ht="45" hidden="1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0">
        <f t="shared" si="167"/>
        <v>29</v>
      </c>
      <c r="P2364" s="10">
        <f t="shared" si="168"/>
        <v>60</v>
      </c>
      <c r="Q2364" s="12" t="s">
        <v>8317</v>
      </c>
      <c r="R2364" t="s">
        <v>8318</v>
      </c>
      <c r="S2364" s="17">
        <f t="shared" si="169"/>
        <v>41954.688310185185</v>
      </c>
      <c r="T2364" s="17"/>
      <c r="U2364" s="16">
        <f t="shared" si="170"/>
        <v>41984.688310185185</v>
      </c>
    </row>
    <row r="2365" spans="1:21" ht="60" hidden="1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0">
        <f t="shared" si="167"/>
        <v>0</v>
      </c>
      <c r="P2365" s="10">
        <f t="shared" si="168"/>
        <v>0</v>
      </c>
      <c r="Q2365" s="12" t="s">
        <v>8317</v>
      </c>
      <c r="R2365" t="s">
        <v>8318</v>
      </c>
      <c r="S2365" s="17">
        <f t="shared" si="169"/>
        <v>42322.011574074073</v>
      </c>
      <c r="T2365" s="17"/>
      <c r="U2365" s="16">
        <f t="shared" si="170"/>
        <v>42367.011574074073</v>
      </c>
    </row>
    <row r="2366" spans="1:21" ht="45" hidden="1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0">
        <f t="shared" si="167"/>
        <v>0</v>
      </c>
      <c r="P2366" s="10">
        <f t="shared" si="168"/>
        <v>0</v>
      </c>
      <c r="Q2366" s="12" t="s">
        <v>8317</v>
      </c>
      <c r="R2366" t="s">
        <v>8318</v>
      </c>
      <c r="S2366" s="17">
        <f t="shared" si="169"/>
        <v>42248.934675925921</v>
      </c>
      <c r="T2366" s="17"/>
      <c r="U2366" s="16">
        <f t="shared" si="170"/>
        <v>42303.934675925921</v>
      </c>
    </row>
    <row r="2367" spans="1:21" ht="60" hidden="1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0">
        <f t="shared" si="167"/>
        <v>0</v>
      </c>
      <c r="P2367" s="10">
        <f t="shared" si="168"/>
        <v>0</v>
      </c>
      <c r="Q2367" s="12" t="s">
        <v>8317</v>
      </c>
      <c r="R2367" t="s">
        <v>8318</v>
      </c>
      <c r="S2367" s="17">
        <f t="shared" si="169"/>
        <v>42346.736400462964</v>
      </c>
      <c r="T2367" s="17"/>
      <c r="U2367" s="16">
        <f t="shared" si="170"/>
        <v>42386.958333333328</v>
      </c>
    </row>
    <row r="2368" spans="1:21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0">
        <f t="shared" si="167"/>
        <v>11</v>
      </c>
      <c r="P2368" s="10">
        <f t="shared" si="168"/>
        <v>97.41</v>
      </c>
      <c r="Q2368" s="12" t="s">
        <v>8317</v>
      </c>
      <c r="R2368" t="s">
        <v>8318</v>
      </c>
      <c r="S2368" s="17">
        <f t="shared" si="169"/>
        <v>42268.531631944439</v>
      </c>
      <c r="T2368" s="27">
        <f>YEAR(S2368)</f>
        <v>2015</v>
      </c>
      <c r="U2368" s="16">
        <f t="shared" si="170"/>
        <v>42298.531631944439</v>
      </c>
    </row>
    <row r="2369" spans="1:21" ht="60" hidden="1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0">
        <f t="shared" si="167"/>
        <v>1</v>
      </c>
      <c r="P2369" s="10">
        <f t="shared" si="168"/>
        <v>47.86</v>
      </c>
      <c r="Q2369" s="12" t="s">
        <v>8317</v>
      </c>
      <c r="R2369" t="s">
        <v>8318</v>
      </c>
      <c r="S2369" s="17">
        <f t="shared" si="169"/>
        <v>42425.970092592594</v>
      </c>
      <c r="T2369" s="17"/>
      <c r="U2369" s="16">
        <f t="shared" si="170"/>
        <v>42485.928425925929</v>
      </c>
    </row>
    <row r="2370" spans="1:21" ht="60" hidden="1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0">
        <f t="shared" ref="O2370:O2433" si="172">ROUND(E2370/D2370*100,0)</f>
        <v>0</v>
      </c>
      <c r="P2370" s="10">
        <f t="shared" ref="P2370:P2433" si="173">IFERROR(ROUND(E2370/L2370,2),0)</f>
        <v>50</v>
      </c>
      <c r="Q2370" s="12" t="s">
        <v>8317</v>
      </c>
      <c r="R2370" t="s">
        <v>8318</v>
      </c>
      <c r="S2370" s="17">
        <f t="shared" si="169"/>
        <v>42063.721817129626</v>
      </c>
      <c r="T2370" s="17"/>
      <c r="U2370" s="16">
        <f t="shared" si="170"/>
        <v>42108.680150462969</v>
      </c>
    </row>
    <row r="2371" spans="1:21" ht="60" hidden="1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0">
        <f t="shared" si="172"/>
        <v>0</v>
      </c>
      <c r="P2371" s="10">
        <f t="shared" si="173"/>
        <v>0</v>
      </c>
      <c r="Q2371" s="12" t="s">
        <v>8317</v>
      </c>
      <c r="R2371" t="s">
        <v>8318</v>
      </c>
      <c r="S2371" s="17">
        <f t="shared" ref="S2371:S2434" si="174">(((J2371/60)/60)/24)+DATE(1970,1,1)</f>
        <v>42380.812627314815</v>
      </c>
      <c r="T2371" s="17"/>
      <c r="U2371" s="16">
        <f t="shared" ref="U2371:U2434" si="175">(((I2371/60)/60)/24)+DATE(1970,1,1)</f>
        <v>42410.812627314815</v>
      </c>
    </row>
    <row r="2372" spans="1:21" ht="60" hidden="1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0">
        <f t="shared" si="172"/>
        <v>0</v>
      </c>
      <c r="P2372" s="10">
        <f t="shared" si="173"/>
        <v>20.5</v>
      </c>
      <c r="Q2372" s="12" t="s">
        <v>8317</v>
      </c>
      <c r="R2372" t="s">
        <v>8318</v>
      </c>
      <c r="S2372" s="17">
        <f t="shared" si="174"/>
        <v>41961.18913194444</v>
      </c>
      <c r="T2372" s="17"/>
      <c r="U2372" s="16">
        <f t="shared" si="175"/>
        <v>41991.18913194444</v>
      </c>
    </row>
    <row r="2373" spans="1:21" ht="60" hidden="1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0">
        <f t="shared" si="172"/>
        <v>0</v>
      </c>
      <c r="P2373" s="10">
        <f t="shared" si="173"/>
        <v>0</v>
      </c>
      <c r="Q2373" s="12" t="s">
        <v>8317</v>
      </c>
      <c r="R2373" t="s">
        <v>8318</v>
      </c>
      <c r="S2373" s="17">
        <f t="shared" si="174"/>
        <v>42150.777731481481</v>
      </c>
      <c r="T2373" s="17"/>
      <c r="U2373" s="16">
        <f t="shared" si="175"/>
        <v>42180.777731481481</v>
      </c>
    </row>
    <row r="2374" spans="1:21" ht="60" hidden="1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0">
        <f t="shared" si="172"/>
        <v>3</v>
      </c>
      <c r="P2374" s="10">
        <f t="shared" si="173"/>
        <v>30</v>
      </c>
      <c r="Q2374" s="12" t="s">
        <v>8317</v>
      </c>
      <c r="R2374" t="s">
        <v>8318</v>
      </c>
      <c r="S2374" s="17">
        <f t="shared" si="174"/>
        <v>42088.069108796291</v>
      </c>
      <c r="T2374" s="17"/>
      <c r="U2374" s="16">
        <f t="shared" si="175"/>
        <v>42118.069108796291</v>
      </c>
    </row>
    <row r="2375" spans="1:21" ht="30" hidden="1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0">
        <f t="shared" si="172"/>
        <v>0</v>
      </c>
      <c r="P2375" s="10">
        <f t="shared" si="173"/>
        <v>50</v>
      </c>
      <c r="Q2375" s="12" t="s">
        <v>8317</v>
      </c>
      <c r="R2375" t="s">
        <v>8318</v>
      </c>
      <c r="S2375" s="17">
        <f t="shared" si="174"/>
        <v>42215.662314814821</v>
      </c>
      <c r="T2375" s="17"/>
      <c r="U2375" s="16">
        <f t="shared" si="175"/>
        <v>42245.662314814821</v>
      </c>
    </row>
    <row r="2376" spans="1:21" ht="60" hidden="1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0">
        <f t="shared" si="172"/>
        <v>0</v>
      </c>
      <c r="P2376" s="10">
        <f t="shared" si="173"/>
        <v>10</v>
      </c>
      <c r="Q2376" s="12" t="s">
        <v>8317</v>
      </c>
      <c r="R2376" t="s">
        <v>8318</v>
      </c>
      <c r="S2376" s="17">
        <f t="shared" si="174"/>
        <v>42017.843287037031</v>
      </c>
      <c r="T2376" s="17"/>
      <c r="U2376" s="16">
        <f t="shared" si="175"/>
        <v>42047.843287037031</v>
      </c>
    </row>
    <row r="2377" spans="1:21" ht="60" hidden="1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0">
        <f t="shared" si="172"/>
        <v>0</v>
      </c>
      <c r="P2377" s="10">
        <f t="shared" si="173"/>
        <v>0</v>
      </c>
      <c r="Q2377" s="12" t="s">
        <v>8317</v>
      </c>
      <c r="R2377" t="s">
        <v>8318</v>
      </c>
      <c r="S2377" s="17">
        <f t="shared" si="174"/>
        <v>42592.836076388892</v>
      </c>
      <c r="T2377" s="17"/>
      <c r="U2377" s="16">
        <f t="shared" si="175"/>
        <v>42622.836076388892</v>
      </c>
    </row>
    <row r="2378" spans="1:21" ht="45" hidden="1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0">
        <f t="shared" si="172"/>
        <v>11</v>
      </c>
      <c r="P2378" s="10">
        <f t="shared" si="173"/>
        <v>81.58</v>
      </c>
      <c r="Q2378" s="12" t="s">
        <v>8317</v>
      </c>
      <c r="R2378" t="s">
        <v>8318</v>
      </c>
      <c r="S2378" s="17">
        <f t="shared" si="174"/>
        <v>42318.925532407404</v>
      </c>
      <c r="T2378" s="17"/>
      <c r="U2378" s="16">
        <f t="shared" si="175"/>
        <v>42348.925532407404</v>
      </c>
    </row>
    <row r="2379" spans="1:21" ht="45" hidden="1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0">
        <f t="shared" si="172"/>
        <v>0</v>
      </c>
      <c r="P2379" s="10">
        <f t="shared" si="173"/>
        <v>0</v>
      </c>
      <c r="Q2379" s="12" t="s">
        <v>8317</v>
      </c>
      <c r="R2379" t="s">
        <v>8318</v>
      </c>
      <c r="S2379" s="17">
        <f t="shared" si="174"/>
        <v>42669.870173611111</v>
      </c>
      <c r="T2379" s="17"/>
      <c r="U2379" s="16">
        <f t="shared" si="175"/>
        <v>42699.911840277782</v>
      </c>
    </row>
    <row r="2380" spans="1:21" ht="45" hidden="1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0">
        <f t="shared" si="172"/>
        <v>0</v>
      </c>
      <c r="P2380" s="10">
        <f t="shared" si="173"/>
        <v>0</v>
      </c>
      <c r="Q2380" s="12" t="s">
        <v>8317</v>
      </c>
      <c r="R2380" t="s">
        <v>8318</v>
      </c>
      <c r="S2380" s="17">
        <f t="shared" si="174"/>
        <v>42213.013078703705</v>
      </c>
      <c r="T2380" s="17"/>
      <c r="U2380" s="16">
        <f t="shared" si="175"/>
        <v>42242.013078703705</v>
      </c>
    </row>
    <row r="2381" spans="1:21" ht="45" hidden="1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0">
        <f t="shared" si="172"/>
        <v>0</v>
      </c>
      <c r="P2381" s="10">
        <f t="shared" si="173"/>
        <v>0</v>
      </c>
      <c r="Q2381" s="12" t="s">
        <v>8317</v>
      </c>
      <c r="R2381" t="s">
        <v>8318</v>
      </c>
      <c r="S2381" s="17">
        <f t="shared" si="174"/>
        <v>42237.016388888893</v>
      </c>
      <c r="T2381" s="17"/>
      <c r="U2381" s="16">
        <f t="shared" si="175"/>
        <v>42282.016388888893</v>
      </c>
    </row>
    <row r="2382" spans="1:21" ht="45" hidden="1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0">
        <f t="shared" si="172"/>
        <v>0</v>
      </c>
      <c r="P2382" s="10">
        <f t="shared" si="173"/>
        <v>18.329999999999998</v>
      </c>
      <c r="Q2382" s="12" t="s">
        <v>8317</v>
      </c>
      <c r="R2382" t="s">
        <v>8318</v>
      </c>
      <c r="S2382" s="17">
        <f t="shared" si="174"/>
        <v>42248.793310185181</v>
      </c>
      <c r="T2382" s="17"/>
      <c r="U2382" s="16">
        <f t="shared" si="175"/>
        <v>42278.793310185181</v>
      </c>
    </row>
    <row r="2383" spans="1:21" ht="45" hidden="1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0">
        <f t="shared" si="172"/>
        <v>2</v>
      </c>
      <c r="P2383" s="10">
        <f t="shared" si="173"/>
        <v>224.43</v>
      </c>
      <c r="Q2383" s="12" t="s">
        <v>8317</v>
      </c>
      <c r="R2383" t="s">
        <v>8318</v>
      </c>
      <c r="S2383" s="17">
        <f t="shared" si="174"/>
        <v>42074.935740740737</v>
      </c>
      <c r="T2383" s="17"/>
      <c r="U2383" s="16">
        <f t="shared" si="175"/>
        <v>42104.935740740737</v>
      </c>
    </row>
    <row r="2384" spans="1:21" ht="60" hidden="1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0">
        <f t="shared" si="172"/>
        <v>3</v>
      </c>
      <c r="P2384" s="10">
        <f t="shared" si="173"/>
        <v>37.5</v>
      </c>
      <c r="Q2384" s="12" t="s">
        <v>8317</v>
      </c>
      <c r="R2384" t="s">
        <v>8318</v>
      </c>
      <c r="S2384" s="17">
        <f t="shared" si="174"/>
        <v>42195.187534722223</v>
      </c>
      <c r="T2384" s="17"/>
      <c r="U2384" s="16">
        <f t="shared" si="175"/>
        <v>42220.187534722223</v>
      </c>
    </row>
    <row r="2385" spans="1:21" ht="60" hidden="1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0">
        <f t="shared" si="172"/>
        <v>4</v>
      </c>
      <c r="P2385" s="10">
        <f t="shared" si="173"/>
        <v>145</v>
      </c>
      <c r="Q2385" s="12" t="s">
        <v>8317</v>
      </c>
      <c r="R2385" t="s">
        <v>8318</v>
      </c>
      <c r="S2385" s="17">
        <f t="shared" si="174"/>
        <v>42027.056793981479</v>
      </c>
      <c r="T2385" s="17"/>
      <c r="U2385" s="16">
        <f t="shared" si="175"/>
        <v>42057.056793981479</v>
      </c>
    </row>
    <row r="2386" spans="1:21" ht="60" hidden="1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0">
        <f t="shared" si="172"/>
        <v>1</v>
      </c>
      <c r="P2386" s="10">
        <f t="shared" si="173"/>
        <v>1</v>
      </c>
      <c r="Q2386" s="12" t="s">
        <v>8317</v>
      </c>
      <c r="R2386" t="s">
        <v>8318</v>
      </c>
      <c r="S2386" s="17">
        <f t="shared" si="174"/>
        <v>41927.067627314813</v>
      </c>
      <c r="T2386" s="17"/>
      <c r="U2386" s="16">
        <f t="shared" si="175"/>
        <v>41957.109293981484</v>
      </c>
    </row>
    <row r="2387" spans="1:21" ht="60" hidden="1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0">
        <f t="shared" si="172"/>
        <v>1</v>
      </c>
      <c r="P2387" s="10">
        <f t="shared" si="173"/>
        <v>112.57</v>
      </c>
      <c r="Q2387" s="12" t="s">
        <v>8317</v>
      </c>
      <c r="R2387" t="s">
        <v>8318</v>
      </c>
      <c r="S2387" s="17">
        <f t="shared" si="174"/>
        <v>42191.70175925926</v>
      </c>
      <c r="T2387" s="17"/>
      <c r="U2387" s="16">
        <f t="shared" si="175"/>
        <v>42221.70175925926</v>
      </c>
    </row>
    <row r="2388" spans="1:21" ht="45" hidden="1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0">
        <f t="shared" si="172"/>
        <v>0</v>
      </c>
      <c r="P2388" s="10">
        <f t="shared" si="173"/>
        <v>0</v>
      </c>
      <c r="Q2388" s="12" t="s">
        <v>8317</v>
      </c>
      <c r="R2388" t="s">
        <v>8318</v>
      </c>
      <c r="S2388" s="17">
        <f t="shared" si="174"/>
        <v>41954.838240740741</v>
      </c>
      <c r="T2388" s="17"/>
      <c r="U2388" s="16">
        <f t="shared" si="175"/>
        <v>42014.838240740741</v>
      </c>
    </row>
    <row r="2389" spans="1:21" ht="60" hidden="1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0">
        <f t="shared" si="172"/>
        <v>1</v>
      </c>
      <c r="P2389" s="10">
        <f t="shared" si="173"/>
        <v>342</v>
      </c>
      <c r="Q2389" s="12" t="s">
        <v>8317</v>
      </c>
      <c r="R2389" t="s">
        <v>8318</v>
      </c>
      <c r="S2389" s="17">
        <f t="shared" si="174"/>
        <v>42528.626620370371</v>
      </c>
      <c r="T2389" s="17"/>
      <c r="U2389" s="16">
        <f t="shared" si="175"/>
        <v>42573.626620370371</v>
      </c>
    </row>
    <row r="2390" spans="1:21" ht="60" hidden="1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0">
        <f t="shared" si="172"/>
        <v>1</v>
      </c>
      <c r="P2390" s="10">
        <f t="shared" si="173"/>
        <v>57.88</v>
      </c>
      <c r="Q2390" s="12" t="s">
        <v>8317</v>
      </c>
      <c r="R2390" t="s">
        <v>8318</v>
      </c>
      <c r="S2390" s="17">
        <f t="shared" si="174"/>
        <v>41989.853692129633</v>
      </c>
      <c r="T2390" s="17"/>
      <c r="U2390" s="16">
        <f t="shared" si="175"/>
        <v>42019.811805555553</v>
      </c>
    </row>
    <row r="2391" spans="1:21" ht="60" hidden="1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0">
        <f t="shared" si="172"/>
        <v>0</v>
      </c>
      <c r="P2391" s="10">
        <f t="shared" si="173"/>
        <v>30</v>
      </c>
      <c r="Q2391" s="12" t="s">
        <v>8317</v>
      </c>
      <c r="R2391" t="s">
        <v>8318</v>
      </c>
      <c r="S2391" s="17">
        <f t="shared" si="174"/>
        <v>42179.653379629628</v>
      </c>
      <c r="T2391" s="17"/>
      <c r="U2391" s="16">
        <f t="shared" si="175"/>
        <v>42210.915972222225</v>
      </c>
    </row>
    <row r="2392" spans="1:21" ht="60" hidden="1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0">
        <f t="shared" si="172"/>
        <v>0</v>
      </c>
      <c r="P2392" s="10">
        <f t="shared" si="173"/>
        <v>0</v>
      </c>
      <c r="Q2392" s="12" t="s">
        <v>8317</v>
      </c>
      <c r="R2392" t="s">
        <v>8318</v>
      </c>
      <c r="S2392" s="17">
        <f t="shared" si="174"/>
        <v>41968.262314814812</v>
      </c>
      <c r="T2392" s="17"/>
      <c r="U2392" s="16">
        <f t="shared" si="175"/>
        <v>42008.262314814812</v>
      </c>
    </row>
    <row r="2393" spans="1:21" ht="30" hidden="1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0">
        <f t="shared" si="172"/>
        <v>0</v>
      </c>
      <c r="P2393" s="10">
        <f t="shared" si="173"/>
        <v>25</v>
      </c>
      <c r="Q2393" s="12" t="s">
        <v>8317</v>
      </c>
      <c r="R2393" t="s">
        <v>8318</v>
      </c>
      <c r="S2393" s="17">
        <f t="shared" si="174"/>
        <v>42064.794490740736</v>
      </c>
      <c r="T2393" s="17"/>
      <c r="U2393" s="16">
        <f t="shared" si="175"/>
        <v>42094.752824074079</v>
      </c>
    </row>
    <row r="2394" spans="1:21" ht="60" hidden="1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0">
        <f t="shared" si="172"/>
        <v>0</v>
      </c>
      <c r="P2394" s="10">
        <f t="shared" si="173"/>
        <v>0</v>
      </c>
      <c r="Q2394" s="12" t="s">
        <v>8317</v>
      </c>
      <c r="R2394" t="s">
        <v>8318</v>
      </c>
      <c r="S2394" s="17">
        <f t="shared" si="174"/>
        <v>42276.120636574073</v>
      </c>
      <c r="T2394" s="17"/>
      <c r="U2394" s="16">
        <f t="shared" si="175"/>
        <v>42306.120636574073</v>
      </c>
    </row>
    <row r="2395" spans="1:21" ht="60" hidden="1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0">
        <f t="shared" si="172"/>
        <v>0</v>
      </c>
      <c r="P2395" s="10">
        <f t="shared" si="173"/>
        <v>50</v>
      </c>
      <c r="Q2395" s="12" t="s">
        <v>8317</v>
      </c>
      <c r="R2395" t="s">
        <v>8318</v>
      </c>
      <c r="S2395" s="17">
        <f t="shared" si="174"/>
        <v>42194.648344907408</v>
      </c>
      <c r="T2395" s="17"/>
      <c r="U2395" s="16">
        <f t="shared" si="175"/>
        <v>42224.648344907408</v>
      </c>
    </row>
    <row r="2396" spans="1:21" ht="60" hidden="1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0">
        <f t="shared" si="172"/>
        <v>0</v>
      </c>
      <c r="P2396" s="10">
        <f t="shared" si="173"/>
        <v>1.5</v>
      </c>
      <c r="Q2396" s="12" t="s">
        <v>8317</v>
      </c>
      <c r="R2396" t="s">
        <v>8318</v>
      </c>
      <c r="S2396" s="17">
        <f t="shared" si="174"/>
        <v>42031.362187499995</v>
      </c>
      <c r="T2396" s="17"/>
      <c r="U2396" s="16">
        <f t="shared" si="175"/>
        <v>42061.362187499995</v>
      </c>
    </row>
    <row r="2397" spans="1:21" ht="45" hidden="1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0">
        <f t="shared" si="172"/>
        <v>0</v>
      </c>
      <c r="P2397" s="10">
        <f t="shared" si="173"/>
        <v>0</v>
      </c>
      <c r="Q2397" s="12" t="s">
        <v>8317</v>
      </c>
      <c r="R2397" t="s">
        <v>8318</v>
      </c>
      <c r="S2397" s="17">
        <f t="shared" si="174"/>
        <v>42717.121377314819</v>
      </c>
      <c r="T2397" s="17"/>
      <c r="U2397" s="16">
        <f t="shared" si="175"/>
        <v>42745.372916666667</v>
      </c>
    </row>
    <row r="2398" spans="1:21" ht="45" hidden="1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0">
        <f t="shared" si="172"/>
        <v>0</v>
      </c>
      <c r="P2398" s="10">
        <f t="shared" si="173"/>
        <v>10</v>
      </c>
      <c r="Q2398" s="12" t="s">
        <v>8317</v>
      </c>
      <c r="R2398" t="s">
        <v>8318</v>
      </c>
      <c r="S2398" s="17">
        <f t="shared" si="174"/>
        <v>42262.849050925928</v>
      </c>
      <c r="T2398" s="17"/>
      <c r="U2398" s="16">
        <f t="shared" si="175"/>
        <v>42292.849050925928</v>
      </c>
    </row>
    <row r="2399" spans="1:21" ht="60" hidden="1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0">
        <f t="shared" si="172"/>
        <v>0</v>
      </c>
      <c r="P2399" s="10">
        <f t="shared" si="173"/>
        <v>0</v>
      </c>
      <c r="Q2399" s="12" t="s">
        <v>8317</v>
      </c>
      <c r="R2399" t="s">
        <v>8318</v>
      </c>
      <c r="S2399" s="17">
        <f t="shared" si="174"/>
        <v>41976.88490740741</v>
      </c>
      <c r="T2399" s="17"/>
      <c r="U2399" s="16">
        <f t="shared" si="175"/>
        <v>42006.88490740741</v>
      </c>
    </row>
    <row r="2400" spans="1:21" ht="60" hidden="1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0">
        <f t="shared" si="172"/>
        <v>0</v>
      </c>
      <c r="P2400" s="10">
        <f t="shared" si="173"/>
        <v>0</v>
      </c>
      <c r="Q2400" s="12" t="s">
        <v>8317</v>
      </c>
      <c r="R2400" t="s">
        <v>8318</v>
      </c>
      <c r="S2400" s="17">
        <f t="shared" si="174"/>
        <v>42157.916481481487</v>
      </c>
      <c r="T2400" s="17"/>
      <c r="U2400" s="16">
        <f t="shared" si="175"/>
        <v>42187.916481481487</v>
      </c>
    </row>
    <row r="2401" spans="1:21" ht="45" hidden="1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0">
        <f t="shared" si="172"/>
        <v>0</v>
      </c>
      <c r="P2401" s="10">
        <f t="shared" si="173"/>
        <v>0</v>
      </c>
      <c r="Q2401" s="12" t="s">
        <v>8317</v>
      </c>
      <c r="R2401" t="s">
        <v>8318</v>
      </c>
      <c r="S2401" s="17">
        <f t="shared" si="174"/>
        <v>41956.853078703702</v>
      </c>
      <c r="T2401" s="17"/>
      <c r="U2401" s="16">
        <f t="shared" si="175"/>
        <v>41991.853078703702</v>
      </c>
    </row>
    <row r="2402" spans="1:21" ht="60" hidden="1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0">
        <f t="shared" si="172"/>
        <v>0</v>
      </c>
      <c r="P2402" s="10">
        <f t="shared" si="173"/>
        <v>0</v>
      </c>
      <c r="Q2402" s="12" t="s">
        <v>8317</v>
      </c>
      <c r="R2402" t="s">
        <v>8318</v>
      </c>
      <c r="S2402" s="17">
        <f t="shared" si="174"/>
        <v>42444.268101851849</v>
      </c>
      <c r="T2402" s="17"/>
      <c r="U2402" s="16">
        <f t="shared" si="175"/>
        <v>42474.268101851849</v>
      </c>
    </row>
    <row r="2403" spans="1:21" ht="60" hidden="1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0">
        <f t="shared" si="172"/>
        <v>1</v>
      </c>
      <c r="P2403" s="10">
        <f t="shared" si="173"/>
        <v>22.33</v>
      </c>
      <c r="Q2403" s="12" t="s">
        <v>8334</v>
      </c>
      <c r="R2403" t="s">
        <v>8335</v>
      </c>
      <c r="S2403" s="17">
        <f t="shared" si="174"/>
        <v>42374.822870370372</v>
      </c>
      <c r="T2403" s="17"/>
      <c r="U2403" s="16">
        <f t="shared" si="175"/>
        <v>42434.822870370372</v>
      </c>
    </row>
    <row r="2404" spans="1:21" ht="30" hidden="1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0">
        <f t="shared" si="172"/>
        <v>0</v>
      </c>
      <c r="P2404" s="10">
        <f t="shared" si="173"/>
        <v>52</v>
      </c>
      <c r="Q2404" s="12" t="s">
        <v>8334</v>
      </c>
      <c r="R2404" t="s">
        <v>8335</v>
      </c>
      <c r="S2404" s="17">
        <f t="shared" si="174"/>
        <v>42107.679756944446</v>
      </c>
      <c r="T2404" s="17"/>
      <c r="U2404" s="16">
        <f t="shared" si="175"/>
        <v>42137.679756944446</v>
      </c>
    </row>
    <row r="2405" spans="1:21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0">
        <f t="shared" si="172"/>
        <v>17</v>
      </c>
      <c r="P2405" s="10">
        <f t="shared" si="173"/>
        <v>16.829999999999998</v>
      </c>
      <c r="Q2405" s="12" t="s">
        <v>8334</v>
      </c>
      <c r="R2405" t="s">
        <v>8335</v>
      </c>
      <c r="S2405" s="17">
        <f t="shared" si="174"/>
        <v>42399.882615740738</v>
      </c>
      <c r="T2405" s="27">
        <f>YEAR(S2405)</f>
        <v>2016</v>
      </c>
      <c r="U2405" s="16">
        <f t="shared" si="175"/>
        <v>42459.840949074074</v>
      </c>
    </row>
    <row r="2406" spans="1:21" ht="60" hidden="1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0">
        <f t="shared" si="172"/>
        <v>0</v>
      </c>
      <c r="P2406" s="10">
        <f t="shared" si="173"/>
        <v>0</v>
      </c>
      <c r="Q2406" s="12" t="s">
        <v>8334</v>
      </c>
      <c r="R2406" t="s">
        <v>8335</v>
      </c>
      <c r="S2406" s="17">
        <f t="shared" si="174"/>
        <v>42342.03943287037</v>
      </c>
      <c r="T2406" s="17"/>
      <c r="U2406" s="16">
        <f t="shared" si="175"/>
        <v>42372.03943287037</v>
      </c>
    </row>
    <row r="2407" spans="1:21" ht="45" hidden="1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0">
        <f t="shared" si="172"/>
        <v>23</v>
      </c>
      <c r="P2407" s="10">
        <f t="shared" si="173"/>
        <v>56.3</v>
      </c>
      <c r="Q2407" s="12" t="s">
        <v>8334</v>
      </c>
      <c r="R2407" t="s">
        <v>8335</v>
      </c>
      <c r="S2407" s="17">
        <f t="shared" si="174"/>
        <v>42595.585358796292</v>
      </c>
      <c r="T2407" s="17"/>
      <c r="U2407" s="16">
        <f t="shared" si="175"/>
        <v>42616.585358796292</v>
      </c>
    </row>
    <row r="2408" spans="1:21" ht="45" hidden="1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0">
        <f t="shared" si="172"/>
        <v>41</v>
      </c>
      <c r="P2408" s="10">
        <f t="shared" si="173"/>
        <v>84.06</v>
      </c>
      <c r="Q2408" s="12" t="s">
        <v>8334</v>
      </c>
      <c r="R2408" t="s">
        <v>8335</v>
      </c>
      <c r="S2408" s="17">
        <f t="shared" si="174"/>
        <v>41983.110995370371</v>
      </c>
      <c r="T2408" s="17"/>
      <c r="U2408" s="16">
        <f t="shared" si="175"/>
        <v>42023.110995370371</v>
      </c>
    </row>
    <row r="2409" spans="1:21" ht="60" hidden="1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0">
        <f t="shared" si="172"/>
        <v>25</v>
      </c>
      <c r="P2409" s="10">
        <f t="shared" si="173"/>
        <v>168.39</v>
      </c>
      <c r="Q2409" s="12" t="s">
        <v>8334</v>
      </c>
      <c r="R2409" t="s">
        <v>8335</v>
      </c>
      <c r="S2409" s="17">
        <f t="shared" si="174"/>
        <v>42082.575555555552</v>
      </c>
      <c r="T2409" s="17"/>
      <c r="U2409" s="16">
        <f t="shared" si="175"/>
        <v>42105.25</v>
      </c>
    </row>
    <row r="2410" spans="1:21" ht="45" hidden="1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0">
        <f t="shared" si="172"/>
        <v>0</v>
      </c>
      <c r="P2410" s="10">
        <f t="shared" si="173"/>
        <v>15</v>
      </c>
      <c r="Q2410" s="12" t="s">
        <v>8334</v>
      </c>
      <c r="R2410" t="s">
        <v>8335</v>
      </c>
      <c r="S2410" s="17">
        <f t="shared" si="174"/>
        <v>41919.140706018516</v>
      </c>
      <c r="T2410" s="17"/>
      <c r="U2410" s="16">
        <f t="shared" si="175"/>
        <v>41949.182372685187</v>
      </c>
    </row>
    <row r="2411" spans="1:21" ht="45" hidden="1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0">
        <f t="shared" si="172"/>
        <v>2</v>
      </c>
      <c r="P2411" s="10">
        <f t="shared" si="173"/>
        <v>76.67</v>
      </c>
      <c r="Q2411" s="12" t="s">
        <v>8334</v>
      </c>
      <c r="R2411" t="s">
        <v>8335</v>
      </c>
      <c r="S2411" s="17">
        <f t="shared" si="174"/>
        <v>42204.875868055555</v>
      </c>
      <c r="T2411" s="17"/>
      <c r="U2411" s="16">
        <f t="shared" si="175"/>
        <v>42234.875868055555</v>
      </c>
    </row>
    <row r="2412" spans="1:21" ht="60" hidden="1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0">
        <f t="shared" si="172"/>
        <v>0</v>
      </c>
      <c r="P2412" s="10">
        <f t="shared" si="173"/>
        <v>0</v>
      </c>
      <c r="Q2412" s="12" t="s">
        <v>8334</v>
      </c>
      <c r="R2412" t="s">
        <v>8335</v>
      </c>
      <c r="S2412" s="17">
        <f t="shared" si="174"/>
        <v>42224.408275462964</v>
      </c>
      <c r="T2412" s="17"/>
      <c r="U2412" s="16">
        <f t="shared" si="175"/>
        <v>42254.408275462964</v>
      </c>
    </row>
    <row r="2413" spans="1:21" ht="60" hidden="1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0">
        <f t="shared" si="172"/>
        <v>1</v>
      </c>
      <c r="P2413" s="10">
        <f t="shared" si="173"/>
        <v>50.33</v>
      </c>
      <c r="Q2413" s="12" t="s">
        <v>8334</v>
      </c>
      <c r="R2413" t="s">
        <v>8335</v>
      </c>
      <c r="S2413" s="17">
        <f t="shared" si="174"/>
        <v>42211.732430555552</v>
      </c>
      <c r="T2413" s="17"/>
      <c r="U2413" s="16">
        <f t="shared" si="175"/>
        <v>42241.732430555552</v>
      </c>
    </row>
    <row r="2414" spans="1:21" ht="60" hidden="1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0">
        <f t="shared" si="172"/>
        <v>0</v>
      </c>
      <c r="P2414" s="10">
        <f t="shared" si="173"/>
        <v>0</v>
      </c>
      <c r="Q2414" s="12" t="s">
        <v>8334</v>
      </c>
      <c r="R2414" t="s">
        <v>8335</v>
      </c>
      <c r="S2414" s="17">
        <f t="shared" si="174"/>
        <v>42655.736956018518</v>
      </c>
      <c r="T2414" s="17"/>
      <c r="U2414" s="16">
        <f t="shared" si="175"/>
        <v>42700.778622685189</v>
      </c>
    </row>
    <row r="2415" spans="1:21" ht="45" hidden="1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0">
        <f t="shared" si="172"/>
        <v>1</v>
      </c>
      <c r="P2415" s="10">
        <f t="shared" si="173"/>
        <v>8.33</v>
      </c>
      <c r="Q2415" s="12" t="s">
        <v>8334</v>
      </c>
      <c r="R2415" t="s">
        <v>8335</v>
      </c>
      <c r="S2415" s="17">
        <f t="shared" si="174"/>
        <v>41760.10974537037</v>
      </c>
      <c r="T2415" s="17"/>
      <c r="U2415" s="16">
        <f t="shared" si="175"/>
        <v>41790.979166666664</v>
      </c>
    </row>
    <row r="2416" spans="1:21" ht="60" hidden="1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0">
        <f t="shared" si="172"/>
        <v>3</v>
      </c>
      <c r="P2416" s="10">
        <f t="shared" si="173"/>
        <v>35.380000000000003</v>
      </c>
      <c r="Q2416" s="12" t="s">
        <v>8334</v>
      </c>
      <c r="R2416" t="s">
        <v>8335</v>
      </c>
      <c r="S2416" s="17">
        <f t="shared" si="174"/>
        <v>42198.695138888885</v>
      </c>
      <c r="T2416" s="17"/>
      <c r="U2416" s="16">
        <f t="shared" si="175"/>
        <v>42238.165972222225</v>
      </c>
    </row>
    <row r="2417" spans="1:21" ht="45" hidden="1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0">
        <f t="shared" si="172"/>
        <v>1</v>
      </c>
      <c r="P2417" s="10">
        <f t="shared" si="173"/>
        <v>55.83</v>
      </c>
      <c r="Q2417" s="12" t="s">
        <v>8334</v>
      </c>
      <c r="R2417" t="s">
        <v>8335</v>
      </c>
      <c r="S2417" s="17">
        <f t="shared" si="174"/>
        <v>42536.862800925926</v>
      </c>
      <c r="T2417" s="17"/>
      <c r="U2417" s="16">
        <f t="shared" si="175"/>
        <v>42566.862800925926</v>
      </c>
    </row>
    <row r="2418" spans="1:21" ht="60" hidden="1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0">
        <f t="shared" si="172"/>
        <v>0</v>
      </c>
      <c r="P2418" s="10">
        <f t="shared" si="173"/>
        <v>5</v>
      </c>
      <c r="Q2418" s="12" t="s">
        <v>8334</v>
      </c>
      <c r="R2418" t="s">
        <v>8335</v>
      </c>
      <c r="S2418" s="17">
        <f t="shared" si="174"/>
        <v>42019.737766203703</v>
      </c>
      <c r="T2418" s="17"/>
      <c r="U2418" s="16">
        <f t="shared" si="175"/>
        <v>42077.625</v>
      </c>
    </row>
    <row r="2419" spans="1:21" ht="60" hidden="1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0">
        <f t="shared" si="172"/>
        <v>0</v>
      </c>
      <c r="P2419" s="10">
        <f t="shared" si="173"/>
        <v>0</v>
      </c>
      <c r="Q2419" s="12" t="s">
        <v>8334</v>
      </c>
      <c r="R2419" t="s">
        <v>8335</v>
      </c>
      <c r="S2419" s="17">
        <f t="shared" si="174"/>
        <v>41831.884108796294</v>
      </c>
      <c r="T2419" s="17"/>
      <c r="U2419" s="16">
        <f t="shared" si="175"/>
        <v>41861.884108796294</v>
      </c>
    </row>
    <row r="2420" spans="1:21" ht="15.75" hidden="1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0">
        <f t="shared" si="172"/>
        <v>0</v>
      </c>
      <c r="P2420" s="10">
        <f t="shared" si="173"/>
        <v>1</v>
      </c>
      <c r="Q2420" s="12" t="s">
        <v>8334</v>
      </c>
      <c r="R2420" t="s">
        <v>8335</v>
      </c>
      <c r="S2420" s="17">
        <f t="shared" si="174"/>
        <v>42027.856990740736</v>
      </c>
      <c r="T2420" s="17"/>
      <c r="U2420" s="16">
        <f t="shared" si="175"/>
        <v>42087.815324074079</v>
      </c>
    </row>
    <row r="2421" spans="1:21" ht="60" hidden="1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0">
        <f t="shared" si="172"/>
        <v>0</v>
      </c>
      <c r="P2421" s="10">
        <f t="shared" si="173"/>
        <v>0</v>
      </c>
      <c r="Q2421" s="12" t="s">
        <v>8334</v>
      </c>
      <c r="R2421" t="s">
        <v>8335</v>
      </c>
      <c r="S2421" s="17">
        <f t="shared" si="174"/>
        <v>41993.738298611104</v>
      </c>
      <c r="T2421" s="17"/>
      <c r="U2421" s="16">
        <f t="shared" si="175"/>
        <v>42053.738298611104</v>
      </c>
    </row>
    <row r="2422" spans="1:21" ht="45" hidden="1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0">
        <f t="shared" si="172"/>
        <v>15</v>
      </c>
      <c r="P2422" s="10">
        <f t="shared" si="173"/>
        <v>69.47</v>
      </c>
      <c r="Q2422" s="12" t="s">
        <v>8334</v>
      </c>
      <c r="R2422" t="s">
        <v>8335</v>
      </c>
      <c r="S2422" s="17">
        <f t="shared" si="174"/>
        <v>41893.028877314813</v>
      </c>
      <c r="T2422" s="17"/>
      <c r="U2422" s="16">
        <f t="shared" si="175"/>
        <v>41953.070543981477</v>
      </c>
    </row>
    <row r="2423" spans="1:21" ht="30" hidden="1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0">
        <f t="shared" si="172"/>
        <v>0</v>
      </c>
      <c r="P2423" s="10">
        <f t="shared" si="173"/>
        <v>1</v>
      </c>
      <c r="Q2423" s="12" t="s">
        <v>8334</v>
      </c>
      <c r="R2423" t="s">
        <v>8335</v>
      </c>
      <c r="S2423" s="17">
        <f t="shared" si="174"/>
        <v>42026.687453703707</v>
      </c>
      <c r="T2423" s="17"/>
      <c r="U2423" s="16">
        <f t="shared" si="175"/>
        <v>42056.687453703707</v>
      </c>
    </row>
    <row r="2424" spans="1:21" ht="30" hidden="1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0">
        <f t="shared" si="172"/>
        <v>0</v>
      </c>
      <c r="P2424" s="10">
        <f t="shared" si="173"/>
        <v>1</v>
      </c>
      <c r="Q2424" s="12" t="s">
        <v>8334</v>
      </c>
      <c r="R2424" t="s">
        <v>8335</v>
      </c>
      <c r="S2424" s="17">
        <f t="shared" si="174"/>
        <v>42044.724953703699</v>
      </c>
      <c r="T2424" s="17"/>
      <c r="U2424" s="16">
        <f t="shared" si="175"/>
        <v>42074.683287037042</v>
      </c>
    </row>
    <row r="2425" spans="1:21" ht="45" hidden="1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0">
        <f t="shared" si="172"/>
        <v>0</v>
      </c>
      <c r="P2425" s="10">
        <f t="shared" si="173"/>
        <v>8</v>
      </c>
      <c r="Q2425" s="12" t="s">
        <v>8334</v>
      </c>
      <c r="R2425" t="s">
        <v>8335</v>
      </c>
      <c r="S2425" s="17">
        <f t="shared" si="174"/>
        <v>41974.704745370371</v>
      </c>
      <c r="T2425" s="17"/>
      <c r="U2425" s="16">
        <f t="shared" si="175"/>
        <v>42004.704745370371</v>
      </c>
    </row>
    <row r="2426" spans="1:21" ht="30" hidden="1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0">
        <f t="shared" si="172"/>
        <v>1</v>
      </c>
      <c r="P2426" s="10">
        <f t="shared" si="173"/>
        <v>34.44</v>
      </c>
      <c r="Q2426" s="12" t="s">
        <v>8334</v>
      </c>
      <c r="R2426" t="s">
        <v>8335</v>
      </c>
      <c r="S2426" s="17">
        <f t="shared" si="174"/>
        <v>41909.892453703702</v>
      </c>
      <c r="T2426" s="17"/>
      <c r="U2426" s="16">
        <f t="shared" si="175"/>
        <v>41939.892453703702</v>
      </c>
    </row>
    <row r="2427" spans="1:21" ht="60" hidden="1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0">
        <f t="shared" si="172"/>
        <v>0</v>
      </c>
      <c r="P2427" s="10">
        <f t="shared" si="173"/>
        <v>1</v>
      </c>
      <c r="Q2427" s="12" t="s">
        <v>8334</v>
      </c>
      <c r="R2427" t="s">
        <v>8335</v>
      </c>
      <c r="S2427" s="17">
        <f t="shared" si="174"/>
        <v>42502.913761574076</v>
      </c>
      <c r="T2427" s="17"/>
      <c r="U2427" s="16">
        <f t="shared" si="175"/>
        <v>42517.919444444444</v>
      </c>
    </row>
    <row r="2428" spans="1:21" ht="45" hidden="1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0">
        <f t="shared" si="172"/>
        <v>0</v>
      </c>
      <c r="P2428" s="10">
        <f t="shared" si="173"/>
        <v>0</v>
      </c>
      <c r="Q2428" s="12" t="s">
        <v>8334</v>
      </c>
      <c r="R2428" t="s">
        <v>8335</v>
      </c>
      <c r="S2428" s="17">
        <f t="shared" si="174"/>
        <v>42164.170046296291</v>
      </c>
      <c r="T2428" s="17"/>
      <c r="U2428" s="16">
        <f t="shared" si="175"/>
        <v>42224.170046296291</v>
      </c>
    </row>
    <row r="2429" spans="1:21" ht="30" hidden="1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0">
        <f t="shared" si="172"/>
        <v>0</v>
      </c>
      <c r="P2429" s="10">
        <f t="shared" si="173"/>
        <v>1</v>
      </c>
      <c r="Q2429" s="12" t="s">
        <v>8334</v>
      </c>
      <c r="R2429" t="s">
        <v>8335</v>
      </c>
      <c r="S2429" s="17">
        <f t="shared" si="174"/>
        <v>42412.318668981476</v>
      </c>
      <c r="T2429" s="17"/>
      <c r="U2429" s="16">
        <f t="shared" si="175"/>
        <v>42452.277002314819</v>
      </c>
    </row>
    <row r="2430" spans="1:21" ht="45" hidden="1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0">
        <f t="shared" si="172"/>
        <v>0</v>
      </c>
      <c r="P2430" s="10">
        <f t="shared" si="173"/>
        <v>1</v>
      </c>
      <c r="Q2430" s="12" t="s">
        <v>8334</v>
      </c>
      <c r="R2430" t="s">
        <v>8335</v>
      </c>
      <c r="S2430" s="17">
        <f t="shared" si="174"/>
        <v>42045.784155092595</v>
      </c>
      <c r="T2430" s="17"/>
      <c r="U2430" s="16">
        <f t="shared" si="175"/>
        <v>42075.742488425924</v>
      </c>
    </row>
    <row r="2431" spans="1:21" ht="45" hidden="1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0">
        <f t="shared" si="172"/>
        <v>1</v>
      </c>
      <c r="P2431" s="10">
        <f t="shared" si="173"/>
        <v>501.25</v>
      </c>
      <c r="Q2431" s="12" t="s">
        <v>8334</v>
      </c>
      <c r="R2431" t="s">
        <v>8335</v>
      </c>
      <c r="S2431" s="17">
        <f t="shared" si="174"/>
        <v>42734.879236111112</v>
      </c>
      <c r="T2431" s="17"/>
      <c r="U2431" s="16">
        <f t="shared" si="175"/>
        <v>42771.697222222225</v>
      </c>
    </row>
    <row r="2432" spans="1:21" ht="60" hidden="1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0">
        <f t="shared" si="172"/>
        <v>1</v>
      </c>
      <c r="P2432" s="10">
        <f t="shared" si="173"/>
        <v>10.5</v>
      </c>
      <c r="Q2432" s="12" t="s">
        <v>8334</v>
      </c>
      <c r="R2432" t="s">
        <v>8335</v>
      </c>
      <c r="S2432" s="17">
        <f t="shared" si="174"/>
        <v>42382.130833333329</v>
      </c>
      <c r="T2432" s="17"/>
      <c r="U2432" s="16">
        <f t="shared" si="175"/>
        <v>42412.130833333329</v>
      </c>
    </row>
    <row r="2433" spans="1:21" ht="30" hidden="1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0">
        <f t="shared" si="172"/>
        <v>0</v>
      </c>
      <c r="P2433" s="10">
        <f t="shared" si="173"/>
        <v>1</v>
      </c>
      <c r="Q2433" s="12" t="s">
        <v>8334</v>
      </c>
      <c r="R2433" t="s">
        <v>8335</v>
      </c>
      <c r="S2433" s="17">
        <f t="shared" si="174"/>
        <v>42489.099687499998</v>
      </c>
      <c r="T2433" s="17"/>
      <c r="U2433" s="16">
        <f t="shared" si="175"/>
        <v>42549.099687499998</v>
      </c>
    </row>
    <row r="2434" spans="1:21" ht="45" hidden="1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0">
        <f t="shared" ref="O2434:O2497" si="176">ROUND(E2434/D2434*100,0)</f>
        <v>0</v>
      </c>
      <c r="P2434" s="10">
        <f t="shared" ref="P2434:P2497" si="177">IFERROR(ROUND(E2434/L2434,2),0)</f>
        <v>1</v>
      </c>
      <c r="Q2434" s="12" t="s">
        <v>8334</v>
      </c>
      <c r="R2434" t="s">
        <v>8335</v>
      </c>
      <c r="S2434" s="17">
        <f t="shared" si="174"/>
        <v>42041.218715277777</v>
      </c>
      <c r="T2434" s="17"/>
      <c r="U2434" s="16">
        <f t="shared" si="175"/>
        <v>42071.218715277777</v>
      </c>
    </row>
    <row r="2435" spans="1:21" ht="60" hidden="1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0">
        <f t="shared" si="176"/>
        <v>0</v>
      </c>
      <c r="P2435" s="10">
        <f t="shared" si="177"/>
        <v>0</v>
      </c>
      <c r="Q2435" s="12" t="s">
        <v>8334</v>
      </c>
      <c r="R2435" t="s">
        <v>8335</v>
      </c>
      <c r="S2435" s="17">
        <f t="shared" ref="S2435:S2498" si="178">(((J2435/60)/60)/24)+DATE(1970,1,1)</f>
        <v>42397.89980324074</v>
      </c>
      <c r="T2435" s="17"/>
      <c r="U2435" s="16">
        <f t="shared" ref="U2435:U2498" si="179">(((I2435/60)/60)/24)+DATE(1970,1,1)</f>
        <v>42427.89980324074</v>
      </c>
    </row>
    <row r="2436" spans="1:21" ht="60" hidden="1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0">
        <f t="shared" si="176"/>
        <v>0</v>
      </c>
      <c r="P2436" s="10">
        <f t="shared" si="177"/>
        <v>13</v>
      </c>
      <c r="Q2436" s="12" t="s">
        <v>8334</v>
      </c>
      <c r="R2436" t="s">
        <v>8335</v>
      </c>
      <c r="S2436" s="17">
        <f t="shared" si="178"/>
        <v>42180.18604166666</v>
      </c>
      <c r="T2436" s="17"/>
      <c r="U2436" s="16">
        <f t="shared" si="179"/>
        <v>42220.18604166666</v>
      </c>
    </row>
    <row r="2437" spans="1:21" ht="45" hidden="1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0">
        <f t="shared" si="176"/>
        <v>0</v>
      </c>
      <c r="P2437" s="10">
        <f t="shared" si="177"/>
        <v>306</v>
      </c>
      <c r="Q2437" s="12" t="s">
        <v>8334</v>
      </c>
      <c r="R2437" t="s">
        <v>8335</v>
      </c>
      <c r="S2437" s="17">
        <f t="shared" si="178"/>
        <v>42252.277615740735</v>
      </c>
      <c r="T2437" s="17"/>
      <c r="U2437" s="16">
        <f t="shared" si="179"/>
        <v>42282.277615740735</v>
      </c>
    </row>
    <row r="2438" spans="1:21" ht="60" hidden="1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0">
        <f t="shared" si="176"/>
        <v>0</v>
      </c>
      <c r="P2438" s="10">
        <f t="shared" si="177"/>
        <v>22.5</v>
      </c>
      <c r="Q2438" s="12" t="s">
        <v>8334</v>
      </c>
      <c r="R2438" t="s">
        <v>8335</v>
      </c>
      <c r="S2438" s="17">
        <f t="shared" si="178"/>
        <v>42338.615393518514</v>
      </c>
      <c r="T2438" s="17"/>
      <c r="U2438" s="16">
        <f t="shared" si="179"/>
        <v>42398.615393518514</v>
      </c>
    </row>
    <row r="2439" spans="1:21" ht="45" hidden="1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0">
        <f t="shared" si="176"/>
        <v>0</v>
      </c>
      <c r="P2439" s="10">
        <f t="shared" si="177"/>
        <v>0</v>
      </c>
      <c r="Q2439" s="12" t="s">
        <v>8334</v>
      </c>
      <c r="R2439" t="s">
        <v>8335</v>
      </c>
      <c r="S2439" s="17">
        <f t="shared" si="178"/>
        <v>42031.965138888889</v>
      </c>
      <c r="T2439" s="17"/>
      <c r="U2439" s="16">
        <f t="shared" si="179"/>
        <v>42080.75</v>
      </c>
    </row>
    <row r="2440" spans="1:21" ht="60" hidden="1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0">
        <f t="shared" si="176"/>
        <v>0</v>
      </c>
      <c r="P2440" s="10">
        <f t="shared" si="177"/>
        <v>50</v>
      </c>
      <c r="Q2440" s="12" t="s">
        <v>8334</v>
      </c>
      <c r="R2440" t="s">
        <v>8335</v>
      </c>
      <c r="S2440" s="17">
        <f t="shared" si="178"/>
        <v>42285.91506944444</v>
      </c>
      <c r="T2440" s="17"/>
      <c r="U2440" s="16">
        <f t="shared" si="179"/>
        <v>42345.956736111111</v>
      </c>
    </row>
    <row r="2441" spans="1:21" ht="60" hidden="1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0">
        <f t="shared" si="176"/>
        <v>0</v>
      </c>
      <c r="P2441" s="10">
        <f t="shared" si="177"/>
        <v>0</v>
      </c>
      <c r="Q2441" s="12" t="s">
        <v>8334</v>
      </c>
      <c r="R2441" t="s">
        <v>8335</v>
      </c>
      <c r="S2441" s="17">
        <f t="shared" si="178"/>
        <v>42265.818622685183</v>
      </c>
      <c r="T2441" s="17"/>
      <c r="U2441" s="16">
        <f t="shared" si="179"/>
        <v>42295.818622685183</v>
      </c>
    </row>
    <row r="2442" spans="1:21" ht="30" hidden="1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0">
        <f t="shared" si="176"/>
        <v>0</v>
      </c>
      <c r="P2442" s="10">
        <f t="shared" si="177"/>
        <v>5</v>
      </c>
      <c r="Q2442" s="12" t="s">
        <v>8334</v>
      </c>
      <c r="R2442" t="s">
        <v>8335</v>
      </c>
      <c r="S2442" s="17">
        <f t="shared" si="178"/>
        <v>42383.899456018517</v>
      </c>
      <c r="T2442" s="17"/>
      <c r="U2442" s="16">
        <f t="shared" si="179"/>
        <v>42413.899456018517</v>
      </c>
    </row>
    <row r="2443" spans="1:21" ht="30" hidden="1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0">
        <f t="shared" si="176"/>
        <v>108</v>
      </c>
      <c r="P2443" s="10">
        <f t="shared" si="177"/>
        <v>74.23</v>
      </c>
      <c r="Q2443" s="12" t="s">
        <v>8334</v>
      </c>
      <c r="R2443" t="s">
        <v>8350</v>
      </c>
      <c r="S2443" s="17">
        <f t="shared" si="178"/>
        <v>42187.125625000001</v>
      </c>
      <c r="T2443" s="17"/>
      <c r="U2443" s="16">
        <f t="shared" si="179"/>
        <v>42208.207638888889</v>
      </c>
    </row>
    <row r="2444" spans="1:21" ht="30" hidden="1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0">
        <f t="shared" si="176"/>
        <v>126</v>
      </c>
      <c r="P2444" s="10">
        <f t="shared" si="177"/>
        <v>81.25</v>
      </c>
      <c r="Q2444" s="12" t="s">
        <v>8334</v>
      </c>
      <c r="R2444" t="s">
        <v>8350</v>
      </c>
      <c r="S2444" s="17">
        <f t="shared" si="178"/>
        <v>42052.666990740734</v>
      </c>
      <c r="T2444" s="17"/>
      <c r="U2444" s="16">
        <f t="shared" si="179"/>
        <v>42082.625324074077</v>
      </c>
    </row>
    <row r="2445" spans="1:21" ht="60" hidden="1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0">
        <f t="shared" si="176"/>
        <v>203</v>
      </c>
      <c r="P2445" s="10">
        <f t="shared" si="177"/>
        <v>130.22999999999999</v>
      </c>
      <c r="Q2445" s="12" t="s">
        <v>8334</v>
      </c>
      <c r="R2445" t="s">
        <v>8350</v>
      </c>
      <c r="S2445" s="17">
        <f t="shared" si="178"/>
        <v>41836.625254629631</v>
      </c>
      <c r="T2445" s="17"/>
      <c r="U2445" s="16">
        <f t="shared" si="179"/>
        <v>41866.625254629631</v>
      </c>
    </row>
    <row r="2446" spans="1:21" ht="60" hidden="1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0">
        <f t="shared" si="176"/>
        <v>109</v>
      </c>
      <c r="P2446" s="10">
        <f t="shared" si="177"/>
        <v>53.41</v>
      </c>
      <c r="Q2446" s="12" t="s">
        <v>8334</v>
      </c>
      <c r="R2446" t="s">
        <v>8350</v>
      </c>
      <c r="S2446" s="17">
        <f t="shared" si="178"/>
        <v>42485.754525462966</v>
      </c>
      <c r="T2446" s="17"/>
      <c r="U2446" s="16">
        <f t="shared" si="179"/>
        <v>42515.754525462966</v>
      </c>
    </row>
    <row r="2447" spans="1:21" ht="60" hidden="1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0">
        <f t="shared" si="176"/>
        <v>173</v>
      </c>
      <c r="P2447" s="10">
        <f t="shared" si="177"/>
        <v>75.13</v>
      </c>
      <c r="Q2447" s="12" t="s">
        <v>8334</v>
      </c>
      <c r="R2447" t="s">
        <v>8350</v>
      </c>
      <c r="S2447" s="17">
        <f t="shared" si="178"/>
        <v>42243.190057870372</v>
      </c>
      <c r="T2447" s="17"/>
      <c r="U2447" s="16">
        <f t="shared" si="179"/>
        <v>42273.190057870372</v>
      </c>
    </row>
    <row r="2448" spans="1:21" ht="60" hidden="1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0">
        <f t="shared" si="176"/>
        <v>168</v>
      </c>
      <c r="P2448" s="10">
        <f t="shared" si="177"/>
        <v>75.67</v>
      </c>
      <c r="Q2448" s="12" t="s">
        <v>8334</v>
      </c>
      <c r="R2448" t="s">
        <v>8350</v>
      </c>
      <c r="S2448" s="17">
        <f t="shared" si="178"/>
        <v>42670.602673611109</v>
      </c>
      <c r="T2448" s="17"/>
      <c r="U2448" s="16">
        <f t="shared" si="179"/>
        <v>42700.64434027778</v>
      </c>
    </row>
    <row r="2449" spans="1:21" ht="60" hidden="1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0">
        <f t="shared" si="176"/>
        <v>427</v>
      </c>
      <c r="P2449" s="10">
        <f t="shared" si="177"/>
        <v>31.69</v>
      </c>
      <c r="Q2449" s="12" t="s">
        <v>8334</v>
      </c>
      <c r="R2449" t="s">
        <v>8350</v>
      </c>
      <c r="S2449" s="17">
        <f t="shared" si="178"/>
        <v>42654.469826388886</v>
      </c>
      <c r="T2449" s="17"/>
      <c r="U2449" s="16">
        <f t="shared" si="179"/>
        <v>42686.166666666672</v>
      </c>
    </row>
    <row r="2450" spans="1:21" ht="60" hidden="1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0">
        <f t="shared" si="176"/>
        <v>108</v>
      </c>
      <c r="P2450" s="10">
        <f t="shared" si="177"/>
        <v>47.78</v>
      </c>
      <c r="Q2450" s="12" t="s">
        <v>8334</v>
      </c>
      <c r="R2450" t="s">
        <v>8350</v>
      </c>
      <c r="S2450" s="17">
        <f t="shared" si="178"/>
        <v>42607.316122685181</v>
      </c>
      <c r="T2450" s="17"/>
      <c r="U2450" s="16">
        <f t="shared" si="179"/>
        <v>42613.233333333337</v>
      </c>
    </row>
    <row r="2451" spans="1:21" ht="45" hidden="1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0">
        <f t="shared" si="176"/>
        <v>108</v>
      </c>
      <c r="P2451" s="10">
        <f t="shared" si="177"/>
        <v>90</v>
      </c>
      <c r="Q2451" s="12" t="s">
        <v>8334</v>
      </c>
      <c r="R2451" t="s">
        <v>8350</v>
      </c>
      <c r="S2451" s="17">
        <f t="shared" si="178"/>
        <v>41943.142534722225</v>
      </c>
      <c r="T2451" s="17"/>
      <c r="U2451" s="16">
        <f t="shared" si="179"/>
        <v>41973.184201388889</v>
      </c>
    </row>
    <row r="2452" spans="1:21" ht="60" hidden="1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0">
        <f t="shared" si="176"/>
        <v>102</v>
      </c>
      <c r="P2452" s="10">
        <f t="shared" si="177"/>
        <v>149.31</v>
      </c>
      <c r="Q2452" s="12" t="s">
        <v>8334</v>
      </c>
      <c r="R2452" t="s">
        <v>8350</v>
      </c>
      <c r="S2452" s="17">
        <f t="shared" si="178"/>
        <v>41902.07240740741</v>
      </c>
      <c r="T2452" s="17"/>
      <c r="U2452" s="16">
        <f t="shared" si="179"/>
        <v>41940.132638888892</v>
      </c>
    </row>
    <row r="2453" spans="1:21" ht="60" hidden="1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0">
        <f t="shared" si="176"/>
        <v>115</v>
      </c>
      <c r="P2453" s="10">
        <f t="shared" si="177"/>
        <v>62.07</v>
      </c>
      <c r="Q2453" s="12" t="s">
        <v>8334</v>
      </c>
      <c r="R2453" t="s">
        <v>8350</v>
      </c>
      <c r="S2453" s="17">
        <f t="shared" si="178"/>
        <v>42779.908449074079</v>
      </c>
      <c r="T2453" s="17"/>
      <c r="U2453" s="16">
        <f t="shared" si="179"/>
        <v>42799.908449074079</v>
      </c>
    </row>
    <row r="2454" spans="1:21" ht="60" hidden="1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0">
        <f t="shared" si="176"/>
        <v>134</v>
      </c>
      <c r="P2454" s="10">
        <f t="shared" si="177"/>
        <v>53.4</v>
      </c>
      <c r="Q2454" s="12" t="s">
        <v>8334</v>
      </c>
      <c r="R2454" t="s">
        <v>8350</v>
      </c>
      <c r="S2454" s="17">
        <f t="shared" si="178"/>
        <v>42338.84375</v>
      </c>
      <c r="T2454" s="17"/>
      <c r="U2454" s="16">
        <f t="shared" si="179"/>
        <v>42367.958333333328</v>
      </c>
    </row>
    <row r="2455" spans="1:21" ht="60" hidden="1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0">
        <f t="shared" si="176"/>
        <v>155</v>
      </c>
      <c r="P2455" s="10">
        <f t="shared" si="177"/>
        <v>69.27</v>
      </c>
      <c r="Q2455" s="12" t="s">
        <v>8334</v>
      </c>
      <c r="R2455" t="s">
        <v>8350</v>
      </c>
      <c r="S2455" s="17">
        <f t="shared" si="178"/>
        <v>42738.692233796297</v>
      </c>
      <c r="T2455" s="17"/>
      <c r="U2455" s="16">
        <f t="shared" si="179"/>
        <v>42768.692233796297</v>
      </c>
    </row>
    <row r="2456" spans="1:21" ht="45" hidden="1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0">
        <f t="shared" si="176"/>
        <v>101</v>
      </c>
      <c r="P2456" s="10">
        <f t="shared" si="177"/>
        <v>271.51</v>
      </c>
      <c r="Q2456" s="12" t="s">
        <v>8334</v>
      </c>
      <c r="R2456" t="s">
        <v>8350</v>
      </c>
      <c r="S2456" s="17">
        <f t="shared" si="178"/>
        <v>42770.201481481476</v>
      </c>
      <c r="T2456" s="17"/>
      <c r="U2456" s="16">
        <f t="shared" si="179"/>
        <v>42805.201481481476</v>
      </c>
    </row>
    <row r="2457" spans="1:21" ht="45" hidden="1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0">
        <f t="shared" si="176"/>
        <v>182</v>
      </c>
      <c r="P2457" s="10">
        <f t="shared" si="177"/>
        <v>34.130000000000003</v>
      </c>
      <c r="Q2457" s="12" t="s">
        <v>8334</v>
      </c>
      <c r="R2457" t="s">
        <v>8350</v>
      </c>
      <c r="S2457" s="17">
        <f t="shared" si="178"/>
        <v>42452.781828703708</v>
      </c>
      <c r="T2457" s="17"/>
      <c r="U2457" s="16">
        <f t="shared" si="179"/>
        <v>42480.781828703708</v>
      </c>
    </row>
    <row r="2458" spans="1:21" ht="45" hidden="1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0">
        <f t="shared" si="176"/>
        <v>181</v>
      </c>
      <c r="P2458" s="10">
        <f t="shared" si="177"/>
        <v>40.49</v>
      </c>
      <c r="Q2458" s="12" t="s">
        <v>8334</v>
      </c>
      <c r="R2458" t="s">
        <v>8350</v>
      </c>
      <c r="S2458" s="17">
        <f t="shared" si="178"/>
        <v>42761.961099537039</v>
      </c>
      <c r="T2458" s="17"/>
      <c r="U2458" s="16">
        <f t="shared" si="179"/>
        <v>42791.961099537039</v>
      </c>
    </row>
    <row r="2459" spans="1:21" ht="45" hidden="1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0">
        <f t="shared" si="176"/>
        <v>102</v>
      </c>
      <c r="P2459" s="10">
        <f t="shared" si="177"/>
        <v>189.76</v>
      </c>
      <c r="Q2459" s="12" t="s">
        <v>8334</v>
      </c>
      <c r="R2459" t="s">
        <v>8350</v>
      </c>
      <c r="S2459" s="17">
        <f t="shared" si="178"/>
        <v>42423.602500000001</v>
      </c>
      <c r="T2459" s="17"/>
      <c r="U2459" s="16">
        <f t="shared" si="179"/>
        <v>42453.560833333337</v>
      </c>
    </row>
    <row r="2460" spans="1:21" ht="60" hidden="1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0">
        <f t="shared" si="176"/>
        <v>110</v>
      </c>
      <c r="P2460" s="10">
        <f t="shared" si="177"/>
        <v>68.86</v>
      </c>
      <c r="Q2460" s="12" t="s">
        <v>8334</v>
      </c>
      <c r="R2460" t="s">
        <v>8350</v>
      </c>
      <c r="S2460" s="17">
        <f t="shared" si="178"/>
        <v>42495.871736111112</v>
      </c>
      <c r="T2460" s="17"/>
      <c r="U2460" s="16">
        <f t="shared" si="179"/>
        <v>42530.791666666672</v>
      </c>
    </row>
    <row r="2461" spans="1:21" ht="60" hidden="1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0">
        <f t="shared" si="176"/>
        <v>102</v>
      </c>
      <c r="P2461" s="10">
        <f t="shared" si="177"/>
        <v>108.78</v>
      </c>
      <c r="Q2461" s="12" t="s">
        <v>8334</v>
      </c>
      <c r="R2461" t="s">
        <v>8350</v>
      </c>
      <c r="S2461" s="17">
        <f t="shared" si="178"/>
        <v>42407.637557870374</v>
      </c>
      <c r="T2461" s="17"/>
      <c r="U2461" s="16">
        <f t="shared" si="179"/>
        <v>42452.595891203702</v>
      </c>
    </row>
    <row r="2462" spans="1:21" ht="60" hidden="1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0">
        <f t="shared" si="176"/>
        <v>101</v>
      </c>
      <c r="P2462" s="10">
        <f t="shared" si="177"/>
        <v>125.99</v>
      </c>
      <c r="Q2462" s="12" t="s">
        <v>8334</v>
      </c>
      <c r="R2462" t="s">
        <v>8350</v>
      </c>
      <c r="S2462" s="17">
        <f t="shared" si="178"/>
        <v>42704.187118055561</v>
      </c>
      <c r="T2462" s="17"/>
      <c r="U2462" s="16">
        <f t="shared" si="179"/>
        <v>42738.178472222222</v>
      </c>
    </row>
    <row r="2463" spans="1:21" ht="60" hidden="1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0">
        <f t="shared" si="176"/>
        <v>104</v>
      </c>
      <c r="P2463" s="10">
        <f t="shared" si="177"/>
        <v>90.52</v>
      </c>
      <c r="Q2463" s="12" t="s">
        <v>8323</v>
      </c>
      <c r="R2463" t="s">
        <v>8327</v>
      </c>
      <c r="S2463" s="17">
        <f t="shared" si="178"/>
        <v>40784.012696759259</v>
      </c>
      <c r="T2463" s="17"/>
      <c r="U2463" s="16">
        <f t="shared" si="179"/>
        <v>40817.125</v>
      </c>
    </row>
    <row r="2464" spans="1:21" ht="60" hidden="1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0">
        <f t="shared" si="176"/>
        <v>111</v>
      </c>
      <c r="P2464" s="10">
        <f t="shared" si="177"/>
        <v>28.88</v>
      </c>
      <c r="Q2464" s="12" t="s">
        <v>8323</v>
      </c>
      <c r="R2464" t="s">
        <v>8327</v>
      </c>
      <c r="S2464" s="17">
        <f t="shared" si="178"/>
        <v>41089.186296296299</v>
      </c>
      <c r="T2464" s="17"/>
      <c r="U2464" s="16">
        <f t="shared" si="179"/>
        <v>41109.186296296299</v>
      </c>
    </row>
    <row r="2465" spans="1:21" ht="30" hidden="1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0">
        <f t="shared" si="176"/>
        <v>116</v>
      </c>
      <c r="P2465" s="10">
        <f t="shared" si="177"/>
        <v>31</v>
      </c>
      <c r="Q2465" s="12" t="s">
        <v>8323</v>
      </c>
      <c r="R2465" t="s">
        <v>8327</v>
      </c>
      <c r="S2465" s="17">
        <f t="shared" si="178"/>
        <v>41341.111400462964</v>
      </c>
      <c r="T2465" s="17"/>
      <c r="U2465" s="16">
        <f t="shared" si="179"/>
        <v>41380.791666666664</v>
      </c>
    </row>
    <row r="2466" spans="1:21" ht="45" hidden="1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0">
        <f t="shared" si="176"/>
        <v>111</v>
      </c>
      <c r="P2466" s="10">
        <f t="shared" si="177"/>
        <v>51.67</v>
      </c>
      <c r="Q2466" s="12" t="s">
        <v>8323</v>
      </c>
      <c r="R2466" t="s">
        <v>8327</v>
      </c>
      <c r="S2466" s="17">
        <f t="shared" si="178"/>
        <v>42248.90042824074</v>
      </c>
      <c r="T2466" s="17"/>
      <c r="U2466" s="16">
        <f t="shared" si="179"/>
        <v>42277.811805555553</v>
      </c>
    </row>
    <row r="2467" spans="1:21" ht="45" hidden="1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0">
        <f t="shared" si="176"/>
        <v>180</v>
      </c>
      <c r="P2467" s="10">
        <f t="shared" si="177"/>
        <v>26.27</v>
      </c>
      <c r="Q2467" s="12" t="s">
        <v>8323</v>
      </c>
      <c r="R2467" t="s">
        <v>8327</v>
      </c>
      <c r="S2467" s="17">
        <f t="shared" si="178"/>
        <v>41145.719305555554</v>
      </c>
      <c r="T2467" s="17"/>
      <c r="U2467" s="16">
        <f t="shared" si="179"/>
        <v>41175.719305555554</v>
      </c>
    </row>
    <row r="2468" spans="1:21" ht="45" hidden="1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0">
        <f t="shared" si="176"/>
        <v>100</v>
      </c>
      <c r="P2468" s="10">
        <f t="shared" si="177"/>
        <v>48.08</v>
      </c>
      <c r="Q2468" s="12" t="s">
        <v>8323</v>
      </c>
      <c r="R2468" t="s">
        <v>8327</v>
      </c>
      <c r="S2468" s="17">
        <f t="shared" si="178"/>
        <v>41373.102465277778</v>
      </c>
      <c r="T2468" s="17"/>
      <c r="U2468" s="16">
        <f t="shared" si="179"/>
        <v>41403.102465277778</v>
      </c>
    </row>
    <row r="2469" spans="1:21" ht="45" hidden="1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0">
        <f t="shared" si="176"/>
        <v>119</v>
      </c>
      <c r="P2469" s="10">
        <f t="shared" si="177"/>
        <v>27.56</v>
      </c>
      <c r="Q2469" s="12" t="s">
        <v>8323</v>
      </c>
      <c r="R2469" t="s">
        <v>8327</v>
      </c>
      <c r="S2469" s="17">
        <f t="shared" si="178"/>
        <v>41025.874201388891</v>
      </c>
      <c r="T2469" s="17"/>
      <c r="U2469" s="16">
        <f t="shared" si="179"/>
        <v>41039.708333333336</v>
      </c>
    </row>
    <row r="2470" spans="1:21" ht="45" hidden="1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0">
        <f t="shared" si="176"/>
        <v>107</v>
      </c>
      <c r="P2470" s="10">
        <f t="shared" si="177"/>
        <v>36.97</v>
      </c>
      <c r="Q2470" s="12" t="s">
        <v>8323</v>
      </c>
      <c r="R2470" t="s">
        <v>8327</v>
      </c>
      <c r="S2470" s="17">
        <f t="shared" si="178"/>
        <v>41174.154178240737</v>
      </c>
      <c r="T2470" s="17"/>
      <c r="U2470" s="16">
        <f t="shared" si="179"/>
        <v>41210.208333333336</v>
      </c>
    </row>
    <row r="2471" spans="1:21" ht="60" hidden="1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0">
        <f t="shared" si="176"/>
        <v>114</v>
      </c>
      <c r="P2471" s="10">
        <f t="shared" si="177"/>
        <v>29.02</v>
      </c>
      <c r="Q2471" s="12" t="s">
        <v>8323</v>
      </c>
      <c r="R2471" t="s">
        <v>8327</v>
      </c>
      <c r="S2471" s="17">
        <f t="shared" si="178"/>
        <v>40557.429733796293</v>
      </c>
      <c r="T2471" s="17"/>
      <c r="U2471" s="16">
        <f t="shared" si="179"/>
        <v>40582.429733796293</v>
      </c>
    </row>
    <row r="2472" spans="1:21" ht="45" hidden="1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0">
        <f t="shared" si="176"/>
        <v>103</v>
      </c>
      <c r="P2472" s="10">
        <f t="shared" si="177"/>
        <v>28.66</v>
      </c>
      <c r="Q2472" s="12" t="s">
        <v>8323</v>
      </c>
      <c r="R2472" t="s">
        <v>8327</v>
      </c>
      <c r="S2472" s="17">
        <f t="shared" si="178"/>
        <v>41023.07471064815</v>
      </c>
      <c r="T2472" s="17"/>
      <c r="U2472" s="16">
        <f t="shared" si="179"/>
        <v>41053.07471064815</v>
      </c>
    </row>
    <row r="2473" spans="1:21" ht="60" hidden="1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0">
        <f t="shared" si="176"/>
        <v>128</v>
      </c>
      <c r="P2473" s="10">
        <f t="shared" si="177"/>
        <v>37.65</v>
      </c>
      <c r="Q2473" s="12" t="s">
        <v>8323</v>
      </c>
      <c r="R2473" t="s">
        <v>8327</v>
      </c>
      <c r="S2473" s="17">
        <f t="shared" si="178"/>
        <v>40893.992962962962</v>
      </c>
      <c r="T2473" s="17"/>
      <c r="U2473" s="16">
        <f t="shared" si="179"/>
        <v>40933.992962962962</v>
      </c>
    </row>
    <row r="2474" spans="1:21" ht="60" hidden="1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0">
        <f t="shared" si="176"/>
        <v>136</v>
      </c>
      <c r="P2474" s="10">
        <f t="shared" si="177"/>
        <v>97.9</v>
      </c>
      <c r="Q2474" s="12" t="s">
        <v>8323</v>
      </c>
      <c r="R2474" t="s">
        <v>8327</v>
      </c>
      <c r="S2474" s="17">
        <f t="shared" si="178"/>
        <v>40354.11550925926</v>
      </c>
      <c r="T2474" s="17"/>
      <c r="U2474" s="16">
        <f t="shared" si="179"/>
        <v>40425.043749999997</v>
      </c>
    </row>
    <row r="2475" spans="1:21" ht="45" hidden="1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0">
        <f t="shared" si="176"/>
        <v>100</v>
      </c>
      <c r="P2475" s="10">
        <f t="shared" si="177"/>
        <v>42.55</v>
      </c>
      <c r="Q2475" s="12" t="s">
        <v>8323</v>
      </c>
      <c r="R2475" t="s">
        <v>8327</v>
      </c>
      <c r="S2475" s="17">
        <f t="shared" si="178"/>
        <v>41193.748483796298</v>
      </c>
      <c r="T2475" s="17"/>
      <c r="U2475" s="16">
        <f t="shared" si="179"/>
        <v>41223.790150462963</v>
      </c>
    </row>
    <row r="2476" spans="1:21" ht="60" hidden="1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0">
        <f t="shared" si="176"/>
        <v>100</v>
      </c>
      <c r="P2476" s="10">
        <f t="shared" si="177"/>
        <v>131.58000000000001</v>
      </c>
      <c r="Q2476" s="12" t="s">
        <v>8323</v>
      </c>
      <c r="R2476" t="s">
        <v>8327</v>
      </c>
      <c r="S2476" s="17">
        <f t="shared" si="178"/>
        <v>40417.011296296296</v>
      </c>
      <c r="T2476" s="17"/>
      <c r="U2476" s="16">
        <f t="shared" si="179"/>
        <v>40462.011296296296</v>
      </c>
    </row>
    <row r="2477" spans="1:21" ht="30" hidden="1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0">
        <f t="shared" si="176"/>
        <v>105</v>
      </c>
      <c r="P2477" s="10">
        <f t="shared" si="177"/>
        <v>32.32</v>
      </c>
      <c r="Q2477" s="12" t="s">
        <v>8323</v>
      </c>
      <c r="R2477" t="s">
        <v>8327</v>
      </c>
      <c r="S2477" s="17">
        <f t="shared" si="178"/>
        <v>40310.287673611114</v>
      </c>
      <c r="T2477" s="17"/>
      <c r="U2477" s="16">
        <f t="shared" si="179"/>
        <v>40369.916666666664</v>
      </c>
    </row>
    <row r="2478" spans="1:21" ht="45" hidden="1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0">
        <f t="shared" si="176"/>
        <v>105</v>
      </c>
      <c r="P2478" s="10">
        <f t="shared" si="177"/>
        <v>61.1</v>
      </c>
      <c r="Q2478" s="12" t="s">
        <v>8323</v>
      </c>
      <c r="R2478" t="s">
        <v>8327</v>
      </c>
      <c r="S2478" s="17">
        <f t="shared" si="178"/>
        <v>41913.328356481477</v>
      </c>
      <c r="T2478" s="17"/>
      <c r="U2478" s="16">
        <f t="shared" si="179"/>
        <v>41946.370023148149</v>
      </c>
    </row>
    <row r="2479" spans="1:21" ht="30" hidden="1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0">
        <f t="shared" si="176"/>
        <v>171</v>
      </c>
      <c r="P2479" s="10">
        <f t="shared" si="177"/>
        <v>31.34</v>
      </c>
      <c r="Q2479" s="12" t="s">
        <v>8323</v>
      </c>
      <c r="R2479" t="s">
        <v>8327</v>
      </c>
      <c r="S2479" s="17">
        <f t="shared" si="178"/>
        <v>41088.691493055558</v>
      </c>
      <c r="T2479" s="17"/>
      <c r="U2479" s="16">
        <f t="shared" si="179"/>
        <v>41133.691493055558</v>
      </c>
    </row>
    <row r="2480" spans="1:21" ht="60" hidden="1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0">
        <f t="shared" si="176"/>
        <v>128</v>
      </c>
      <c r="P2480" s="10">
        <f t="shared" si="177"/>
        <v>129.11000000000001</v>
      </c>
      <c r="Q2480" s="12" t="s">
        <v>8323</v>
      </c>
      <c r="R2480" t="s">
        <v>8327</v>
      </c>
      <c r="S2480" s="17">
        <f t="shared" si="178"/>
        <v>41257.950381944444</v>
      </c>
      <c r="T2480" s="17"/>
      <c r="U2480" s="16">
        <f t="shared" si="179"/>
        <v>41287.950381944444</v>
      </c>
    </row>
    <row r="2481" spans="1:21" ht="45" hidden="1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0">
        <f t="shared" si="176"/>
        <v>133</v>
      </c>
      <c r="P2481" s="10">
        <f t="shared" si="177"/>
        <v>25.02</v>
      </c>
      <c r="Q2481" s="12" t="s">
        <v>8323</v>
      </c>
      <c r="R2481" t="s">
        <v>8327</v>
      </c>
      <c r="S2481" s="17">
        <f t="shared" si="178"/>
        <v>41107.726782407408</v>
      </c>
      <c r="T2481" s="17"/>
      <c r="U2481" s="16">
        <f t="shared" si="179"/>
        <v>41118.083333333336</v>
      </c>
    </row>
    <row r="2482" spans="1:21" ht="60" hidden="1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0">
        <f t="shared" si="176"/>
        <v>100</v>
      </c>
      <c r="P2482" s="10">
        <f t="shared" si="177"/>
        <v>250</v>
      </c>
      <c r="Q2482" s="12" t="s">
        <v>8323</v>
      </c>
      <c r="R2482" t="s">
        <v>8327</v>
      </c>
      <c r="S2482" s="17">
        <f t="shared" si="178"/>
        <v>42227.936157407406</v>
      </c>
      <c r="T2482" s="17"/>
      <c r="U2482" s="16">
        <f t="shared" si="179"/>
        <v>42287.936157407406</v>
      </c>
    </row>
    <row r="2483" spans="1:21" ht="60" hidden="1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0">
        <f t="shared" si="176"/>
        <v>113</v>
      </c>
      <c r="P2483" s="10">
        <f t="shared" si="177"/>
        <v>47.54</v>
      </c>
      <c r="Q2483" s="12" t="s">
        <v>8323</v>
      </c>
      <c r="R2483" t="s">
        <v>8327</v>
      </c>
      <c r="S2483" s="17">
        <f t="shared" si="178"/>
        <v>40999.645925925928</v>
      </c>
      <c r="T2483" s="17"/>
      <c r="U2483" s="16">
        <f t="shared" si="179"/>
        <v>41029.645925925928</v>
      </c>
    </row>
    <row r="2484" spans="1:21" ht="60" hidden="1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0">
        <f t="shared" si="176"/>
        <v>100</v>
      </c>
      <c r="P2484" s="10">
        <f t="shared" si="177"/>
        <v>40.04</v>
      </c>
      <c r="Q2484" s="12" t="s">
        <v>8323</v>
      </c>
      <c r="R2484" t="s">
        <v>8327</v>
      </c>
      <c r="S2484" s="17">
        <f t="shared" si="178"/>
        <v>40711.782210648147</v>
      </c>
      <c r="T2484" s="17"/>
      <c r="U2484" s="16">
        <f t="shared" si="179"/>
        <v>40756.782210648147</v>
      </c>
    </row>
    <row r="2485" spans="1:21" ht="45" hidden="1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0">
        <f t="shared" si="176"/>
        <v>114</v>
      </c>
      <c r="P2485" s="10">
        <f t="shared" si="177"/>
        <v>65.84</v>
      </c>
      <c r="Q2485" s="12" t="s">
        <v>8323</v>
      </c>
      <c r="R2485" t="s">
        <v>8327</v>
      </c>
      <c r="S2485" s="17">
        <f t="shared" si="178"/>
        <v>40970.750034722223</v>
      </c>
      <c r="T2485" s="17"/>
      <c r="U2485" s="16">
        <f t="shared" si="179"/>
        <v>41030.708368055559</v>
      </c>
    </row>
    <row r="2486" spans="1:21" ht="60" hidden="1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0">
        <f t="shared" si="176"/>
        <v>119</v>
      </c>
      <c r="P2486" s="10">
        <f t="shared" si="177"/>
        <v>46.4</v>
      </c>
      <c r="Q2486" s="12" t="s">
        <v>8323</v>
      </c>
      <c r="R2486" t="s">
        <v>8327</v>
      </c>
      <c r="S2486" s="17">
        <f t="shared" si="178"/>
        <v>40771.916701388887</v>
      </c>
      <c r="T2486" s="17"/>
      <c r="U2486" s="16">
        <f t="shared" si="179"/>
        <v>40801.916701388887</v>
      </c>
    </row>
    <row r="2487" spans="1:21" ht="60" hidden="1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0">
        <f t="shared" si="176"/>
        <v>103</v>
      </c>
      <c r="P2487" s="10">
        <f t="shared" si="177"/>
        <v>50.37</v>
      </c>
      <c r="Q2487" s="12" t="s">
        <v>8323</v>
      </c>
      <c r="R2487" t="s">
        <v>8327</v>
      </c>
      <c r="S2487" s="17">
        <f t="shared" si="178"/>
        <v>40793.998599537037</v>
      </c>
      <c r="T2487" s="17"/>
      <c r="U2487" s="16">
        <f t="shared" si="179"/>
        <v>40828.998599537037</v>
      </c>
    </row>
    <row r="2488" spans="1:21" ht="60" hidden="1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0">
        <f t="shared" si="176"/>
        <v>266</v>
      </c>
      <c r="P2488" s="10">
        <f t="shared" si="177"/>
        <v>26.57</v>
      </c>
      <c r="Q2488" s="12" t="s">
        <v>8323</v>
      </c>
      <c r="R2488" t="s">
        <v>8327</v>
      </c>
      <c r="S2488" s="17">
        <f t="shared" si="178"/>
        <v>40991.708055555559</v>
      </c>
      <c r="T2488" s="17"/>
      <c r="U2488" s="16">
        <f t="shared" si="179"/>
        <v>41021.708055555559</v>
      </c>
    </row>
    <row r="2489" spans="1:21" ht="45" hidden="1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0">
        <f t="shared" si="176"/>
        <v>100</v>
      </c>
      <c r="P2489" s="10">
        <f t="shared" si="177"/>
        <v>39.49</v>
      </c>
      <c r="Q2489" s="12" t="s">
        <v>8323</v>
      </c>
      <c r="R2489" t="s">
        <v>8327</v>
      </c>
      <c r="S2489" s="17">
        <f t="shared" si="178"/>
        <v>41026.083298611113</v>
      </c>
      <c r="T2489" s="17"/>
      <c r="U2489" s="16">
        <f t="shared" si="179"/>
        <v>41056.083298611113</v>
      </c>
    </row>
    <row r="2490" spans="1:21" ht="60" hidden="1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0">
        <f t="shared" si="176"/>
        <v>107</v>
      </c>
      <c r="P2490" s="10">
        <f t="shared" si="177"/>
        <v>49.25</v>
      </c>
      <c r="Q2490" s="12" t="s">
        <v>8323</v>
      </c>
      <c r="R2490" t="s">
        <v>8327</v>
      </c>
      <c r="S2490" s="17">
        <f t="shared" si="178"/>
        <v>40833.633194444446</v>
      </c>
      <c r="T2490" s="17"/>
      <c r="U2490" s="16">
        <f t="shared" si="179"/>
        <v>40863.674861111111</v>
      </c>
    </row>
    <row r="2491" spans="1:21" ht="60" hidden="1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0">
        <f t="shared" si="176"/>
        <v>134</v>
      </c>
      <c r="P2491" s="10">
        <f t="shared" si="177"/>
        <v>62.38</v>
      </c>
      <c r="Q2491" s="12" t="s">
        <v>8323</v>
      </c>
      <c r="R2491" t="s">
        <v>8327</v>
      </c>
      <c r="S2491" s="17">
        <f t="shared" si="178"/>
        <v>41373.690266203703</v>
      </c>
      <c r="T2491" s="17"/>
      <c r="U2491" s="16">
        <f t="shared" si="179"/>
        <v>41403.690266203703</v>
      </c>
    </row>
    <row r="2492" spans="1:21" ht="45" hidden="1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0">
        <f t="shared" si="176"/>
        <v>121</v>
      </c>
      <c r="P2492" s="10">
        <f t="shared" si="177"/>
        <v>37.94</v>
      </c>
      <c r="Q2492" s="12" t="s">
        <v>8323</v>
      </c>
      <c r="R2492" t="s">
        <v>8327</v>
      </c>
      <c r="S2492" s="17">
        <f t="shared" si="178"/>
        <v>41023.227731481478</v>
      </c>
      <c r="T2492" s="17"/>
      <c r="U2492" s="16">
        <f t="shared" si="179"/>
        <v>41083.227731481478</v>
      </c>
    </row>
    <row r="2493" spans="1:21" ht="60" hidden="1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0">
        <f t="shared" si="176"/>
        <v>103</v>
      </c>
      <c r="P2493" s="10">
        <f t="shared" si="177"/>
        <v>51.6</v>
      </c>
      <c r="Q2493" s="12" t="s">
        <v>8323</v>
      </c>
      <c r="R2493" t="s">
        <v>8327</v>
      </c>
      <c r="S2493" s="17">
        <f t="shared" si="178"/>
        <v>40542.839282407411</v>
      </c>
      <c r="T2493" s="17"/>
      <c r="U2493" s="16">
        <f t="shared" si="179"/>
        <v>40559.07708333333</v>
      </c>
    </row>
    <row r="2494" spans="1:21" ht="30" hidden="1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>
        <f t="shared" si="176"/>
        <v>125</v>
      </c>
      <c r="P2494" s="10">
        <f t="shared" si="177"/>
        <v>27.78</v>
      </c>
      <c r="Q2494" s="12" t="s">
        <v>8323</v>
      </c>
      <c r="R2494" t="s">
        <v>8327</v>
      </c>
      <c r="S2494" s="17">
        <f t="shared" si="178"/>
        <v>41024.985972222225</v>
      </c>
      <c r="T2494" s="17"/>
      <c r="U2494" s="16">
        <f t="shared" si="179"/>
        <v>41076.415972222225</v>
      </c>
    </row>
    <row r="2495" spans="1:21" ht="60" hidden="1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0">
        <f t="shared" si="176"/>
        <v>129</v>
      </c>
      <c r="P2495" s="10">
        <f t="shared" si="177"/>
        <v>99.38</v>
      </c>
      <c r="Q2495" s="12" t="s">
        <v>8323</v>
      </c>
      <c r="R2495" t="s">
        <v>8327</v>
      </c>
      <c r="S2495" s="17">
        <f t="shared" si="178"/>
        <v>41348.168287037035</v>
      </c>
      <c r="T2495" s="17"/>
      <c r="U2495" s="16">
        <f t="shared" si="179"/>
        <v>41393.168287037035</v>
      </c>
    </row>
    <row r="2496" spans="1:21" ht="45" hidden="1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0">
        <f t="shared" si="176"/>
        <v>101</v>
      </c>
      <c r="P2496" s="10">
        <f t="shared" si="177"/>
        <v>38.85</v>
      </c>
      <c r="Q2496" s="12" t="s">
        <v>8323</v>
      </c>
      <c r="R2496" t="s">
        <v>8327</v>
      </c>
      <c r="S2496" s="17">
        <f t="shared" si="178"/>
        <v>41022.645185185182</v>
      </c>
      <c r="T2496" s="17"/>
      <c r="U2496" s="16">
        <f t="shared" si="179"/>
        <v>41052.645185185182</v>
      </c>
    </row>
    <row r="2497" spans="1:21" ht="45" hidden="1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0">
        <f t="shared" si="176"/>
        <v>128</v>
      </c>
      <c r="P2497" s="10">
        <f t="shared" si="177"/>
        <v>45.55</v>
      </c>
      <c r="Q2497" s="12" t="s">
        <v>8323</v>
      </c>
      <c r="R2497" t="s">
        <v>8327</v>
      </c>
      <c r="S2497" s="17">
        <f t="shared" si="178"/>
        <v>41036.946469907409</v>
      </c>
      <c r="T2497" s="17"/>
      <c r="U2497" s="16">
        <f t="shared" si="179"/>
        <v>41066.946469907409</v>
      </c>
    </row>
    <row r="2498" spans="1:21" ht="30" hidden="1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0">
        <f t="shared" ref="O2498:O2561" si="180">ROUND(E2498/D2498*100,0)</f>
        <v>100</v>
      </c>
      <c r="P2498" s="10">
        <f t="shared" ref="P2498:P2561" si="181">IFERROR(ROUND(E2498/L2498,2),0)</f>
        <v>600</v>
      </c>
      <c r="Q2498" s="12" t="s">
        <v>8323</v>
      </c>
      <c r="R2498" t="s">
        <v>8327</v>
      </c>
      <c r="S2498" s="17">
        <f t="shared" si="178"/>
        <v>41327.996435185189</v>
      </c>
      <c r="T2498" s="17"/>
      <c r="U2498" s="16">
        <f t="shared" si="179"/>
        <v>41362.954768518517</v>
      </c>
    </row>
    <row r="2499" spans="1:21" ht="45" hidden="1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0">
        <f t="shared" si="180"/>
        <v>113</v>
      </c>
      <c r="P2499" s="10">
        <f t="shared" si="181"/>
        <v>80.55</v>
      </c>
      <c r="Q2499" s="12" t="s">
        <v>8323</v>
      </c>
      <c r="R2499" t="s">
        <v>8327</v>
      </c>
      <c r="S2499" s="17">
        <f t="shared" ref="S2499:S2562" si="182">(((J2499/60)/60)/24)+DATE(1970,1,1)</f>
        <v>40730.878912037035</v>
      </c>
      <c r="T2499" s="17"/>
      <c r="U2499" s="16">
        <f t="shared" ref="U2499:U2562" si="183">(((I2499/60)/60)/24)+DATE(1970,1,1)</f>
        <v>40760.878912037035</v>
      </c>
    </row>
    <row r="2500" spans="1:21" ht="45" hidden="1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0">
        <f t="shared" si="180"/>
        <v>106</v>
      </c>
      <c r="P2500" s="10">
        <f t="shared" si="181"/>
        <v>52.8</v>
      </c>
      <c r="Q2500" s="12" t="s">
        <v>8323</v>
      </c>
      <c r="R2500" t="s">
        <v>8327</v>
      </c>
      <c r="S2500" s="17">
        <f t="shared" si="182"/>
        <v>42017.967442129629</v>
      </c>
      <c r="T2500" s="17"/>
      <c r="U2500" s="16">
        <f t="shared" si="183"/>
        <v>42031.967442129629</v>
      </c>
    </row>
    <row r="2501" spans="1:21" ht="60" hidden="1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0">
        <f t="shared" si="180"/>
        <v>203</v>
      </c>
      <c r="P2501" s="10">
        <f t="shared" si="181"/>
        <v>47.68</v>
      </c>
      <c r="Q2501" s="12" t="s">
        <v>8323</v>
      </c>
      <c r="R2501" t="s">
        <v>8327</v>
      </c>
      <c r="S2501" s="17">
        <f t="shared" si="182"/>
        <v>41226.648576388885</v>
      </c>
      <c r="T2501" s="17"/>
      <c r="U2501" s="16">
        <f t="shared" si="183"/>
        <v>41274.75</v>
      </c>
    </row>
    <row r="2502" spans="1:21" ht="45" hidden="1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0">
        <f t="shared" si="180"/>
        <v>113</v>
      </c>
      <c r="P2502" s="10">
        <f t="shared" si="181"/>
        <v>23.45</v>
      </c>
      <c r="Q2502" s="12" t="s">
        <v>8323</v>
      </c>
      <c r="R2502" t="s">
        <v>8327</v>
      </c>
      <c r="S2502" s="17">
        <f t="shared" si="182"/>
        <v>41053.772858796299</v>
      </c>
      <c r="T2502" s="17"/>
      <c r="U2502" s="16">
        <f t="shared" si="183"/>
        <v>41083.772858796299</v>
      </c>
    </row>
    <row r="2503" spans="1:21" ht="60" hidden="1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0">
        <f t="shared" si="180"/>
        <v>3</v>
      </c>
      <c r="P2503" s="10">
        <f t="shared" si="181"/>
        <v>40.14</v>
      </c>
      <c r="Q2503" s="12" t="s">
        <v>8334</v>
      </c>
      <c r="R2503" t="s">
        <v>8351</v>
      </c>
      <c r="S2503" s="17">
        <f t="shared" si="182"/>
        <v>42244.776666666665</v>
      </c>
      <c r="T2503" s="17"/>
      <c r="U2503" s="16">
        <f t="shared" si="183"/>
        <v>42274.776666666665</v>
      </c>
    </row>
    <row r="2504" spans="1:21" ht="60" hidden="1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0">
        <f t="shared" si="180"/>
        <v>0</v>
      </c>
      <c r="P2504" s="10">
        <f t="shared" si="181"/>
        <v>17.2</v>
      </c>
      <c r="Q2504" s="12" t="s">
        <v>8334</v>
      </c>
      <c r="R2504" t="s">
        <v>8351</v>
      </c>
      <c r="S2504" s="17">
        <f t="shared" si="182"/>
        <v>41858.825439814813</v>
      </c>
      <c r="T2504" s="17"/>
      <c r="U2504" s="16">
        <f t="shared" si="183"/>
        <v>41903.825439814813</v>
      </c>
    </row>
    <row r="2505" spans="1:21" ht="60" hidden="1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0">
        <f t="shared" si="180"/>
        <v>0</v>
      </c>
      <c r="P2505" s="10">
        <f t="shared" si="181"/>
        <v>0</v>
      </c>
      <c r="Q2505" s="12" t="s">
        <v>8334</v>
      </c>
      <c r="R2505" t="s">
        <v>8351</v>
      </c>
      <c r="S2505" s="17">
        <f t="shared" si="182"/>
        <v>42498.899398148147</v>
      </c>
      <c r="T2505" s="17"/>
      <c r="U2505" s="16">
        <f t="shared" si="183"/>
        <v>42528.879166666666</v>
      </c>
    </row>
    <row r="2506" spans="1:21" ht="45" hidden="1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0">
        <f t="shared" si="180"/>
        <v>0</v>
      </c>
      <c r="P2506" s="10">
        <f t="shared" si="181"/>
        <v>0</v>
      </c>
      <c r="Q2506" s="12" t="s">
        <v>8334</v>
      </c>
      <c r="R2506" t="s">
        <v>8351</v>
      </c>
      <c r="S2506" s="17">
        <f t="shared" si="182"/>
        <v>41928.015439814815</v>
      </c>
      <c r="T2506" s="17"/>
      <c r="U2506" s="16">
        <f t="shared" si="183"/>
        <v>41958.057106481487</v>
      </c>
    </row>
    <row r="2507" spans="1:21" ht="60" hidden="1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0">
        <f t="shared" si="180"/>
        <v>0</v>
      </c>
      <c r="P2507" s="10">
        <f t="shared" si="181"/>
        <v>0</v>
      </c>
      <c r="Q2507" s="12" t="s">
        <v>8334</v>
      </c>
      <c r="R2507" t="s">
        <v>8351</v>
      </c>
      <c r="S2507" s="17">
        <f t="shared" si="182"/>
        <v>42047.05574074074</v>
      </c>
      <c r="T2507" s="17"/>
      <c r="U2507" s="16">
        <f t="shared" si="183"/>
        <v>42077.014074074075</v>
      </c>
    </row>
    <row r="2508" spans="1:21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0">
        <f t="shared" si="180"/>
        <v>1</v>
      </c>
      <c r="P2508" s="10">
        <f t="shared" si="181"/>
        <v>15</v>
      </c>
      <c r="Q2508" s="12" t="s">
        <v>8334</v>
      </c>
      <c r="R2508" t="s">
        <v>8351</v>
      </c>
      <c r="S2508" s="17">
        <f t="shared" si="182"/>
        <v>42258.297094907408</v>
      </c>
      <c r="T2508" s="27">
        <f>YEAR(S2508)</f>
        <v>2015</v>
      </c>
      <c r="U2508" s="16">
        <f t="shared" si="183"/>
        <v>42280.875</v>
      </c>
    </row>
    <row r="2509" spans="1:21" ht="15.75" hidden="1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0">
        <f t="shared" si="180"/>
        <v>0</v>
      </c>
      <c r="P2509" s="10">
        <f t="shared" si="181"/>
        <v>0</v>
      </c>
      <c r="Q2509" s="12" t="s">
        <v>8334</v>
      </c>
      <c r="R2509" t="s">
        <v>8351</v>
      </c>
      <c r="S2509" s="17">
        <f t="shared" si="182"/>
        <v>42105.072962962964</v>
      </c>
      <c r="T2509" s="17"/>
      <c r="U2509" s="16">
        <f t="shared" si="183"/>
        <v>42135.072962962964</v>
      </c>
    </row>
    <row r="2510" spans="1:21" ht="60" hidden="1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0">
        <f t="shared" si="180"/>
        <v>0</v>
      </c>
      <c r="P2510" s="10">
        <f t="shared" si="181"/>
        <v>0</v>
      </c>
      <c r="Q2510" s="12" t="s">
        <v>8334</v>
      </c>
      <c r="R2510" t="s">
        <v>8351</v>
      </c>
      <c r="S2510" s="17">
        <f t="shared" si="182"/>
        <v>41835.951782407406</v>
      </c>
      <c r="T2510" s="17"/>
      <c r="U2510" s="16">
        <f t="shared" si="183"/>
        <v>41865.951782407406</v>
      </c>
    </row>
    <row r="2511" spans="1:21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0">
        <f t="shared" si="180"/>
        <v>1</v>
      </c>
      <c r="P2511" s="10">
        <f t="shared" si="181"/>
        <v>35.71</v>
      </c>
      <c r="Q2511" s="12" t="s">
        <v>8334</v>
      </c>
      <c r="R2511" t="s">
        <v>8351</v>
      </c>
      <c r="S2511" s="17">
        <f t="shared" si="182"/>
        <v>42058.809594907405</v>
      </c>
      <c r="T2511" s="27">
        <f>YEAR(S2511)</f>
        <v>2015</v>
      </c>
      <c r="U2511" s="16">
        <f t="shared" si="183"/>
        <v>42114.767928240741</v>
      </c>
    </row>
    <row r="2512" spans="1:21" ht="60" hidden="1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0">
        <f t="shared" si="180"/>
        <v>0</v>
      </c>
      <c r="P2512" s="10">
        <f t="shared" si="181"/>
        <v>37.5</v>
      </c>
      <c r="Q2512" s="12" t="s">
        <v>8334</v>
      </c>
      <c r="R2512" t="s">
        <v>8351</v>
      </c>
      <c r="S2512" s="17">
        <f t="shared" si="182"/>
        <v>42078.997361111105</v>
      </c>
      <c r="T2512" s="17"/>
      <c r="U2512" s="16">
        <f t="shared" si="183"/>
        <v>42138.997361111105</v>
      </c>
    </row>
    <row r="2513" spans="1:21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0">
        <f t="shared" si="180"/>
        <v>0</v>
      </c>
      <c r="P2513" s="10">
        <f t="shared" si="181"/>
        <v>0</v>
      </c>
      <c r="Q2513" s="12" t="s">
        <v>8334</v>
      </c>
      <c r="R2513" t="s">
        <v>8351</v>
      </c>
      <c r="S2513" s="17">
        <f t="shared" si="182"/>
        <v>42371.446909722217</v>
      </c>
      <c r="T2513" s="27">
        <f>YEAR(S2513)</f>
        <v>2016</v>
      </c>
      <c r="U2513" s="16">
        <f t="shared" si="183"/>
        <v>42401.446909722217</v>
      </c>
    </row>
    <row r="2514" spans="1:21" ht="45" hidden="1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0">
        <f t="shared" si="180"/>
        <v>0</v>
      </c>
      <c r="P2514" s="10">
        <f t="shared" si="181"/>
        <v>0</v>
      </c>
      <c r="Q2514" s="12" t="s">
        <v>8334</v>
      </c>
      <c r="R2514" t="s">
        <v>8351</v>
      </c>
      <c r="S2514" s="17">
        <f t="shared" si="182"/>
        <v>41971.876863425925</v>
      </c>
      <c r="T2514" s="17"/>
      <c r="U2514" s="16">
        <f t="shared" si="183"/>
        <v>41986.876863425925</v>
      </c>
    </row>
    <row r="2515" spans="1:21" ht="60" hidden="1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0">
        <f t="shared" si="180"/>
        <v>0</v>
      </c>
      <c r="P2515" s="10">
        <f t="shared" si="181"/>
        <v>0</v>
      </c>
      <c r="Q2515" s="12" t="s">
        <v>8334</v>
      </c>
      <c r="R2515" t="s">
        <v>8351</v>
      </c>
      <c r="S2515" s="17">
        <f t="shared" si="182"/>
        <v>42732.00681712963</v>
      </c>
      <c r="T2515" s="17"/>
      <c r="U2515" s="16">
        <f t="shared" si="183"/>
        <v>42792.00681712963</v>
      </c>
    </row>
    <row r="2516" spans="1:21" ht="60" hidden="1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0">
        <f t="shared" si="180"/>
        <v>2</v>
      </c>
      <c r="P2516" s="10">
        <f t="shared" si="181"/>
        <v>52.5</v>
      </c>
      <c r="Q2516" s="12" t="s">
        <v>8334</v>
      </c>
      <c r="R2516" t="s">
        <v>8351</v>
      </c>
      <c r="S2516" s="17">
        <f t="shared" si="182"/>
        <v>41854.389780092592</v>
      </c>
      <c r="T2516" s="17"/>
      <c r="U2516" s="16">
        <f t="shared" si="183"/>
        <v>41871.389780092592</v>
      </c>
    </row>
    <row r="2517" spans="1:21" ht="60" hidden="1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0">
        <f t="shared" si="180"/>
        <v>19</v>
      </c>
      <c r="P2517" s="10">
        <f t="shared" si="181"/>
        <v>77.5</v>
      </c>
      <c r="Q2517" s="12" t="s">
        <v>8334</v>
      </c>
      <c r="R2517" t="s">
        <v>8351</v>
      </c>
      <c r="S2517" s="17">
        <f t="shared" si="182"/>
        <v>42027.839733796296</v>
      </c>
      <c r="T2517" s="17"/>
      <c r="U2517" s="16">
        <f t="shared" si="183"/>
        <v>42057.839733796296</v>
      </c>
    </row>
    <row r="2518" spans="1:21" ht="60" hidden="1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0">
        <f t="shared" si="180"/>
        <v>0</v>
      </c>
      <c r="P2518" s="10">
        <f t="shared" si="181"/>
        <v>0</v>
      </c>
      <c r="Q2518" s="12" t="s">
        <v>8334</v>
      </c>
      <c r="R2518" t="s">
        <v>8351</v>
      </c>
      <c r="S2518" s="17">
        <f t="shared" si="182"/>
        <v>41942.653379629628</v>
      </c>
      <c r="T2518" s="17"/>
      <c r="U2518" s="16">
        <f t="shared" si="183"/>
        <v>41972.6950462963</v>
      </c>
    </row>
    <row r="2519" spans="1:21" ht="60" hidden="1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0">
        <f t="shared" si="180"/>
        <v>10</v>
      </c>
      <c r="P2519" s="10">
        <f t="shared" si="181"/>
        <v>53.55</v>
      </c>
      <c r="Q2519" s="12" t="s">
        <v>8334</v>
      </c>
      <c r="R2519" t="s">
        <v>8351</v>
      </c>
      <c r="S2519" s="17">
        <f t="shared" si="182"/>
        <v>42052.802430555559</v>
      </c>
      <c r="T2519" s="17"/>
      <c r="U2519" s="16">
        <f t="shared" si="183"/>
        <v>42082.760763888888</v>
      </c>
    </row>
    <row r="2520" spans="1:21" ht="45" hidden="1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0">
        <f t="shared" si="180"/>
        <v>0</v>
      </c>
      <c r="P2520" s="10">
        <f t="shared" si="181"/>
        <v>0</v>
      </c>
      <c r="Q2520" s="12" t="s">
        <v>8334</v>
      </c>
      <c r="R2520" t="s">
        <v>8351</v>
      </c>
      <c r="S2520" s="17">
        <f t="shared" si="182"/>
        <v>41926.680879629632</v>
      </c>
      <c r="T2520" s="17"/>
      <c r="U2520" s="16">
        <f t="shared" si="183"/>
        <v>41956.722546296296</v>
      </c>
    </row>
    <row r="2521" spans="1:21" ht="45" hidden="1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0">
        <f t="shared" si="180"/>
        <v>0</v>
      </c>
      <c r="P2521" s="10">
        <f t="shared" si="181"/>
        <v>16.25</v>
      </c>
      <c r="Q2521" s="12" t="s">
        <v>8334</v>
      </c>
      <c r="R2521" t="s">
        <v>8351</v>
      </c>
      <c r="S2521" s="17">
        <f t="shared" si="182"/>
        <v>41809.155138888891</v>
      </c>
      <c r="T2521" s="17"/>
      <c r="U2521" s="16">
        <f t="shared" si="183"/>
        <v>41839.155138888891</v>
      </c>
    </row>
    <row r="2522" spans="1:21" ht="60" hidden="1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0">
        <f t="shared" si="180"/>
        <v>0</v>
      </c>
      <c r="P2522" s="10">
        <f t="shared" si="181"/>
        <v>0</v>
      </c>
      <c r="Q2522" s="12" t="s">
        <v>8334</v>
      </c>
      <c r="R2522" t="s">
        <v>8351</v>
      </c>
      <c r="S2522" s="17">
        <f t="shared" si="182"/>
        <v>42612.600520833337</v>
      </c>
      <c r="T2522" s="17"/>
      <c r="U2522" s="16">
        <f t="shared" si="183"/>
        <v>42658.806249999994</v>
      </c>
    </row>
    <row r="2523" spans="1:21" ht="60" hidden="1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0">
        <f t="shared" si="180"/>
        <v>109</v>
      </c>
      <c r="P2523" s="10">
        <f t="shared" si="181"/>
        <v>103.68</v>
      </c>
      <c r="Q2523" s="12" t="s">
        <v>8323</v>
      </c>
      <c r="R2523" t="s">
        <v>8352</v>
      </c>
      <c r="S2523" s="17">
        <f t="shared" si="182"/>
        <v>42269.967835648145</v>
      </c>
      <c r="T2523" s="17"/>
      <c r="U2523" s="16">
        <f t="shared" si="183"/>
        <v>42290.967835648145</v>
      </c>
    </row>
    <row r="2524" spans="1:21" ht="60" hidden="1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0">
        <f t="shared" si="180"/>
        <v>100</v>
      </c>
      <c r="P2524" s="10">
        <f t="shared" si="181"/>
        <v>185.19</v>
      </c>
      <c r="Q2524" s="12" t="s">
        <v>8323</v>
      </c>
      <c r="R2524" t="s">
        <v>8352</v>
      </c>
      <c r="S2524" s="17">
        <f t="shared" si="182"/>
        <v>42460.573611111111</v>
      </c>
      <c r="T2524" s="17"/>
      <c r="U2524" s="16">
        <f t="shared" si="183"/>
        <v>42482.619444444441</v>
      </c>
    </row>
    <row r="2525" spans="1:21" ht="45" hidden="1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0">
        <f t="shared" si="180"/>
        <v>156</v>
      </c>
      <c r="P2525" s="10">
        <f t="shared" si="181"/>
        <v>54.15</v>
      </c>
      <c r="Q2525" s="12" t="s">
        <v>8323</v>
      </c>
      <c r="R2525" t="s">
        <v>8352</v>
      </c>
      <c r="S2525" s="17">
        <f t="shared" si="182"/>
        <v>41930.975601851853</v>
      </c>
      <c r="T2525" s="17"/>
      <c r="U2525" s="16">
        <f t="shared" si="183"/>
        <v>41961.017268518524</v>
      </c>
    </row>
    <row r="2526" spans="1:21" ht="45" hidden="1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0">
        <f t="shared" si="180"/>
        <v>102</v>
      </c>
      <c r="P2526" s="10">
        <f t="shared" si="181"/>
        <v>177.21</v>
      </c>
      <c r="Q2526" s="12" t="s">
        <v>8323</v>
      </c>
      <c r="R2526" t="s">
        <v>8352</v>
      </c>
      <c r="S2526" s="17">
        <f t="shared" si="182"/>
        <v>41961.807372685187</v>
      </c>
      <c r="T2526" s="17"/>
      <c r="U2526" s="16">
        <f t="shared" si="183"/>
        <v>41994.1875</v>
      </c>
    </row>
    <row r="2527" spans="1:21" ht="45" hidden="1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0">
        <f t="shared" si="180"/>
        <v>100</v>
      </c>
      <c r="P2527" s="10">
        <f t="shared" si="181"/>
        <v>100.33</v>
      </c>
      <c r="Q2527" s="12" t="s">
        <v>8323</v>
      </c>
      <c r="R2527" t="s">
        <v>8352</v>
      </c>
      <c r="S2527" s="17">
        <f t="shared" si="182"/>
        <v>41058.844571759262</v>
      </c>
      <c r="T2527" s="17"/>
      <c r="U2527" s="16">
        <f t="shared" si="183"/>
        <v>41088.844571759262</v>
      </c>
    </row>
    <row r="2528" spans="1:21" ht="45" hidden="1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0">
        <f t="shared" si="180"/>
        <v>113</v>
      </c>
      <c r="P2528" s="10">
        <f t="shared" si="181"/>
        <v>136.91</v>
      </c>
      <c r="Q2528" s="12" t="s">
        <v>8323</v>
      </c>
      <c r="R2528" t="s">
        <v>8352</v>
      </c>
      <c r="S2528" s="17">
        <f t="shared" si="182"/>
        <v>41953.091134259259</v>
      </c>
      <c r="T2528" s="17"/>
      <c r="U2528" s="16">
        <f t="shared" si="183"/>
        <v>41981.207638888889</v>
      </c>
    </row>
    <row r="2529" spans="1:21" ht="45" hidden="1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0">
        <f t="shared" si="180"/>
        <v>102</v>
      </c>
      <c r="P2529" s="10">
        <f t="shared" si="181"/>
        <v>57.54</v>
      </c>
      <c r="Q2529" s="12" t="s">
        <v>8323</v>
      </c>
      <c r="R2529" t="s">
        <v>8352</v>
      </c>
      <c r="S2529" s="17">
        <f t="shared" si="182"/>
        <v>41546.75105324074</v>
      </c>
      <c r="T2529" s="17"/>
      <c r="U2529" s="16">
        <f t="shared" si="183"/>
        <v>41565.165972222225</v>
      </c>
    </row>
    <row r="2530" spans="1:21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0">
        <f t="shared" si="180"/>
        <v>107</v>
      </c>
      <c r="P2530" s="10">
        <f t="shared" si="181"/>
        <v>52.96</v>
      </c>
      <c r="Q2530" s="12" t="s">
        <v>8323</v>
      </c>
      <c r="R2530" t="s">
        <v>8352</v>
      </c>
      <c r="S2530" s="17">
        <f t="shared" si="182"/>
        <v>42217.834525462968</v>
      </c>
      <c r="T2530" s="27">
        <f>YEAR(S2530)</f>
        <v>2015</v>
      </c>
      <c r="U2530" s="16">
        <f t="shared" si="183"/>
        <v>42236.458333333328</v>
      </c>
    </row>
    <row r="2531" spans="1:21" ht="30" hidden="1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0">
        <f t="shared" si="180"/>
        <v>104</v>
      </c>
      <c r="P2531" s="10">
        <f t="shared" si="181"/>
        <v>82.33</v>
      </c>
      <c r="Q2531" s="12" t="s">
        <v>8323</v>
      </c>
      <c r="R2531" t="s">
        <v>8352</v>
      </c>
      <c r="S2531" s="17">
        <f t="shared" si="182"/>
        <v>40948.080729166664</v>
      </c>
      <c r="T2531" s="17"/>
      <c r="U2531" s="16">
        <f t="shared" si="183"/>
        <v>40993.0390625</v>
      </c>
    </row>
    <row r="2532" spans="1:21" ht="45" hidden="1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0">
        <f t="shared" si="180"/>
        <v>100</v>
      </c>
      <c r="P2532" s="10">
        <f t="shared" si="181"/>
        <v>135.41999999999999</v>
      </c>
      <c r="Q2532" s="12" t="s">
        <v>8323</v>
      </c>
      <c r="R2532" t="s">
        <v>8352</v>
      </c>
      <c r="S2532" s="17">
        <f t="shared" si="182"/>
        <v>42081.864641203705</v>
      </c>
      <c r="T2532" s="17"/>
      <c r="U2532" s="16">
        <f t="shared" si="183"/>
        <v>42114.201388888891</v>
      </c>
    </row>
    <row r="2533" spans="1:21" ht="60" hidden="1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0">
        <f t="shared" si="180"/>
        <v>100</v>
      </c>
      <c r="P2533" s="10">
        <f t="shared" si="181"/>
        <v>74.069999999999993</v>
      </c>
      <c r="Q2533" s="12" t="s">
        <v>8323</v>
      </c>
      <c r="R2533" t="s">
        <v>8352</v>
      </c>
      <c r="S2533" s="17">
        <f t="shared" si="182"/>
        <v>42208.680023148147</v>
      </c>
      <c r="T2533" s="17"/>
      <c r="U2533" s="16">
        <f t="shared" si="183"/>
        <v>42231.165972222225</v>
      </c>
    </row>
    <row r="2534" spans="1:21" ht="60" hidden="1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0">
        <f t="shared" si="180"/>
        <v>126</v>
      </c>
      <c r="P2534" s="10">
        <f t="shared" si="181"/>
        <v>84.08</v>
      </c>
      <c r="Q2534" s="12" t="s">
        <v>8323</v>
      </c>
      <c r="R2534" t="s">
        <v>8352</v>
      </c>
      <c r="S2534" s="17">
        <f t="shared" si="182"/>
        <v>41107.849143518521</v>
      </c>
      <c r="T2534" s="17"/>
      <c r="U2534" s="16">
        <f t="shared" si="183"/>
        <v>41137.849143518521</v>
      </c>
    </row>
    <row r="2535" spans="1:21" ht="60" hidden="1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0">
        <f t="shared" si="180"/>
        <v>111</v>
      </c>
      <c r="P2535" s="10">
        <f t="shared" si="181"/>
        <v>61.03</v>
      </c>
      <c r="Q2535" s="12" t="s">
        <v>8323</v>
      </c>
      <c r="R2535" t="s">
        <v>8352</v>
      </c>
      <c r="S2535" s="17">
        <f t="shared" si="182"/>
        <v>41304.751284722224</v>
      </c>
      <c r="T2535" s="17"/>
      <c r="U2535" s="16">
        <f t="shared" si="183"/>
        <v>41334.750787037039</v>
      </c>
    </row>
    <row r="2536" spans="1:21" ht="75" hidden="1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0">
        <f t="shared" si="180"/>
        <v>105</v>
      </c>
      <c r="P2536" s="10">
        <f t="shared" si="181"/>
        <v>150</v>
      </c>
      <c r="Q2536" s="12" t="s">
        <v>8323</v>
      </c>
      <c r="R2536" t="s">
        <v>8352</v>
      </c>
      <c r="S2536" s="17">
        <f t="shared" si="182"/>
        <v>40127.700370370374</v>
      </c>
      <c r="T2536" s="17"/>
      <c r="U2536" s="16">
        <f t="shared" si="183"/>
        <v>40179.25</v>
      </c>
    </row>
    <row r="2537" spans="1:21" ht="15.75" hidden="1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0">
        <f t="shared" si="180"/>
        <v>104</v>
      </c>
      <c r="P2537" s="10">
        <f t="shared" si="181"/>
        <v>266.08999999999997</v>
      </c>
      <c r="Q2537" s="12" t="s">
        <v>8323</v>
      </c>
      <c r="R2537" t="s">
        <v>8352</v>
      </c>
      <c r="S2537" s="17">
        <f t="shared" si="182"/>
        <v>41943.791030092594</v>
      </c>
      <c r="T2537" s="17"/>
      <c r="U2537" s="16">
        <f t="shared" si="183"/>
        <v>41974.832696759258</v>
      </c>
    </row>
    <row r="2538" spans="1:21" ht="60" hidden="1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0">
        <f t="shared" si="180"/>
        <v>116</v>
      </c>
      <c r="P2538" s="10">
        <f t="shared" si="181"/>
        <v>7.25</v>
      </c>
      <c r="Q2538" s="12" t="s">
        <v>8323</v>
      </c>
      <c r="R2538" t="s">
        <v>8352</v>
      </c>
      <c r="S2538" s="17">
        <f t="shared" si="182"/>
        <v>41464.106087962966</v>
      </c>
      <c r="T2538" s="17"/>
      <c r="U2538" s="16">
        <f t="shared" si="183"/>
        <v>41485.106087962966</v>
      </c>
    </row>
    <row r="2539" spans="1:21" ht="45" hidden="1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0">
        <f t="shared" si="180"/>
        <v>110</v>
      </c>
      <c r="P2539" s="10">
        <f t="shared" si="181"/>
        <v>100</v>
      </c>
      <c r="Q2539" s="12" t="s">
        <v>8323</v>
      </c>
      <c r="R2539" t="s">
        <v>8352</v>
      </c>
      <c r="S2539" s="17">
        <f t="shared" si="182"/>
        <v>40696.648784722223</v>
      </c>
      <c r="T2539" s="17"/>
      <c r="U2539" s="16">
        <f t="shared" si="183"/>
        <v>40756.648784722223</v>
      </c>
    </row>
    <row r="2540" spans="1:21" ht="45" hidden="1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0">
        <f t="shared" si="180"/>
        <v>113</v>
      </c>
      <c r="P2540" s="10">
        <f t="shared" si="181"/>
        <v>109.96</v>
      </c>
      <c r="Q2540" s="12" t="s">
        <v>8323</v>
      </c>
      <c r="R2540" t="s">
        <v>8352</v>
      </c>
      <c r="S2540" s="17">
        <f t="shared" si="182"/>
        <v>41298.509965277779</v>
      </c>
      <c r="T2540" s="17"/>
      <c r="U2540" s="16">
        <f t="shared" si="183"/>
        <v>41329.207638888889</v>
      </c>
    </row>
    <row r="2541" spans="1:21" ht="60" hidden="1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0">
        <f t="shared" si="180"/>
        <v>100</v>
      </c>
      <c r="P2541" s="10">
        <f t="shared" si="181"/>
        <v>169.92</v>
      </c>
      <c r="Q2541" s="12" t="s">
        <v>8323</v>
      </c>
      <c r="R2541" t="s">
        <v>8352</v>
      </c>
      <c r="S2541" s="17">
        <f t="shared" si="182"/>
        <v>41977.902222222227</v>
      </c>
      <c r="T2541" s="17"/>
      <c r="U2541" s="16">
        <f t="shared" si="183"/>
        <v>42037.902222222227</v>
      </c>
    </row>
    <row r="2542" spans="1:21" ht="60" hidden="1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0">
        <f t="shared" si="180"/>
        <v>103</v>
      </c>
      <c r="P2542" s="10">
        <f t="shared" si="181"/>
        <v>95.74</v>
      </c>
      <c r="Q2542" s="12" t="s">
        <v>8323</v>
      </c>
      <c r="R2542" t="s">
        <v>8352</v>
      </c>
      <c r="S2542" s="17">
        <f t="shared" si="182"/>
        <v>40785.675011574072</v>
      </c>
      <c r="T2542" s="17"/>
      <c r="U2542" s="16">
        <f t="shared" si="183"/>
        <v>40845.675011574072</v>
      </c>
    </row>
    <row r="2543" spans="1:21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0">
        <f t="shared" si="180"/>
        <v>107</v>
      </c>
      <c r="P2543" s="10">
        <f t="shared" si="181"/>
        <v>59.46</v>
      </c>
      <c r="Q2543" s="12" t="s">
        <v>8323</v>
      </c>
      <c r="R2543" t="s">
        <v>8352</v>
      </c>
      <c r="S2543" s="17">
        <f t="shared" si="182"/>
        <v>41483.449282407404</v>
      </c>
      <c r="T2543" s="27">
        <f>YEAR(S2543)</f>
        <v>2013</v>
      </c>
      <c r="U2543" s="16">
        <f t="shared" si="183"/>
        <v>41543.449282407404</v>
      </c>
    </row>
    <row r="2544" spans="1:21" ht="45" hidden="1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0">
        <f t="shared" si="180"/>
        <v>104</v>
      </c>
      <c r="P2544" s="10">
        <f t="shared" si="181"/>
        <v>55.77</v>
      </c>
      <c r="Q2544" s="12" t="s">
        <v>8323</v>
      </c>
      <c r="R2544" t="s">
        <v>8352</v>
      </c>
      <c r="S2544" s="17">
        <f t="shared" si="182"/>
        <v>41509.426585648151</v>
      </c>
      <c r="T2544" s="17"/>
      <c r="U2544" s="16">
        <f t="shared" si="183"/>
        <v>41548.165972222225</v>
      </c>
    </row>
    <row r="2545" spans="1:21" ht="60" hidden="1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0">
        <f t="shared" si="180"/>
        <v>156</v>
      </c>
      <c r="P2545" s="10">
        <f t="shared" si="181"/>
        <v>30.08</v>
      </c>
      <c r="Q2545" s="12" t="s">
        <v>8323</v>
      </c>
      <c r="R2545" t="s">
        <v>8352</v>
      </c>
      <c r="S2545" s="17">
        <f t="shared" si="182"/>
        <v>40514.107615740737</v>
      </c>
      <c r="T2545" s="17"/>
      <c r="U2545" s="16">
        <f t="shared" si="183"/>
        <v>40545.125</v>
      </c>
    </row>
    <row r="2546" spans="1:21" ht="45" hidden="1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0">
        <f t="shared" si="180"/>
        <v>101</v>
      </c>
      <c r="P2546" s="10">
        <f t="shared" si="181"/>
        <v>88.44</v>
      </c>
      <c r="Q2546" s="12" t="s">
        <v>8323</v>
      </c>
      <c r="R2546" t="s">
        <v>8352</v>
      </c>
      <c r="S2546" s="17">
        <f t="shared" si="182"/>
        <v>41068.520474537036</v>
      </c>
      <c r="T2546" s="17"/>
      <c r="U2546" s="16">
        <f t="shared" si="183"/>
        <v>41098.520474537036</v>
      </c>
    </row>
    <row r="2547" spans="1:21" ht="45" hidden="1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0">
        <f t="shared" si="180"/>
        <v>195</v>
      </c>
      <c r="P2547" s="10">
        <f t="shared" si="181"/>
        <v>64.03</v>
      </c>
      <c r="Q2547" s="12" t="s">
        <v>8323</v>
      </c>
      <c r="R2547" t="s">
        <v>8352</v>
      </c>
      <c r="S2547" s="17">
        <f t="shared" si="182"/>
        <v>42027.13817129629</v>
      </c>
      <c r="T2547" s="17"/>
      <c r="U2547" s="16">
        <f t="shared" si="183"/>
        <v>42062.020833333328</v>
      </c>
    </row>
    <row r="2548" spans="1:21" ht="45" hidden="1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0">
        <f t="shared" si="180"/>
        <v>112</v>
      </c>
      <c r="P2548" s="10">
        <f t="shared" si="181"/>
        <v>60.15</v>
      </c>
      <c r="Q2548" s="12" t="s">
        <v>8323</v>
      </c>
      <c r="R2548" t="s">
        <v>8352</v>
      </c>
      <c r="S2548" s="17">
        <f t="shared" si="182"/>
        <v>41524.858553240738</v>
      </c>
      <c r="T2548" s="17"/>
      <c r="U2548" s="16">
        <f t="shared" si="183"/>
        <v>41552.208333333336</v>
      </c>
    </row>
    <row r="2549" spans="1:21" ht="60" hidden="1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0">
        <f t="shared" si="180"/>
        <v>120</v>
      </c>
      <c r="P2549" s="10">
        <f t="shared" si="181"/>
        <v>49.19</v>
      </c>
      <c r="Q2549" s="12" t="s">
        <v>8323</v>
      </c>
      <c r="R2549" t="s">
        <v>8352</v>
      </c>
      <c r="S2549" s="17">
        <f t="shared" si="182"/>
        <v>40973.773182870369</v>
      </c>
      <c r="T2549" s="17"/>
      <c r="U2549" s="16">
        <f t="shared" si="183"/>
        <v>41003.731516203705</v>
      </c>
    </row>
    <row r="2550" spans="1:21" ht="60" hidden="1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0">
        <f t="shared" si="180"/>
        <v>102</v>
      </c>
      <c r="P2550" s="10">
        <f t="shared" si="181"/>
        <v>165.16</v>
      </c>
      <c r="Q2550" s="12" t="s">
        <v>8323</v>
      </c>
      <c r="R2550" t="s">
        <v>8352</v>
      </c>
      <c r="S2550" s="17">
        <f t="shared" si="182"/>
        <v>42618.625428240746</v>
      </c>
      <c r="T2550" s="17"/>
      <c r="U2550" s="16">
        <f t="shared" si="183"/>
        <v>42643.185416666667</v>
      </c>
    </row>
    <row r="2551" spans="1:21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0">
        <f t="shared" si="180"/>
        <v>103</v>
      </c>
      <c r="P2551" s="10">
        <f t="shared" si="181"/>
        <v>43.62</v>
      </c>
      <c r="Q2551" s="12" t="s">
        <v>8323</v>
      </c>
      <c r="R2551" t="s">
        <v>8352</v>
      </c>
      <c r="S2551" s="17">
        <f t="shared" si="182"/>
        <v>41390.757754629631</v>
      </c>
      <c r="T2551" s="27">
        <f>YEAR(S2551)</f>
        <v>2013</v>
      </c>
      <c r="U2551" s="16">
        <f t="shared" si="183"/>
        <v>41425.708333333336</v>
      </c>
    </row>
    <row r="2552" spans="1:21" ht="60" hidden="1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0">
        <f t="shared" si="180"/>
        <v>101</v>
      </c>
      <c r="P2552" s="10">
        <f t="shared" si="181"/>
        <v>43.7</v>
      </c>
      <c r="Q2552" s="12" t="s">
        <v>8323</v>
      </c>
      <c r="R2552" t="s">
        <v>8352</v>
      </c>
      <c r="S2552" s="17">
        <f t="shared" si="182"/>
        <v>42228.634328703702</v>
      </c>
      <c r="T2552" s="17"/>
      <c r="U2552" s="16">
        <f t="shared" si="183"/>
        <v>42285.165972222225</v>
      </c>
    </row>
    <row r="2553" spans="1:21" ht="45" hidden="1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0">
        <f t="shared" si="180"/>
        <v>103</v>
      </c>
      <c r="P2553" s="10">
        <f t="shared" si="181"/>
        <v>67.42</v>
      </c>
      <c r="Q2553" s="12" t="s">
        <v>8323</v>
      </c>
      <c r="R2553" t="s">
        <v>8352</v>
      </c>
      <c r="S2553" s="17">
        <f t="shared" si="182"/>
        <v>40961.252141203702</v>
      </c>
      <c r="T2553" s="17"/>
      <c r="U2553" s="16">
        <f t="shared" si="183"/>
        <v>40989.866666666669</v>
      </c>
    </row>
    <row r="2554" spans="1:21" ht="60" hidden="1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0">
        <f t="shared" si="180"/>
        <v>107</v>
      </c>
      <c r="P2554" s="10">
        <f t="shared" si="181"/>
        <v>177.5</v>
      </c>
      <c r="Q2554" s="12" t="s">
        <v>8323</v>
      </c>
      <c r="R2554" t="s">
        <v>8352</v>
      </c>
      <c r="S2554" s="17">
        <f t="shared" si="182"/>
        <v>42769.809965277775</v>
      </c>
      <c r="T2554" s="17"/>
      <c r="U2554" s="16">
        <f t="shared" si="183"/>
        <v>42799.809965277775</v>
      </c>
    </row>
    <row r="2555" spans="1:21" ht="45" hidden="1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0">
        <f t="shared" si="180"/>
        <v>156</v>
      </c>
      <c r="P2555" s="10">
        <f t="shared" si="181"/>
        <v>38.880000000000003</v>
      </c>
      <c r="Q2555" s="12" t="s">
        <v>8323</v>
      </c>
      <c r="R2555" t="s">
        <v>8352</v>
      </c>
      <c r="S2555" s="17">
        <f t="shared" si="182"/>
        <v>41113.199155092596</v>
      </c>
      <c r="T2555" s="17"/>
      <c r="U2555" s="16">
        <f t="shared" si="183"/>
        <v>41173.199155092596</v>
      </c>
    </row>
    <row r="2556" spans="1:21" ht="60" hidden="1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0">
        <f t="shared" si="180"/>
        <v>123</v>
      </c>
      <c r="P2556" s="10">
        <f t="shared" si="181"/>
        <v>54.99</v>
      </c>
      <c r="Q2556" s="12" t="s">
        <v>8323</v>
      </c>
      <c r="R2556" t="s">
        <v>8352</v>
      </c>
      <c r="S2556" s="17">
        <f t="shared" si="182"/>
        <v>42125.078275462962</v>
      </c>
      <c r="T2556" s="17"/>
      <c r="U2556" s="16">
        <f t="shared" si="183"/>
        <v>42156.165972222225</v>
      </c>
    </row>
    <row r="2557" spans="1:21" ht="60" hidden="1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0">
        <f t="shared" si="180"/>
        <v>107</v>
      </c>
      <c r="P2557" s="10">
        <f t="shared" si="181"/>
        <v>61.34</v>
      </c>
      <c r="Q2557" s="12" t="s">
        <v>8323</v>
      </c>
      <c r="R2557" t="s">
        <v>8352</v>
      </c>
      <c r="S2557" s="17">
        <f t="shared" si="182"/>
        <v>41026.655011574076</v>
      </c>
      <c r="T2557" s="17"/>
      <c r="U2557" s="16">
        <f t="shared" si="183"/>
        <v>41057.655011574076</v>
      </c>
    </row>
    <row r="2558" spans="1:21" ht="60" hidden="1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0">
        <f t="shared" si="180"/>
        <v>106</v>
      </c>
      <c r="P2558" s="10">
        <f t="shared" si="181"/>
        <v>23.12</v>
      </c>
      <c r="Q2558" s="12" t="s">
        <v>8323</v>
      </c>
      <c r="R2558" t="s">
        <v>8352</v>
      </c>
      <c r="S2558" s="17">
        <f t="shared" si="182"/>
        <v>41222.991400462961</v>
      </c>
      <c r="T2558" s="17"/>
      <c r="U2558" s="16">
        <f t="shared" si="183"/>
        <v>41267.991400462961</v>
      </c>
    </row>
    <row r="2559" spans="1:21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0">
        <f t="shared" si="180"/>
        <v>118</v>
      </c>
      <c r="P2559" s="10">
        <f t="shared" si="181"/>
        <v>29.61</v>
      </c>
      <c r="Q2559" s="12" t="s">
        <v>8323</v>
      </c>
      <c r="R2559" t="s">
        <v>8352</v>
      </c>
      <c r="S2559" s="17">
        <f t="shared" si="182"/>
        <v>41744.745208333334</v>
      </c>
      <c r="T2559" s="27">
        <f>YEAR(S2559)</f>
        <v>2014</v>
      </c>
      <c r="U2559" s="16">
        <f t="shared" si="183"/>
        <v>41774.745208333334</v>
      </c>
    </row>
    <row r="2560" spans="1:21" ht="45" hidden="1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0">
        <f t="shared" si="180"/>
        <v>109</v>
      </c>
      <c r="P2560" s="10">
        <f t="shared" si="181"/>
        <v>75.61</v>
      </c>
      <c r="Q2560" s="12" t="s">
        <v>8323</v>
      </c>
      <c r="R2560" t="s">
        <v>8352</v>
      </c>
      <c r="S2560" s="17">
        <f t="shared" si="182"/>
        <v>42093.860023148154</v>
      </c>
      <c r="T2560" s="17"/>
      <c r="U2560" s="16">
        <f t="shared" si="183"/>
        <v>42125.582638888889</v>
      </c>
    </row>
    <row r="2561" spans="1:21" ht="60" hidden="1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0">
        <f t="shared" si="180"/>
        <v>111</v>
      </c>
      <c r="P2561" s="10">
        <f t="shared" si="181"/>
        <v>35.6</v>
      </c>
      <c r="Q2561" s="12" t="s">
        <v>8323</v>
      </c>
      <c r="R2561" t="s">
        <v>8352</v>
      </c>
      <c r="S2561" s="17">
        <f t="shared" si="182"/>
        <v>40829.873657407406</v>
      </c>
      <c r="T2561" s="17"/>
      <c r="U2561" s="16">
        <f t="shared" si="183"/>
        <v>40862.817361111112</v>
      </c>
    </row>
    <row r="2562" spans="1:21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0">
        <f t="shared" ref="O2562:O2625" si="184">ROUND(E2562/D2562*100,0)</f>
        <v>100</v>
      </c>
      <c r="P2562" s="10">
        <f t="shared" ref="P2562:P2625" si="185">IFERROR(ROUND(E2562/L2562,2),0)</f>
        <v>143</v>
      </c>
      <c r="Q2562" s="12" t="s">
        <v>8323</v>
      </c>
      <c r="R2562" t="s">
        <v>8352</v>
      </c>
      <c r="S2562" s="17">
        <f t="shared" si="182"/>
        <v>42039.951087962967</v>
      </c>
      <c r="T2562" s="27">
        <f>YEAR(S2562)</f>
        <v>2015</v>
      </c>
      <c r="U2562" s="16">
        <f t="shared" si="183"/>
        <v>42069.951087962967</v>
      </c>
    </row>
    <row r="2563" spans="1:21" ht="60" hidden="1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0">
        <f t="shared" si="184"/>
        <v>0</v>
      </c>
      <c r="P2563" s="10">
        <f t="shared" si="185"/>
        <v>0</v>
      </c>
      <c r="Q2563" s="12" t="s">
        <v>8334</v>
      </c>
      <c r="R2563" t="s">
        <v>8335</v>
      </c>
      <c r="S2563" s="17">
        <f t="shared" ref="S2563:S2626" si="186">(((J2563/60)/60)/24)+DATE(1970,1,1)</f>
        <v>42260.528807870374</v>
      </c>
      <c r="T2563" s="17"/>
      <c r="U2563" s="16">
        <f t="shared" ref="U2563:U2626" si="187">(((I2563/60)/60)/24)+DATE(1970,1,1)</f>
        <v>42290.528807870374</v>
      </c>
    </row>
    <row r="2564" spans="1:21" ht="60" hidden="1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0">
        <f t="shared" si="184"/>
        <v>1</v>
      </c>
      <c r="P2564" s="10">
        <f t="shared" si="185"/>
        <v>25</v>
      </c>
      <c r="Q2564" s="12" t="s">
        <v>8334</v>
      </c>
      <c r="R2564" t="s">
        <v>8335</v>
      </c>
      <c r="S2564" s="17">
        <f t="shared" si="186"/>
        <v>42594.524756944447</v>
      </c>
      <c r="T2564" s="17"/>
      <c r="U2564" s="16">
        <f t="shared" si="187"/>
        <v>42654.524756944447</v>
      </c>
    </row>
    <row r="2565" spans="1:21" ht="30" hidden="1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0">
        <f t="shared" si="184"/>
        <v>0</v>
      </c>
      <c r="P2565" s="10">
        <f t="shared" si="185"/>
        <v>0</v>
      </c>
      <c r="Q2565" s="12" t="s">
        <v>8334</v>
      </c>
      <c r="R2565" t="s">
        <v>8335</v>
      </c>
      <c r="S2565" s="17">
        <f t="shared" si="186"/>
        <v>42155.139479166668</v>
      </c>
      <c r="T2565" s="17"/>
      <c r="U2565" s="16">
        <f t="shared" si="187"/>
        <v>42215.139479166668</v>
      </c>
    </row>
    <row r="2566" spans="1:21" ht="45" hidden="1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0">
        <f t="shared" si="184"/>
        <v>0</v>
      </c>
      <c r="P2566" s="10">
        <f t="shared" si="185"/>
        <v>0</v>
      </c>
      <c r="Q2566" s="12" t="s">
        <v>8334</v>
      </c>
      <c r="R2566" t="s">
        <v>8335</v>
      </c>
      <c r="S2566" s="17">
        <f t="shared" si="186"/>
        <v>41822.040497685186</v>
      </c>
      <c r="T2566" s="17"/>
      <c r="U2566" s="16">
        <f t="shared" si="187"/>
        <v>41852.040497685186</v>
      </c>
    </row>
    <row r="2567" spans="1:21" ht="45" hidden="1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0">
        <f t="shared" si="184"/>
        <v>1</v>
      </c>
      <c r="P2567" s="10">
        <f t="shared" si="185"/>
        <v>100</v>
      </c>
      <c r="Q2567" s="12" t="s">
        <v>8334</v>
      </c>
      <c r="R2567" t="s">
        <v>8335</v>
      </c>
      <c r="S2567" s="17">
        <f t="shared" si="186"/>
        <v>42440.650335648148</v>
      </c>
      <c r="T2567" s="17"/>
      <c r="U2567" s="16">
        <f t="shared" si="187"/>
        <v>42499.868055555555</v>
      </c>
    </row>
    <row r="2568" spans="1:21" ht="45" hidden="1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0">
        <f t="shared" si="184"/>
        <v>0</v>
      </c>
      <c r="P2568" s="10">
        <f t="shared" si="185"/>
        <v>0</v>
      </c>
      <c r="Q2568" s="12" t="s">
        <v>8334</v>
      </c>
      <c r="R2568" t="s">
        <v>8335</v>
      </c>
      <c r="S2568" s="17">
        <f t="shared" si="186"/>
        <v>41842.980879629627</v>
      </c>
      <c r="T2568" s="17"/>
      <c r="U2568" s="16">
        <f t="shared" si="187"/>
        <v>41872.980879629627</v>
      </c>
    </row>
    <row r="2569" spans="1:21" ht="45" hidden="1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0">
        <f t="shared" si="184"/>
        <v>0</v>
      </c>
      <c r="P2569" s="10">
        <f t="shared" si="185"/>
        <v>60</v>
      </c>
      <c r="Q2569" s="12" t="s">
        <v>8334</v>
      </c>
      <c r="R2569" t="s">
        <v>8335</v>
      </c>
      <c r="S2569" s="17">
        <f t="shared" si="186"/>
        <v>42087.878912037035</v>
      </c>
      <c r="T2569" s="17"/>
      <c r="U2569" s="16">
        <f t="shared" si="187"/>
        <v>42117.878912037035</v>
      </c>
    </row>
    <row r="2570" spans="1:21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0">
        <f t="shared" si="184"/>
        <v>1</v>
      </c>
      <c r="P2570" s="10">
        <f t="shared" si="185"/>
        <v>50</v>
      </c>
      <c r="Q2570" s="12" t="s">
        <v>8334</v>
      </c>
      <c r="R2570" t="s">
        <v>8335</v>
      </c>
      <c r="S2570" s="17">
        <f t="shared" si="186"/>
        <v>42584.666597222225</v>
      </c>
      <c r="T2570" s="27">
        <f>YEAR(S2570)</f>
        <v>2016</v>
      </c>
      <c r="U2570" s="16">
        <f t="shared" si="187"/>
        <v>42614.666597222225</v>
      </c>
    </row>
    <row r="2571" spans="1:21" ht="45" hidden="1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0">
        <f t="shared" si="184"/>
        <v>2</v>
      </c>
      <c r="P2571" s="10">
        <f t="shared" si="185"/>
        <v>72.5</v>
      </c>
      <c r="Q2571" s="12" t="s">
        <v>8334</v>
      </c>
      <c r="R2571" t="s">
        <v>8335</v>
      </c>
      <c r="S2571" s="17">
        <f t="shared" si="186"/>
        <v>42234.105462962965</v>
      </c>
      <c r="T2571" s="17"/>
      <c r="U2571" s="16">
        <f t="shared" si="187"/>
        <v>42264.105462962965</v>
      </c>
    </row>
    <row r="2572" spans="1:21" ht="45" hidden="1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0">
        <f t="shared" si="184"/>
        <v>1</v>
      </c>
      <c r="P2572" s="10">
        <f t="shared" si="185"/>
        <v>29.5</v>
      </c>
      <c r="Q2572" s="12" t="s">
        <v>8334</v>
      </c>
      <c r="R2572" t="s">
        <v>8335</v>
      </c>
      <c r="S2572" s="17">
        <f t="shared" si="186"/>
        <v>42744.903182870374</v>
      </c>
      <c r="T2572" s="17"/>
      <c r="U2572" s="16">
        <f t="shared" si="187"/>
        <v>42774.903182870374</v>
      </c>
    </row>
    <row r="2573" spans="1:21" ht="45" hidden="1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0">
        <f t="shared" si="184"/>
        <v>0</v>
      </c>
      <c r="P2573" s="10">
        <f t="shared" si="185"/>
        <v>62.5</v>
      </c>
      <c r="Q2573" s="12" t="s">
        <v>8334</v>
      </c>
      <c r="R2573" t="s">
        <v>8335</v>
      </c>
      <c r="S2573" s="17">
        <f t="shared" si="186"/>
        <v>42449.341678240744</v>
      </c>
      <c r="T2573" s="17"/>
      <c r="U2573" s="16">
        <f t="shared" si="187"/>
        <v>42509.341678240744</v>
      </c>
    </row>
    <row r="2574" spans="1:21" ht="45" hidden="1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0">
        <f t="shared" si="184"/>
        <v>0</v>
      </c>
      <c r="P2574" s="10">
        <f t="shared" si="185"/>
        <v>0</v>
      </c>
      <c r="Q2574" s="12" t="s">
        <v>8334</v>
      </c>
      <c r="R2574" t="s">
        <v>8335</v>
      </c>
      <c r="S2574" s="17">
        <f t="shared" si="186"/>
        <v>42077.119409722218</v>
      </c>
      <c r="T2574" s="17"/>
      <c r="U2574" s="16">
        <f t="shared" si="187"/>
        <v>42107.119409722218</v>
      </c>
    </row>
    <row r="2575" spans="1:21" ht="60" hidden="1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0">
        <f t="shared" si="184"/>
        <v>0</v>
      </c>
      <c r="P2575" s="10">
        <f t="shared" si="185"/>
        <v>0</v>
      </c>
      <c r="Q2575" s="12" t="s">
        <v>8334</v>
      </c>
      <c r="R2575" t="s">
        <v>8335</v>
      </c>
      <c r="S2575" s="17">
        <f t="shared" si="186"/>
        <v>41829.592002314814</v>
      </c>
      <c r="T2575" s="17"/>
      <c r="U2575" s="16">
        <f t="shared" si="187"/>
        <v>41874.592002314814</v>
      </c>
    </row>
    <row r="2576" spans="1:21" ht="60" hidden="1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0">
        <f t="shared" si="184"/>
        <v>0</v>
      </c>
      <c r="P2576" s="10">
        <f t="shared" si="185"/>
        <v>0</v>
      </c>
      <c r="Q2576" s="12" t="s">
        <v>8334</v>
      </c>
      <c r="R2576" t="s">
        <v>8335</v>
      </c>
      <c r="S2576" s="17">
        <f t="shared" si="186"/>
        <v>42487.825752314813</v>
      </c>
      <c r="T2576" s="17"/>
      <c r="U2576" s="16">
        <f t="shared" si="187"/>
        <v>42508.825752314813</v>
      </c>
    </row>
    <row r="2577" spans="1:21" ht="60" hidden="1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0">
        <f t="shared" si="184"/>
        <v>0</v>
      </c>
      <c r="P2577" s="10">
        <f t="shared" si="185"/>
        <v>0</v>
      </c>
      <c r="Q2577" s="12" t="s">
        <v>8334</v>
      </c>
      <c r="R2577" t="s">
        <v>8335</v>
      </c>
      <c r="S2577" s="17">
        <f t="shared" si="186"/>
        <v>41986.108726851846</v>
      </c>
      <c r="T2577" s="17"/>
      <c r="U2577" s="16">
        <f t="shared" si="187"/>
        <v>42016.108726851846</v>
      </c>
    </row>
    <row r="2578" spans="1:21" ht="30" hidden="1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0">
        <f t="shared" si="184"/>
        <v>0</v>
      </c>
      <c r="P2578" s="10">
        <f t="shared" si="185"/>
        <v>0</v>
      </c>
      <c r="Q2578" s="12" t="s">
        <v>8334</v>
      </c>
      <c r="R2578" t="s">
        <v>8335</v>
      </c>
      <c r="S2578" s="17">
        <f t="shared" si="186"/>
        <v>42060.00980324074</v>
      </c>
      <c r="T2578" s="17"/>
      <c r="U2578" s="16">
        <f t="shared" si="187"/>
        <v>42104.968136574069</v>
      </c>
    </row>
    <row r="2579" spans="1:21" ht="60" hidden="1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0">
        <f t="shared" si="184"/>
        <v>0</v>
      </c>
      <c r="P2579" s="10">
        <f t="shared" si="185"/>
        <v>0</v>
      </c>
      <c r="Q2579" s="12" t="s">
        <v>8334</v>
      </c>
      <c r="R2579" t="s">
        <v>8335</v>
      </c>
      <c r="S2579" s="17">
        <f t="shared" si="186"/>
        <v>41830.820567129631</v>
      </c>
      <c r="T2579" s="17"/>
      <c r="U2579" s="16">
        <f t="shared" si="187"/>
        <v>41855.820567129631</v>
      </c>
    </row>
    <row r="2580" spans="1:21" ht="60" hidden="1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0">
        <f t="shared" si="184"/>
        <v>0</v>
      </c>
      <c r="P2580" s="10">
        <f t="shared" si="185"/>
        <v>0</v>
      </c>
      <c r="Q2580" s="12" t="s">
        <v>8334</v>
      </c>
      <c r="R2580" t="s">
        <v>8335</v>
      </c>
      <c r="S2580" s="17">
        <f t="shared" si="186"/>
        <v>42238.022905092599</v>
      </c>
      <c r="T2580" s="17"/>
      <c r="U2580" s="16">
        <f t="shared" si="187"/>
        <v>42286.708333333328</v>
      </c>
    </row>
    <row r="2581" spans="1:21" ht="45" hidden="1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0">
        <f t="shared" si="184"/>
        <v>0</v>
      </c>
      <c r="P2581" s="10">
        <f t="shared" si="185"/>
        <v>23.08</v>
      </c>
      <c r="Q2581" s="12" t="s">
        <v>8334</v>
      </c>
      <c r="R2581" t="s">
        <v>8335</v>
      </c>
      <c r="S2581" s="17">
        <f t="shared" si="186"/>
        <v>41837.829895833333</v>
      </c>
      <c r="T2581" s="17"/>
      <c r="U2581" s="16">
        <f t="shared" si="187"/>
        <v>41897.829895833333</v>
      </c>
    </row>
    <row r="2582" spans="1:21" ht="45" hidden="1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0">
        <f t="shared" si="184"/>
        <v>1</v>
      </c>
      <c r="P2582" s="10">
        <f t="shared" si="185"/>
        <v>25.5</v>
      </c>
      <c r="Q2582" s="12" t="s">
        <v>8334</v>
      </c>
      <c r="R2582" t="s">
        <v>8335</v>
      </c>
      <c r="S2582" s="17">
        <f t="shared" si="186"/>
        <v>42110.326423611114</v>
      </c>
      <c r="T2582" s="17"/>
      <c r="U2582" s="16">
        <f t="shared" si="187"/>
        <v>42140.125</v>
      </c>
    </row>
    <row r="2583" spans="1:21" ht="45" hidden="1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0">
        <f t="shared" si="184"/>
        <v>11</v>
      </c>
      <c r="P2583" s="10">
        <f t="shared" si="185"/>
        <v>48.18</v>
      </c>
      <c r="Q2583" s="12" t="s">
        <v>8334</v>
      </c>
      <c r="R2583" t="s">
        <v>8335</v>
      </c>
      <c r="S2583" s="17">
        <f t="shared" si="186"/>
        <v>42294.628449074073</v>
      </c>
      <c r="T2583" s="17"/>
      <c r="U2583" s="16">
        <f t="shared" si="187"/>
        <v>42324.670115740737</v>
      </c>
    </row>
    <row r="2584" spans="1:21" ht="30" hidden="1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0">
        <f t="shared" si="184"/>
        <v>0</v>
      </c>
      <c r="P2584" s="10">
        <f t="shared" si="185"/>
        <v>1</v>
      </c>
      <c r="Q2584" s="12" t="s">
        <v>8334</v>
      </c>
      <c r="R2584" t="s">
        <v>8335</v>
      </c>
      <c r="S2584" s="17">
        <f t="shared" si="186"/>
        <v>42642.988819444443</v>
      </c>
      <c r="T2584" s="17"/>
      <c r="U2584" s="16">
        <f t="shared" si="187"/>
        <v>42672.988819444443</v>
      </c>
    </row>
    <row r="2585" spans="1:21" ht="45" hidden="1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0">
        <f t="shared" si="184"/>
        <v>1</v>
      </c>
      <c r="P2585" s="10">
        <f t="shared" si="185"/>
        <v>1</v>
      </c>
      <c r="Q2585" s="12" t="s">
        <v>8334</v>
      </c>
      <c r="R2585" t="s">
        <v>8335</v>
      </c>
      <c r="S2585" s="17">
        <f t="shared" si="186"/>
        <v>42019.76944444445</v>
      </c>
      <c r="T2585" s="17"/>
      <c r="U2585" s="16">
        <f t="shared" si="187"/>
        <v>42079.727777777778</v>
      </c>
    </row>
    <row r="2586" spans="1:21" ht="45" hidden="1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0">
        <f t="shared" si="184"/>
        <v>0</v>
      </c>
      <c r="P2586" s="10">
        <f t="shared" si="185"/>
        <v>0</v>
      </c>
      <c r="Q2586" s="12" t="s">
        <v>8334</v>
      </c>
      <c r="R2586" t="s">
        <v>8335</v>
      </c>
      <c r="S2586" s="17">
        <f t="shared" si="186"/>
        <v>42140.173252314817</v>
      </c>
      <c r="T2586" s="17"/>
      <c r="U2586" s="16">
        <f t="shared" si="187"/>
        <v>42170.173252314817</v>
      </c>
    </row>
    <row r="2587" spans="1:21" ht="45" hidden="1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0">
        <f t="shared" si="184"/>
        <v>0</v>
      </c>
      <c r="P2587" s="10">
        <f t="shared" si="185"/>
        <v>50</v>
      </c>
      <c r="Q2587" s="12" t="s">
        <v>8334</v>
      </c>
      <c r="R2587" t="s">
        <v>8335</v>
      </c>
      <c r="S2587" s="17">
        <f t="shared" si="186"/>
        <v>41795.963333333333</v>
      </c>
      <c r="T2587" s="17"/>
      <c r="U2587" s="16">
        <f t="shared" si="187"/>
        <v>41825.963333333333</v>
      </c>
    </row>
    <row r="2588" spans="1:21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0">
        <f t="shared" si="184"/>
        <v>0</v>
      </c>
      <c r="P2588" s="10">
        <f t="shared" si="185"/>
        <v>5</v>
      </c>
      <c r="Q2588" s="12" t="s">
        <v>8334</v>
      </c>
      <c r="R2588" t="s">
        <v>8335</v>
      </c>
      <c r="S2588" s="17">
        <f t="shared" si="186"/>
        <v>42333.330277777779</v>
      </c>
      <c r="T2588" s="27">
        <f>YEAR(S2588)</f>
        <v>2015</v>
      </c>
      <c r="U2588" s="16">
        <f t="shared" si="187"/>
        <v>42363.330277777779</v>
      </c>
    </row>
    <row r="2589" spans="1:21" ht="45" hidden="1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0">
        <f t="shared" si="184"/>
        <v>2</v>
      </c>
      <c r="P2589" s="10">
        <f t="shared" si="185"/>
        <v>202.83</v>
      </c>
      <c r="Q2589" s="12" t="s">
        <v>8334</v>
      </c>
      <c r="R2589" t="s">
        <v>8335</v>
      </c>
      <c r="S2589" s="17">
        <f t="shared" si="186"/>
        <v>42338.675381944442</v>
      </c>
      <c r="T2589" s="17"/>
      <c r="U2589" s="16">
        <f t="shared" si="187"/>
        <v>42368.675381944442</v>
      </c>
    </row>
    <row r="2590" spans="1:21" ht="60" hidden="1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0">
        <f t="shared" si="184"/>
        <v>4</v>
      </c>
      <c r="P2590" s="10">
        <f t="shared" si="185"/>
        <v>29.13</v>
      </c>
      <c r="Q2590" s="12" t="s">
        <v>8334</v>
      </c>
      <c r="R2590" t="s">
        <v>8335</v>
      </c>
      <c r="S2590" s="17">
        <f t="shared" si="186"/>
        <v>42042.676226851851</v>
      </c>
      <c r="T2590" s="17"/>
      <c r="U2590" s="16">
        <f t="shared" si="187"/>
        <v>42094.551388888889</v>
      </c>
    </row>
    <row r="2591" spans="1:21" ht="60" hidden="1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0">
        <f t="shared" si="184"/>
        <v>0</v>
      </c>
      <c r="P2591" s="10">
        <f t="shared" si="185"/>
        <v>5</v>
      </c>
      <c r="Q2591" s="12" t="s">
        <v>8334</v>
      </c>
      <c r="R2591" t="s">
        <v>8335</v>
      </c>
      <c r="S2591" s="17">
        <f t="shared" si="186"/>
        <v>42422.536192129628</v>
      </c>
      <c r="T2591" s="17"/>
      <c r="U2591" s="16">
        <f t="shared" si="187"/>
        <v>42452.494525462964</v>
      </c>
    </row>
    <row r="2592" spans="1:21" ht="60" hidden="1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0">
        <f t="shared" si="184"/>
        <v>0</v>
      </c>
      <c r="P2592" s="10">
        <f t="shared" si="185"/>
        <v>0</v>
      </c>
      <c r="Q2592" s="12" t="s">
        <v>8334</v>
      </c>
      <c r="R2592" t="s">
        <v>8335</v>
      </c>
      <c r="S2592" s="17">
        <f t="shared" si="186"/>
        <v>42388.589085648149</v>
      </c>
      <c r="T2592" s="17"/>
      <c r="U2592" s="16">
        <f t="shared" si="187"/>
        <v>42395.589085648149</v>
      </c>
    </row>
    <row r="2593" spans="1:21" ht="60" hidden="1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0">
        <f t="shared" si="184"/>
        <v>2</v>
      </c>
      <c r="P2593" s="10">
        <f t="shared" si="185"/>
        <v>13</v>
      </c>
      <c r="Q2593" s="12" t="s">
        <v>8334</v>
      </c>
      <c r="R2593" t="s">
        <v>8335</v>
      </c>
      <c r="S2593" s="17">
        <f t="shared" si="186"/>
        <v>42382.906527777777</v>
      </c>
      <c r="T2593" s="17"/>
      <c r="U2593" s="16">
        <f t="shared" si="187"/>
        <v>42442.864861111113</v>
      </c>
    </row>
    <row r="2594" spans="1:21" ht="60" hidden="1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0">
        <f t="shared" si="184"/>
        <v>0</v>
      </c>
      <c r="P2594" s="10">
        <f t="shared" si="185"/>
        <v>50</v>
      </c>
      <c r="Q2594" s="12" t="s">
        <v>8334</v>
      </c>
      <c r="R2594" t="s">
        <v>8335</v>
      </c>
      <c r="S2594" s="17">
        <f t="shared" si="186"/>
        <v>41887.801168981481</v>
      </c>
      <c r="T2594" s="17"/>
      <c r="U2594" s="16">
        <f t="shared" si="187"/>
        <v>41917.801168981481</v>
      </c>
    </row>
    <row r="2595" spans="1:21" ht="45" hidden="1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0">
        <f t="shared" si="184"/>
        <v>0</v>
      </c>
      <c r="P2595" s="10">
        <f t="shared" si="185"/>
        <v>0</v>
      </c>
      <c r="Q2595" s="12" t="s">
        <v>8334</v>
      </c>
      <c r="R2595" t="s">
        <v>8335</v>
      </c>
      <c r="S2595" s="17">
        <f t="shared" si="186"/>
        <v>42089.84520833334</v>
      </c>
      <c r="T2595" s="17"/>
      <c r="U2595" s="16">
        <f t="shared" si="187"/>
        <v>42119.84520833334</v>
      </c>
    </row>
    <row r="2596" spans="1:21" ht="45" hidden="1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0">
        <f t="shared" si="184"/>
        <v>0</v>
      </c>
      <c r="P2596" s="10">
        <f t="shared" si="185"/>
        <v>1</v>
      </c>
      <c r="Q2596" s="12" t="s">
        <v>8334</v>
      </c>
      <c r="R2596" t="s">
        <v>8335</v>
      </c>
      <c r="S2596" s="17">
        <f t="shared" si="186"/>
        <v>41828.967916666668</v>
      </c>
      <c r="T2596" s="17"/>
      <c r="U2596" s="16">
        <f t="shared" si="187"/>
        <v>41858.967916666668</v>
      </c>
    </row>
    <row r="2597" spans="1:21" ht="30" hidden="1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0">
        <f t="shared" si="184"/>
        <v>12</v>
      </c>
      <c r="P2597" s="10">
        <f t="shared" si="185"/>
        <v>96.05</v>
      </c>
      <c r="Q2597" s="12" t="s">
        <v>8334</v>
      </c>
      <c r="R2597" t="s">
        <v>8335</v>
      </c>
      <c r="S2597" s="17">
        <f t="shared" si="186"/>
        <v>42760.244212962964</v>
      </c>
      <c r="T2597" s="17"/>
      <c r="U2597" s="16">
        <f t="shared" si="187"/>
        <v>42790.244212962964</v>
      </c>
    </row>
    <row r="2598" spans="1:21" ht="60" hidden="1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0">
        <f t="shared" si="184"/>
        <v>24</v>
      </c>
      <c r="P2598" s="10">
        <f t="shared" si="185"/>
        <v>305.77999999999997</v>
      </c>
      <c r="Q2598" s="12" t="s">
        <v>8334</v>
      </c>
      <c r="R2598" t="s">
        <v>8335</v>
      </c>
      <c r="S2598" s="17">
        <f t="shared" si="186"/>
        <v>41828.664456018516</v>
      </c>
      <c r="T2598" s="17"/>
      <c r="U2598" s="16">
        <f t="shared" si="187"/>
        <v>41858.664456018516</v>
      </c>
    </row>
    <row r="2599" spans="1:21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0">
        <f t="shared" si="184"/>
        <v>6</v>
      </c>
      <c r="P2599" s="10">
        <f t="shared" si="185"/>
        <v>12.14</v>
      </c>
      <c r="Q2599" s="12" t="s">
        <v>8334</v>
      </c>
      <c r="R2599" t="s">
        <v>8335</v>
      </c>
      <c r="S2599" s="17">
        <f t="shared" si="186"/>
        <v>42510.341631944444</v>
      </c>
      <c r="T2599" s="27">
        <f>YEAR(S2599)</f>
        <v>2016</v>
      </c>
      <c r="U2599" s="16">
        <f t="shared" si="187"/>
        <v>42540.341631944444</v>
      </c>
    </row>
    <row r="2600" spans="1:21" ht="45" hidden="1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0">
        <f t="shared" si="184"/>
        <v>39</v>
      </c>
      <c r="P2600" s="10">
        <f t="shared" si="185"/>
        <v>83.57</v>
      </c>
      <c r="Q2600" s="12" t="s">
        <v>8334</v>
      </c>
      <c r="R2600" t="s">
        <v>8335</v>
      </c>
      <c r="S2600" s="17">
        <f t="shared" si="186"/>
        <v>42240.840289351851</v>
      </c>
      <c r="T2600" s="17"/>
      <c r="U2600" s="16">
        <f t="shared" si="187"/>
        <v>42270.840289351851</v>
      </c>
    </row>
    <row r="2601" spans="1:21" ht="45" hidden="1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0">
        <f t="shared" si="184"/>
        <v>1</v>
      </c>
      <c r="P2601" s="10">
        <f t="shared" si="185"/>
        <v>18</v>
      </c>
      <c r="Q2601" s="12" t="s">
        <v>8334</v>
      </c>
      <c r="R2601" t="s">
        <v>8335</v>
      </c>
      <c r="S2601" s="17">
        <f t="shared" si="186"/>
        <v>41809.754016203704</v>
      </c>
      <c r="T2601" s="17"/>
      <c r="U2601" s="16">
        <f t="shared" si="187"/>
        <v>41854.754016203704</v>
      </c>
    </row>
    <row r="2602" spans="1:21" ht="45" hidden="1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0">
        <f t="shared" si="184"/>
        <v>7</v>
      </c>
      <c r="P2602" s="10">
        <f t="shared" si="185"/>
        <v>115.53</v>
      </c>
      <c r="Q2602" s="12" t="s">
        <v>8334</v>
      </c>
      <c r="R2602" t="s">
        <v>8335</v>
      </c>
      <c r="S2602" s="17">
        <f t="shared" si="186"/>
        <v>42394.900462962964</v>
      </c>
      <c r="T2602" s="17"/>
      <c r="U2602" s="16">
        <f t="shared" si="187"/>
        <v>42454.858796296292</v>
      </c>
    </row>
    <row r="2603" spans="1:21" ht="60" hidden="1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0">
        <f t="shared" si="184"/>
        <v>661</v>
      </c>
      <c r="P2603" s="10">
        <f t="shared" si="185"/>
        <v>21.9</v>
      </c>
      <c r="Q2603" s="12" t="s">
        <v>8317</v>
      </c>
      <c r="R2603" t="s">
        <v>8353</v>
      </c>
      <c r="S2603" s="17">
        <f t="shared" si="186"/>
        <v>41150.902187499996</v>
      </c>
      <c r="T2603" s="17"/>
      <c r="U2603" s="16">
        <f t="shared" si="187"/>
        <v>41165.165972222225</v>
      </c>
    </row>
    <row r="2604" spans="1:21" ht="45" hidden="1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0">
        <f t="shared" si="184"/>
        <v>326</v>
      </c>
      <c r="P2604" s="10">
        <f t="shared" si="185"/>
        <v>80.02</v>
      </c>
      <c r="Q2604" s="12" t="s">
        <v>8317</v>
      </c>
      <c r="R2604" t="s">
        <v>8353</v>
      </c>
      <c r="S2604" s="17">
        <f t="shared" si="186"/>
        <v>41915.747314814813</v>
      </c>
      <c r="T2604" s="17"/>
      <c r="U2604" s="16">
        <f t="shared" si="187"/>
        <v>41955.888888888891</v>
      </c>
    </row>
    <row r="2605" spans="1:21" ht="30" hidden="1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0">
        <f t="shared" si="184"/>
        <v>101</v>
      </c>
      <c r="P2605" s="10">
        <f t="shared" si="185"/>
        <v>35.520000000000003</v>
      </c>
      <c r="Q2605" s="12" t="s">
        <v>8317</v>
      </c>
      <c r="R2605" t="s">
        <v>8353</v>
      </c>
      <c r="S2605" s="17">
        <f t="shared" si="186"/>
        <v>41617.912662037037</v>
      </c>
      <c r="T2605" s="17"/>
      <c r="U2605" s="16">
        <f t="shared" si="187"/>
        <v>41631.912662037037</v>
      </c>
    </row>
    <row r="2606" spans="1:21" ht="45" hidden="1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0">
        <f t="shared" si="184"/>
        <v>104</v>
      </c>
      <c r="P2606" s="10">
        <f t="shared" si="185"/>
        <v>64.930000000000007</v>
      </c>
      <c r="Q2606" s="12" t="s">
        <v>8317</v>
      </c>
      <c r="R2606" t="s">
        <v>8353</v>
      </c>
      <c r="S2606" s="17">
        <f t="shared" si="186"/>
        <v>40998.051192129627</v>
      </c>
      <c r="T2606" s="17"/>
      <c r="U2606" s="16">
        <f t="shared" si="187"/>
        <v>41028.051192129627</v>
      </c>
    </row>
    <row r="2607" spans="1:21" ht="60" hidden="1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0">
        <f t="shared" si="184"/>
        <v>107</v>
      </c>
      <c r="P2607" s="10">
        <f t="shared" si="185"/>
        <v>60.97</v>
      </c>
      <c r="Q2607" s="12" t="s">
        <v>8317</v>
      </c>
      <c r="R2607" t="s">
        <v>8353</v>
      </c>
      <c r="S2607" s="17">
        <f t="shared" si="186"/>
        <v>42508.541550925926</v>
      </c>
      <c r="T2607" s="17"/>
      <c r="U2607" s="16">
        <f t="shared" si="187"/>
        <v>42538.541550925926</v>
      </c>
    </row>
    <row r="2608" spans="1:21" ht="75" hidden="1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0">
        <f t="shared" si="184"/>
        <v>110</v>
      </c>
      <c r="P2608" s="10">
        <f t="shared" si="185"/>
        <v>31.44</v>
      </c>
      <c r="Q2608" s="12" t="s">
        <v>8317</v>
      </c>
      <c r="R2608" t="s">
        <v>8353</v>
      </c>
      <c r="S2608" s="17">
        <f t="shared" si="186"/>
        <v>41726.712754629632</v>
      </c>
      <c r="T2608" s="17"/>
      <c r="U2608" s="16">
        <f t="shared" si="187"/>
        <v>41758.712754629632</v>
      </c>
    </row>
    <row r="2609" spans="1:21" ht="60" hidden="1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0">
        <f t="shared" si="184"/>
        <v>408</v>
      </c>
      <c r="P2609" s="10">
        <f t="shared" si="185"/>
        <v>81.95</v>
      </c>
      <c r="Q2609" s="12" t="s">
        <v>8317</v>
      </c>
      <c r="R2609" t="s">
        <v>8353</v>
      </c>
      <c r="S2609" s="17">
        <f t="shared" si="186"/>
        <v>42184.874675925923</v>
      </c>
      <c r="T2609" s="17"/>
      <c r="U2609" s="16">
        <f t="shared" si="187"/>
        <v>42228.083333333328</v>
      </c>
    </row>
    <row r="2610" spans="1:21" ht="45" hidden="1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0">
        <f t="shared" si="184"/>
        <v>224</v>
      </c>
      <c r="P2610" s="10">
        <f t="shared" si="185"/>
        <v>58.93</v>
      </c>
      <c r="Q2610" s="12" t="s">
        <v>8317</v>
      </c>
      <c r="R2610" t="s">
        <v>8353</v>
      </c>
      <c r="S2610" s="17">
        <f t="shared" si="186"/>
        <v>42767.801712962959</v>
      </c>
      <c r="T2610" s="17"/>
      <c r="U2610" s="16">
        <f t="shared" si="187"/>
        <v>42809</v>
      </c>
    </row>
    <row r="2611" spans="1:21" ht="60" hidden="1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0">
        <f t="shared" si="184"/>
        <v>304</v>
      </c>
      <c r="P2611" s="10">
        <f t="shared" si="185"/>
        <v>157.29</v>
      </c>
      <c r="Q2611" s="12" t="s">
        <v>8317</v>
      </c>
      <c r="R2611" t="s">
        <v>8353</v>
      </c>
      <c r="S2611" s="17">
        <f t="shared" si="186"/>
        <v>41075.237858796296</v>
      </c>
      <c r="T2611" s="17"/>
      <c r="U2611" s="16">
        <f t="shared" si="187"/>
        <v>41105.237858796296</v>
      </c>
    </row>
    <row r="2612" spans="1:21" ht="45" hidden="1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0">
        <f t="shared" si="184"/>
        <v>141</v>
      </c>
      <c r="P2612" s="10">
        <f t="shared" si="185"/>
        <v>55.76</v>
      </c>
      <c r="Q2612" s="12" t="s">
        <v>8317</v>
      </c>
      <c r="R2612" t="s">
        <v>8353</v>
      </c>
      <c r="S2612" s="17">
        <f t="shared" si="186"/>
        <v>42564.881076388891</v>
      </c>
      <c r="T2612" s="17"/>
      <c r="U2612" s="16">
        <f t="shared" si="187"/>
        <v>42604.290972222225</v>
      </c>
    </row>
    <row r="2613" spans="1:21" ht="60" hidden="1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0">
        <f t="shared" si="184"/>
        <v>2791</v>
      </c>
      <c r="P2613" s="10">
        <f t="shared" si="185"/>
        <v>83.8</v>
      </c>
      <c r="Q2613" s="12" t="s">
        <v>8317</v>
      </c>
      <c r="R2613" t="s">
        <v>8353</v>
      </c>
      <c r="S2613" s="17">
        <f t="shared" si="186"/>
        <v>42704.335810185185</v>
      </c>
      <c r="T2613" s="17"/>
      <c r="U2613" s="16">
        <f t="shared" si="187"/>
        <v>42737.957638888889</v>
      </c>
    </row>
    <row r="2614" spans="1:21" ht="45" hidden="1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0">
        <f t="shared" si="184"/>
        <v>172</v>
      </c>
      <c r="P2614" s="10">
        <f t="shared" si="185"/>
        <v>58.42</v>
      </c>
      <c r="Q2614" s="12" t="s">
        <v>8317</v>
      </c>
      <c r="R2614" t="s">
        <v>8353</v>
      </c>
      <c r="S2614" s="17">
        <f t="shared" si="186"/>
        <v>41982.143171296295</v>
      </c>
      <c r="T2614" s="17"/>
      <c r="U2614" s="16">
        <f t="shared" si="187"/>
        <v>42013.143171296295</v>
      </c>
    </row>
    <row r="2615" spans="1:21" ht="60" hidden="1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0">
        <f t="shared" si="184"/>
        <v>101</v>
      </c>
      <c r="P2615" s="10">
        <f t="shared" si="185"/>
        <v>270.57</v>
      </c>
      <c r="Q2615" s="12" t="s">
        <v>8317</v>
      </c>
      <c r="R2615" t="s">
        <v>8353</v>
      </c>
      <c r="S2615" s="17">
        <f t="shared" si="186"/>
        <v>41143.81821759259</v>
      </c>
      <c r="T2615" s="17"/>
      <c r="U2615" s="16">
        <f t="shared" si="187"/>
        <v>41173.81821759259</v>
      </c>
    </row>
    <row r="2616" spans="1:21" ht="60" hidden="1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0">
        <f t="shared" si="184"/>
        <v>102</v>
      </c>
      <c r="P2616" s="10">
        <f t="shared" si="185"/>
        <v>107.1</v>
      </c>
      <c r="Q2616" s="12" t="s">
        <v>8317</v>
      </c>
      <c r="R2616" t="s">
        <v>8353</v>
      </c>
      <c r="S2616" s="17">
        <f t="shared" si="186"/>
        <v>41730.708472222221</v>
      </c>
      <c r="T2616" s="17"/>
      <c r="U2616" s="16">
        <f t="shared" si="187"/>
        <v>41759.208333333336</v>
      </c>
    </row>
    <row r="2617" spans="1:21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0">
        <f t="shared" si="184"/>
        <v>170</v>
      </c>
      <c r="P2617" s="10">
        <f t="shared" si="185"/>
        <v>47.18</v>
      </c>
      <c r="Q2617" s="12" t="s">
        <v>8317</v>
      </c>
      <c r="R2617" t="s">
        <v>8353</v>
      </c>
      <c r="S2617" s="17">
        <f t="shared" si="186"/>
        <v>42453.49726851852</v>
      </c>
      <c r="T2617" s="27">
        <f>YEAR(S2617)</f>
        <v>2016</v>
      </c>
      <c r="U2617" s="16">
        <f t="shared" si="187"/>
        <v>42490.5</v>
      </c>
    </row>
    <row r="2618" spans="1:21" ht="45" hidden="1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0">
        <f t="shared" si="184"/>
        <v>115</v>
      </c>
      <c r="P2618" s="10">
        <f t="shared" si="185"/>
        <v>120.31</v>
      </c>
      <c r="Q2618" s="12" t="s">
        <v>8317</v>
      </c>
      <c r="R2618" t="s">
        <v>8353</v>
      </c>
      <c r="S2618" s="17">
        <f t="shared" si="186"/>
        <v>42211.99454861111</v>
      </c>
      <c r="T2618" s="17"/>
      <c r="U2618" s="16">
        <f t="shared" si="187"/>
        <v>42241.99454861111</v>
      </c>
    </row>
    <row r="2619" spans="1:21" ht="60" hidden="1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0">
        <f t="shared" si="184"/>
        <v>878</v>
      </c>
      <c r="P2619" s="10">
        <f t="shared" si="185"/>
        <v>27.6</v>
      </c>
      <c r="Q2619" s="12" t="s">
        <v>8317</v>
      </c>
      <c r="R2619" t="s">
        <v>8353</v>
      </c>
      <c r="S2619" s="17">
        <f t="shared" si="186"/>
        <v>41902.874432870369</v>
      </c>
      <c r="T2619" s="17"/>
      <c r="U2619" s="16">
        <f t="shared" si="187"/>
        <v>41932.874432870369</v>
      </c>
    </row>
    <row r="2620" spans="1:21" ht="30" hidden="1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0">
        <f t="shared" si="184"/>
        <v>105</v>
      </c>
      <c r="P2620" s="10">
        <f t="shared" si="185"/>
        <v>205.3</v>
      </c>
      <c r="Q2620" s="12" t="s">
        <v>8317</v>
      </c>
      <c r="R2620" t="s">
        <v>8353</v>
      </c>
      <c r="S2620" s="17">
        <f t="shared" si="186"/>
        <v>42279.792372685188</v>
      </c>
      <c r="T2620" s="17"/>
      <c r="U2620" s="16">
        <f t="shared" si="187"/>
        <v>42339.834039351852</v>
      </c>
    </row>
    <row r="2621" spans="1:21" ht="60" hidden="1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0">
        <f t="shared" si="184"/>
        <v>188</v>
      </c>
      <c r="P2621" s="10">
        <f t="shared" si="185"/>
        <v>35.549999999999997</v>
      </c>
      <c r="Q2621" s="12" t="s">
        <v>8317</v>
      </c>
      <c r="R2621" t="s">
        <v>8353</v>
      </c>
      <c r="S2621" s="17">
        <f t="shared" si="186"/>
        <v>42273.884305555555</v>
      </c>
      <c r="T2621" s="17"/>
      <c r="U2621" s="16">
        <f t="shared" si="187"/>
        <v>42300.458333333328</v>
      </c>
    </row>
    <row r="2622" spans="1:21" ht="60" hidden="1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0">
        <f t="shared" si="184"/>
        <v>144</v>
      </c>
      <c r="P2622" s="10">
        <f t="shared" si="185"/>
        <v>74.64</v>
      </c>
      <c r="Q2622" s="12" t="s">
        <v>8317</v>
      </c>
      <c r="R2622" t="s">
        <v>8353</v>
      </c>
      <c r="S2622" s="17">
        <f t="shared" si="186"/>
        <v>42251.16715277778</v>
      </c>
      <c r="T2622" s="17"/>
      <c r="U2622" s="16">
        <f t="shared" si="187"/>
        <v>42288.041666666672</v>
      </c>
    </row>
    <row r="2623" spans="1:21" ht="60" hidden="1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0">
        <f t="shared" si="184"/>
        <v>146</v>
      </c>
      <c r="P2623" s="10">
        <f t="shared" si="185"/>
        <v>47.06</v>
      </c>
      <c r="Q2623" s="12" t="s">
        <v>8317</v>
      </c>
      <c r="R2623" t="s">
        <v>8353</v>
      </c>
      <c r="S2623" s="17">
        <f t="shared" si="186"/>
        <v>42115.74754629629</v>
      </c>
      <c r="T2623" s="17"/>
      <c r="U2623" s="16">
        <f t="shared" si="187"/>
        <v>42145.74754629629</v>
      </c>
    </row>
    <row r="2624" spans="1:21" ht="60" hidden="1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0">
        <f t="shared" si="184"/>
        <v>131</v>
      </c>
      <c r="P2624" s="10">
        <f t="shared" si="185"/>
        <v>26.59</v>
      </c>
      <c r="Q2624" s="12" t="s">
        <v>8317</v>
      </c>
      <c r="R2624" t="s">
        <v>8353</v>
      </c>
      <c r="S2624" s="17">
        <f t="shared" si="186"/>
        <v>42689.74324074074</v>
      </c>
      <c r="T2624" s="17"/>
      <c r="U2624" s="16">
        <f t="shared" si="187"/>
        <v>42734.74324074074</v>
      </c>
    </row>
    <row r="2625" spans="1:21" ht="60" hidden="1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0">
        <f t="shared" si="184"/>
        <v>114</v>
      </c>
      <c r="P2625" s="10">
        <f t="shared" si="185"/>
        <v>36.770000000000003</v>
      </c>
      <c r="Q2625" s="12" t="s">
        <v>8317</v>
      </c>
      <c r="R2625" t="s">
        <v>8353</v>
      </c>
      <c r="S2625" s="17">
        <f t="shared" si="186"/>
        <v>42692.256550925929</v>
      </c>
      <c r="T2625" s="17"/>
      <c r="U2625" s="16">
        <f t="shared" si="187"/>
        <v>42706.256550925929</v>
      </c>
    </row>
    <row r="2626" spans="1:21" ht="60" hidden="1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0">
        <f t="shared" ref="O2626:O2689" si="188">ROUND(E2626/D2626*100,0)</f>
        <v>1379</v>
      </c>
      <c r="P2626" s="10">
        <f t="shared" ref="P2626:P2689" si="189">IFERROR(ROUND(E2626/L2626,2),0)</f>
        <v>31.82</v>
      </c>
      <c r="Q2626" s="12" t="s">
        <v>8317</v>
      </c>
      <c r="R2626" t="s">
        <v>8353</v>
      </c>
      <c r="S2626" s="17">
        <f t="shared" si="186"/>
        <v>41144.42155092593</v>
      </c>
      <c r="T2626" s="17"/>
      <c r="U2626" s="16">
        <f t="shared" si="187"/>
        <v>41165.42155092593</v>
      </c>
    </row>
    <row r="2627" spans="1:21" ht="60" hidden="1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0">
        <f t="shared" si="188"/>
        <v>956</v>
      </c>
      <c r="P2627" s="10">
        <f t="shared" si="189"/>
        <v>27.58</v>
      </c>
      <c r="Q2627" s="12" t="s">
        <v>8317</v>
      </c>
      <c r="R2627" t="s">
        <v>8353</v>
      </c>
      <c r="S2627" s="17">
        <f t="shared" ref="S2627:S2690" si="190">(((J2627/60)/60)/24)+DATE(1970,1,1)</f>
        <v>42658.810277777782</v>
      </c>
      <c r="T2627" s="17"/>
      <c r="U2627" s="16">
        <f t="shared" ref="U2627:U2690" si="191">(((I2627/60)/60)/24)+DATE(1970,1,1)</f>
        <v>42683.851944444439</v>
      </c>
    </row>
    <row r="2628" spans="1:21" ht="45" hidden="1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0">
        <f t="shared" si="188"/>
        <v>112</v>
      </c>
      <c r="P2628" s="10">
        <f t="shared" si="189"/>
        <v>56</v>
      </c>
      <c r="Q2628" s="12" t="s">
        <v>8317</v>
      </c>
      <c r="R2628" t="s">
        <v>8353</v>
      </c>
      <c r="S2628" s="17">
        <f t="shared" si="190"/>
        <v>42128.628113425926</v>
      </c>
      <c r="T2628" s="17"/>
      <c r="U2628" s="16">
        <f t="shared" si="191"/>
        <v>42158.628113425926</v>
      </c>
    </row>
    <row r="2629" spans="1:21" ht="60" hidden="1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0">
        <f t="shared" si="188"/>
        <v>647</v>
      </c>
      <c r="P2629" s="10">
        <f t="shared" si="189"/>
        <v>21.56</v>
      </c>
      <c r="Q2629" s="12" t="s">
        <v>8317</v>
      </c>
      <c r="R2629" t="s">
        <v>8353</v>
      </c>
      <c r="S2629" s="17">
        <f t="shared" si="190"/>
        <v>42304.829409722224</v>
      </c>
      <c r="T2629" s="17"/>
      <c r="U2629" s="16">
        <f t="shared" si="191"/>
        <v>42334.871076388896</v>
      </c>
    </row>
    <row r="2630" spans="1:21" ht="45" hidden="1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0">
        <f t="shared" si="188"/>
        <v>110</v>
      </c>
      <c r="P2630" s="10">
        <f t="shared" si="189"/>
        <v>44.1</v>
      </c>
      <c r="Q2630" s="12" t="s">
        <v>8317</v>
      </c>
      <c r="R2630" t="s">
        <v>8353</v>
      </c>
      <c r="S2630" s="17">
        <f t="shared" si="190"/>
        <v>41953.966053240743</v>
      </c>
      <c r="T2630" s="17"/>
      <c r="U2630" s="16">
        <f t="shared" si="191"/>
        <v>41973.966053240743</v>
      </c>
    </row>
    <row r="2631" spans="1:21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0">
        <f t="shared" si="188"/>
        <v>128</v>
      </c>
      <c r="P2631" s="10">
        <f t="shared" si="189"/>
        <v>63.87</v>
      </c>
      <c r="Q2631" s="12" t="s">
        <v>8317</v>
      </c>
      <c r="R2631" t="s">
        <v>8353</v>
      </c>
      <c r="S2631" s="17">
        <f t="shared" si="190"/>
        <v>42108.538449074069</v>
      </c>
      <c r="T2631" s="27">
        <f>YEAR(S2631)</f>
        <v>2015</v>
      </c>
      <c r="U2631" s="16">
        <f t="shared" si="191"/>
        <v>42138.538449074069</v>
      </c>
    </row>
    <row r="2632" spans="1:21" ht="60" hidden="1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0">
        <f t="shared" si="188"/>
        <v>158</v>
      </c>
      <c r="P2632" s="10">
        <f t="shared" si="189"/>
        <v>38.99</v>
      </c>
      <c r="Q2632" s="12" t="s">
        <v>8317</v>
      </c>
      <c r="R2632" t="s">
        <v>8353</v>
      </c>
      <c r="S2632" s="17">
        <f t="shared" si="190"/>
        <v>42524.105462962965</v>
      </c>
      <c r="T2632" s="17"/>
      <c r="U2632" s="16">
        <f t="shared" si="191"/>
        <v>42551.416666666672</v>
      </c>
    </row>
    <row r="2633" spans="1:21" ht="45" hidden="1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0">
        <f t="shared" si="188"/>
        <v>115</v>
      </c>
      <c r="P2633" s="10">
        <f t="shared" si="189"/>
        <v>80.19</v>
      </c>
      <c r="Q2633" s="12" t="s">
        <v>8317</v>
      </c>
      <c r="R2633" t="s">
        <v>8353</v>
      </c>
      <c r="S2633" s="17">
        <f t="shared" si="190"/>
        <v>42218.169293981482</v>
      </c>
      <c r="T2633" s="17"/>
      <c r="U2633" s="16">
        <f t="shared" si="191"/>
        <v>42246.169293981482</v>
      </c>
    </row>
    <row r="2634" spans="1:21" ht="45" hidden="1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0">
        <f t="shared" si="188"/>
        <v>137</v>
      </c>
      <c r="P2634" s="10">
        <f t="shared" si="189"/>
        <v>34.9</v>
      </c>
      <c r="Q2634" s="12" t="s">
        <v>8317</v>
      </c>
      <c r="R2634" t="s">
        <v>8353</v>
      </c>
      <c r="S2634" s="17">
        <f t="shared" si="190"/>
        <v>42494.061793981484</v>
      </c>
      <c r="T2634" s="17"/>
      <c r="U2634" s="16">
        <f t="shared" si="191"/>
        <v>42519.061793981484</v>
      </c>
    </row>
    <row r="2635" spans="1:21" ht="60" hidden="1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0">
        <f t="shared" si="188"/>
        <v>355</v>
      </c>
      <c r="P2635" s="10">
        <f t="shared" si="189"/>
        <v>89.1</v>
      </c>
      <c r="Q2635" s="12" t="s">
        <v>8317</v>
      </c>
      <c r="R2635" t="s">
        <v>8353</v>
      </c>
      <c r="S2635" s="17">
        <f t="shared" si="190"/>
        <v>41667.823287037041</v>
      </c>
      <c r="T2635" s="17"/>
      <c r="U2635" s="16">
        <f t="shared" si="191"/>
        <v>41697.958333333336</v>
      </c>
    </row>
    <row r="2636" spans="1:21" ht="45" hidden="1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0">
        <f t="shared" si="188"/>
        <v>106</v>
      </c>
      <c r="P2636" s="10">
        <f t="shared" si="189"/>
        <v>39.44</v>
      </c>
      <c r="Q2636" s="12" t="s">
        <v>8317</v>
      </c>
      <c r="R2636" t="s">
        <v>8353</v>
      </c>
      <c r="S2636" s="17">
        <f t="shared" si="190"/>
        <v>42612.656493055561</v>
      </c>
      <c r="T2636" s="17"/>
      <c r="U2636" s="16">
        <f t="shared" si="191"/>
        <v>42642.656493055561</v>
      </c>
    </row>
    <row r="2637" spans="1:21" ht="60" hidden="1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0">
        <f t="shared" si="188"/>
        <v>100</v>
      </c>
      <c r="P2637" s="10">
        <f t="shared" si="189"/>
        <v>136.9</v>
      </c>
      <c r="Q2637" s="12" t="s">
        <v>8317</v>
      </c>
      <c r="R2637" t="s">
        <v>8353</v>
      </c>
      <c r="S2637" s="17">
        <f t="shared" si="190"/>
        <v>42037.950937500005</v>
      </c>
      <c r="T2637" s="17"/>
      <c r="U2637" s="16">
        <f t="shared" si="191"/>
        <v>42072.909270833334</v>
      </c>
    </row>
    <row r="2638" spans="1:21" ht="60" hidden="1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0">
        <f t="shared" si="188"/>
        <v>187</v>
      </c>
      <c r="P2638" s="10">
        <f t="shared" si="189"/>
        <v>37.46</v>
      </c>
      <c r="Q2638" s="12" t="s">
        <v>8317</v>
      </c>
      <c r="R2638" t="s">
        <v>8353</v>
      </c>
      <c r="S2638" s="17">
        <f t="shared" si="190"/>
        <v>42636.614745370374</v>
      </c>
      <c r="T2638" s="17"/>
      <c r="U2638" s="16">
        <f t="shared" si="191"/>
        <v>42659.041666666672</v>
      </c>
    </row>
    <row r="2639" spans="1:21" ht="45" hidden="1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0">
        <f t="shared" si="188"/>
        <v>166</v>
      </c>
      <c r="P2639" s="10">
        <f t="shared" si="189"/>
        <v>31.96</v>
      </c>
      <c r="Q2639" s="12" t="s">
        <v>8317</v>
      </c>
      <c r="R2639" t="s">
        <v>8353</v>
      </c>
      <c r="S2639" s="17">
        <f t="shared" si="190"/>
        <v>42639.549479166672</v>
      </c>
      <c r="T2639" s="17"/>
      <c r="U2639" s="16">
        <f t="shared" si="191"/>
        <v>42655.549479166672</v>
      </c>
    </row>
    <row r="2640" spans="1:21" ht="45" hidden="1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0">
        <f t="shared" si="188"/>
        <v>102</v>
      </c>
      <c r="P2640" s="10">
        <f t="shared" si="189"/>
        <v>25.21</v>
      </c>
      <c r="Q2640" s="12" t="s">
        <v>8317</v>
      </c>
      <c r="R2640" t="s">
        <v>8353</v>
      </c>
      <c r="S2640" s="17">
        <f t="shared" si="190"/>
        <v>41989.913136574076</v>
      </c>
      <c r="T2640" s="17"/>
      <c r="U2640" s="16">
        <f t="shared" si="191"/>
        <v>42019.913136574076</v>
      </c>
    </row>
    <row r="2641" spans="1:21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0">
        <f t="shared" si="188"/>
        <v>164</v>
      </c>
      <c r="P2641" s="10">
        <f t="shared" si="189"/>
        <v>10.039999999999999</v>
      </c>
      <c r="Q2641" s="12" t="s">
        <v>8317</v>
      </c>
      <c r="R2641" t="s">
        <v>8353</v>
      </c>
      <c r="S2641" s="17">
        <f t="shared" si="190"/>
        <v>42024.86513888889</v>
      </c>
      <c r="T2641" s="27">
        <f>YEAR(S2641)</f>
        <v>2015</v>
      </c>
      <c r="U2641" s="16">
        <f t="shared" si="191"/>
        <v>42054.86513888889</v>
      </c>
    </row>
    <row r="2642" spans="1:21" ht="75" hidden="1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0">
        <f t="shared" si="188"/>
        <v>106</v>
      </c>
      <c r="P2642" s="10">
        <f t="shared" si="189"/>
        <v>45.94</v>
      </c>
      <c r="Q2642" s="12" t="s">
        <v>8317</v>
      </c>
      <c r="R2642" t="s">
        <v>8353</v>
      </c>
      <c r="S2642" s="17">
        <f t="shared" si="190"/>
        <v>42103.160578703704</v>
      </c>
      <c r="T2642" s="17"/>
      <c r="U2642" s="16">
        <f t="shared" si="191"/>
        <v>42163.160578703704</v>
      </c>
    </row>
    <row r="2643" spans="1:21" ht="30" hidden="1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0">
        <f t="shared" si="188"/>
        <v>1</v>
      </c>
      <c r="P2643" s="10">
        <f t="shared" si="189"/>
        <v>15</v>
      </c>
      <c r="Q2643" s="12" t="s">
        <v>8317</v>
      </c>
      <c r="R2643" t="s">
        <v>8353</v>
      </c>
      <c r="S2643" s="17">
        <f t="shared" si="190"/>
        <v>41880.827118055553</v>
      </c>
      <c r="T2643" s="17"/>
      <c r="U2643" s="16">
        <f t="shared" si="191"/>
        <v>41897.839583333334</v>
      </c>
    </row>
    <row r="2644" spans="1:21" ht="60" hidden="1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0">
        <f t="shared" si="188"/>
        <v>0</v>
      </c>
      <c r="P2644" s="10">
        <f t="shared" si="189"/>
        <v>0</v>
      </c>
      <c r="Q2644" s="12" t="s">
        <v>8317</v>
      </c>
      <c r="R2644" t="s">
        <v>8353</v>
      </c>
      <c r="S2644" s="17">
        <f t="shared" si="190"/>
        <v>42536.246620370366</v>
      </c>
      <c r="T2644" s="17"/>
      <c r="U2644" s="16">
        <f t="shared" si="191"/>
        <v>42566.289583333331</v>
      </c>
    </row>
    <row r="2645" spans="1:21" ht="60" hidden="1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0">
        <f t="shared" si="188"/>
        <v>34</v>
      </c>
      <c r="P2645" s="10">
        <f t="shared" si="189"/>
        <v>223.58</v>
      </c>
      <c r="Q2645" s="12" t="s">
        <v>8317</v>
      </c>
      <c r="R2645" t="s">
        <v>8353</v>
      </c>
      <c r="S2645" s="17">
        <f t="shared" si="190"/>
        <v>42689.582349537035</v>
      </c>
      <c r="T2645" s="17"/>
      <c r="U2645" s="16">
        <f t="shared" si="191"/>
        <v>42725.332638888889</v>
      </c>
    </row>
    <row r="2646" spans="1:21" ht="45" hidden="1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0">
        <f t="shared" si="188"/>
        <v>2</v>
      </c>
      <c r="P2646" s="10">
        <f t="shared" si="189"/>
        <v>39.479999999999997</v>
      </c>
      <c r="Q2646" s="12" t="s">
        <v>8317</v>
      </c>
      <c r="R2646" t="s">
        <v>8353</v>
      </c>
      <c r="S2646" s="17">
        <f t="shared" si="190"/>
        <v>42774.792071759264</v>
      </c>
      <c r="T2646" s="17"/>
      <c r="U2646" s="16">
        <f t="shared" si="191"/>
        <v>42804.792071759264</v>
      </c>
    </row>
    <row r="2647" spans="1:21" ht="60" hidden="1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0">
        <f t="shared" si="188"/>
        <v>11</v>
      </c>
      <c r="P2647" s="10">
        <f t="shared" si="189"/>
        <v>91.3</v>
      </c>
      <c r="Q2647" s="12" t="s">
        <v>8317</v>
      </c>
      <c r="R2647" t="s">
        <v>8353</v>
      </c>
      <c r="S2647" s="17">
        <f t="shared" si="190"/>
        <v>41921.842627314814</v>
      </c>
      <c r="T2647" s="17"/>
      <c r="U2647" s="16">
        <f t="shared" si="191"/>
        <v>41951.884293981479</v>
      </c>
    </row>
    <row r="2648" spans="1:21" ht="45" hidden="1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0">
        <f t="shared" si="188"/>
        <v>8</v>
      </c>
      <c r="P2648" s="10">
        <f t="shared" si="189"/>
        <v>78.67</v>
      </c>
      <c r="Q2648" s="12" t="s">
        <v>8317</v>
      </c>
      <c r="R2648" t="s">
        <v>8353</v>
      </c>
      <c r="S2648" s="17">
        <f t="shared" si="190"/>
        <v>42226.313298611116</v>
      </c>
      <c r="T2648" s="17"/>
      <c r="U2648" s="16">
        <f t="shared" si="191"/>
        <v>42256.313298611116</v>
      </c>
    </row>
    <row r="2649" spans="1:21" ht="60" hidden="1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0">
        <f t="shared" si="188"/>
        <v>1</v>
      </c>
      <c r="P2649" s="10">
        <f t="shared" si="189"/>
        <v>12</v>
      </c>
      <c r="Q2649" s="12" t="s">
        <v>8317</v>
      </c>
      <c r="R2649" t="s">
        <v>8353</v>
      </c>
      <c r="S2649" s="17">
        <f t="shared" si="190"/>
        <v>42200.261793981481</v>
      </c>
      <c r="T2649" s="17"/>
      <c r="U2649" s="16">
        <f t="shared" si="191"/>
        <v>42230.261793981481</v>
      </c>
    </row>
    <row r="2650" spans="1:21" ht="60" hidden="1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0">
        <f t="shared" si="188"/>
        <v>1</v>
      </c>
      <c r="P2650" s="10">
        <f t="shared" si="189"/>
        <v>17.670000000000002</v>
      </c>
      <c r="Q2650" s="12" t="s">
        <v>8317</v>
      </c>
      <c r="R2650" t="s">
        <v>8353</v>
      </c>
      <c r="S2650" s="17">
        <f t="shared" si="190"/>
        <v>42408.714814814812</v>
      </c>
      <c r="T2650" s="17"/>
      <c r="U2650" s="16">
        <f t="shared" si="191"/>
        <v>42438.714814814812</v>
      </c>
    </row>
    <row r="2651" spans="1:21" ht="30" hidden="1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0">
        <f t="shared" si="188"/>
        <v>0</v>
      </c>
      <c r="P2651" s="10">
        <f t="shared" si="189"/>
        <v>41.33</v>
      </c>
      <c r="Q2651" s="12" t="s">
        <v>8317</v>
      </c>
      <c r="R2651" t="s">
        <v>8353</v>
      </c>
      <c r="S2651" s="17">
        <f t="shared" si="190"/>
        <v>42341.99700231482</v>
      </c>
      <c r="T2651" s="17"/>
      <c r="U2651" s="16">
        <f t="shared" si="191"/>
        <v>42401.99700231482</v>
      </c>
    </row>
    <row r="2652" spans="1:21" ht="60" hidden="1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0">
        <f t="shared" si="188"/>
        <v>1</v>
      </c>
      <c r="P2652" s="10">
        <f t="shared" si="189"/>
        <v>71.599999999999994</v>
      </c>
      <c r="Q2652" s="12" t="s">
        <v>8317</v>
      </c>
      <c r="R2652" t="s">
        <v>8353</v>
      </c>
      <c r="S2652" s="17">
        <f t="shared" si="190"/>
        <v>42695.624340277776</v>
      </c>
      <c r="T2652" s="17"/>
      <c r="U2652" s="16">
        <f t="shared" si="191"/>
        <v>42725.624340277776</v>
      </c>
    </row>
    <row r="2653" spans="1:21" ht="60" hidden="1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0">
        <f t="shared" si="188"/>
        <v>2</v>
      </c>
      <c r="P2653" s="10">
        <f t="shared" si="189"/>
        <v>307.82</v>
      </c>
      <c r="Q2653" s="12" t="s">
        <v>8317</v>
      </c>
      <c r="R2653" t="s">
        <v>8353</v>
      </c>
      <c r="S2653" s="17">
        <f t="shared" si="190"/>
        <v>42327.805659722217</v>
      </c>
      <c r="T2653" s="17"/>
      <c r="U2653" s="16">
        <f t="shared" si="191"/>
        <v>42355.805659722217</v>
      </c>
    </row>
    <row r="2654" spans="1:21" ht="60" hidden="1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0">
        <f t="shared" si="188"/>
        <v>1</v>
      </c>
      <c r="P2654" s="10">
        <f t="shared" si="189"/>
        <v>80.45</v>
      </c>
      <c r="Q2654" s="12" t="s">
        <v>8317</v>
      </c>
      <c r="R2654" t="s">
        <v>8353</v>
      </c>
      <c r="S2654" s="17">
        <f t="shared" si="190"/>
        <v>41953.158854166672</v>
      </c>
      <c r="T2654" s="17"/>
      <c r="U2654" s="16">
        <f t="shared" si="191"/>
        <v>41983.158854166672</v>
      </c>
    </row>
    <row r="2655" spans="1:21" ht="45" hidden="1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0">
        <f t="shared" si="188"/>
        <v>12</v>
      </c>
      <c r="P2655" s="10">
        <f t="shared" si="189"/>
        <v>83.94</v>
      </c>
      <c r="Q2655" s="12" t="s">
        <v>8317</v>
      </c>
      <c r="R2655" t="s">
        <v>8353</v>
      </c>
      <c r="S2655" s="17">
        <f t="shared" si="190"/>
        <v>41771.651932870373</v>
      </c>
      <c r="T2655" s="17"/>
      <c r="U2655" s="16">
        <f t="shared" si="191"/>
        <v>41803.166666666664</v>
      </c>
    </row>
    <row r="2656" spans="1:21" ht="60" hidden="1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0">
        <f t="shared" si="188"/>
        <v>0</v>
      </c>
      <c r="P2656" s="10">
        <f t="shared" si="189"/>
        <v>8.5</v>
      </c>
      <c r="Q2656" s="12" t="s">
        <v>8317</v>
      </c>
      <c r="R2656" t="s">
        <v>8353</v>
      </c>
      <c r="S2656" s="17">
        <f t="shared" si="190"/>
        <v>42055.600995370376</v>
      </c>
      <c r="T2656" s="17"/>
      <c r="U2656" s="16">
        <f t="shared" si="191"/>
        <v>42115.559328703705</v>
      </c>
    </row>
    <row r="2657" spans="1:21" ht="15.75" hidden="1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0">
        <f t="shared" si="188"/>
        <v>21</v>
      </c>
      <c r="P2657" s="10">
        <f t="shared" si="189"/>
        <v>73.37</v>
      </c>
      <c r="Q2657" s="12" t="s">
        <v>8317</v>
      </c>
      <c r="R2657" t="s">
        <v>8353</v>
      </c>
      <c r="S2657" s="17">
        <f t="shared" si="190"/>
        <v>42381.866284722222</v>
      </c>
      <c r="T2657" s="17"/>
      <c r="U2657" s="16">
        <f t="shared" si="191"/>
        <v>42409.833333333328</v>
      </c>
    </row>
    <row r="2658" spans="1:21" ht="30" hidden="1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0">
        <f t="shared" si="188"/>
        <v>11</v>
      </c>
      <c r="P2658" s="10">
        <f t="shared" si="189"/>
        <v>112.86</v>
      </c>
      <c r="Q2658" s="12" t="s">
        <v>8317</v>
      </c>
      <c r="R2658" t="s">
        <v>8353</v>
      </c>
      <c r="S2658" s="17">
        <f t="shared" si="190"/>
        <v>42767.688518518517</v>
      </c>
      <c r="T2658" s="17"/>
      <c r="U2658" s="16">
        <f t="shared" si="191"/>
        <v>42806.791666666672</v>
      </c>
    </row>
    <row r="2659" spans="1:21" ht="60" hidden="1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0">
        <f t="shared" si="188"/>
        <v>19</v>
      </c>
      <c r="P2659" s="10">
        <f t="shared" si="189"/>
        <v>95.28</v>
      </c>
      <c r="Q2659" s="12" t="s">
        <v>8317</v>
      </c>
      <c r="R2659" t="s">
        <v>8353</v>
      </c>
      <c r="S2659" s="17">
        <f t="shared" si="190"/>
        <v>42551.928854166668</v>
      </c>
      <c r="T2659" s="17"/>
      <c r="U2659" s="16">
        <f t="shared" si="191"/>
        <v>42585.0625</v>
      </c>
    </row>
    <row r="2660" spans="1:21" ht="45" hidden="1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0">
        <f t="shared" si="188"/>
        <v>0</v>
      </c>
      <c r="P2660" s="10">
        <f t="shared" si="189"/>
        <v>22.75</v>
      </c>
      <c r="Q2660" s="12" t="s">
        <v>8317</v>
      </c>
      <c r="R2660" t="s">
        <v>8353</v>
      </c>
      <c r="S2660" s="17">
        <f t="shared" si="190"/>
        <v>42551.884189814817</v>
      </c>
      <c r="T2660" s="17"/>
      <c r="U2660" s="16">
        <f t="shared" si="191"/>
        <v>42581.884189814817</v>
      </c>
    </row>
    <row r="2661" spans="1:21" ht="15.75" hidden="1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0">
        <f t="shared" si="188"/>
        <v>3</v>
      </c>
      <c r="P2661" s="10">
        <f t="shared" si="189"/>
        <v>133.30000000000001</v>
      </c>
      <c r="Q2661" s="12" t="s">
        <v>8317</v>
      </c>
      <c r="R2661" t="s">
        <v>8353</v>
      </c>
      <c r="S2661" s="17">
        <f t="shared" si="190"/>
        <v>42082.069560185191</v>
      </c>
      <c r="T2661" s="17"/>
      <c r="U2661" s="16">
        <f t="shared" si="191"/>
        <v>42112.069560185191</v>
      </c>
    </row>
    <row r="2662" spans="1:21" ht="60" hidden="1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0">
        <f t="shared" si="188"/>
        <v>0</v>
      </c>
      <c r="P2662" s="10">
        <f t="shared" si="189"/>
        <v>3.8</v>
      </c>
      <c r="Q2662" s="12" t="s">
        <v>8317</v>
      </c>
      <c r="R2662" t="s">
        <v>8353</v>
      </c>
      <c r="S2662" s="17">
        <f t="shared" si="190"/>
        <v>42272.713171296295</v>
      </c>
      <c r="T2662" s="17"/>
      <c r="U2662" s="16">
        <f t="shared" si="191"/>
        <v>42332.754837962959</v>
      </c>
    </row>
    <row r="2663" spans="1:21" ht="45" hidden="1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0">
        <f t="shared" si="188"/>
        <v>103</v>
      </c>
      <c r="P2663" s="10">
        <f t="shared" si="189"/>
        <v>85.75</v>
      </c>
      <c r="Q2663" s="12" t="s">
        <v>8317</v>
      </c>
      <c r="R2663" t="s">
        <v>8354</v>
      </c>
      <c r="S2663" s="17">
        <f t="shared" si="190"/>
        <v>41542.958449074074</v>
      </c>
      <c r="T2663" s="17"/>
      <c r="U2663" s="16">
        <f t="shared" si="191"/>
        <v>41572.958449074074</v>
      </c>
    </row>
    <row r="2664" spans="1:21" ht="45" hidden="1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0">
        <f t="shared" si="188"/>
        <v>107</v>
      </c>
      <c r="P2664" s="10">
        <f t="shared" si="189"/>
        <v>267</v>
      </c>
      <c r="Q2664" s="12" t="s">
        <v>8317</v>
      </c>
      <c r="R2664" t="s">
        <v>8354</v>
      </c>
      <c r="S2664" s="17">
        <f t="shared" si="190"/>
        <v>42207.746678240743</v>
      </c>
      <c r="T2664" s="17"/>
      <c r="U2664" s="16">
        <f t="shared" si="191"/>
        <v>42237.746678240743</v>
      </c>
    </row>
    <row r="2665" spans="1:21" ht="60" hidden="1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0">
        <f t="shared" si="188"/>
        <v>105</v>
      </c>
      <c r="P2665" s="10">
        <f t="shared" si="189"/>
        <v>373.56</v>
      </c>
      <c r="Q2665" s="12" t="s">
        <v>8317</v>
      </c>
      <c r="R2665" t="s">
        <v>8354</v>
      </c>
      <c r="S2665" s="17">
        <f t="shared" si="190"/>
        <v>42222.622766203705</v>
      </c>
      <c r="T2665" s="17"/>
      <c r="U2665" s="16">
        <f t="shared" si="191"/>
        <v>42251.625</v>
      </c>
    </row>
    <row r="2666" spans="1:21" ht="60" hidden="1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0">
        <f t="shared" si="188"/>
        <v>103</v>
      </c>
      <c r="P2666" s="10">
        <f t="shared" si="189"/>
        <v>174.04</v>
      </c>
      <c r="Q2666" s="12" t="s">
        <v>8317</v>
      </c>
      <c r="R2666" t="s">
        <v>8354</v>
      </c>
      <c r="S2666" s="17">
        <f t="shared" si="190"/>
        <v>42313.02542824074</v>
      </c>
      <c r="T2666" s="17"/>
      <c r="U2666" s="16">
        <f t="shared" si="191"/>
        <v>42347.290972222225</v>
      </c>
    </row>
    <row r="2667" spans="1:21" ht="60" hidden="1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0">
        <f t="shared" si="188"/>
        <v>123</v>
      </c>
      <c r="P2667" s="10">
        <f t="shared" si="189"/>
        <v>93.7</v>
      </c>
      <c r="Q2667" s="12" t="s">
        <v>8317</v>
      </c>
      <c r="R2667" t="s">
        <v>8354</v>
      </c>
      <c r="S2667" s="17">
        <f t="shared" si="190"/>
        <v>42083.895532407405</v>
      </c>
      <c r="T2667" s="17"/>
      <c r="U2667" s="16">
        <f t="shared" si="191"/>
        <v>42128.895532407405</v>
      </c>
    </row>
    <row r="2668" spans="1:21" ht="60" hidden="1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0">
        <f t="shared" si="188"/>
        <v>159</v>
      </c>
      <c r="P2668" s="10">
        <f t="shared" si="189"/>
        <v>77.33</v>
      </c>
      <c r="Q2668" s="12" t="s">
        <v>8317</v>
      </c>
      <c r="R2668" t="s">
        <v>8354</v>
      </c>
      <c r="S2668" s="17">
        <f t="shared" si="190"/>
        <v>42235.764340277776</v>
      </c>
      <c r="T2668" s="17"/>
      <c r="U2668" s="16">
        <f t="shared" si="191"/>
        <v>42272.875</v>
      </c>
    </row>
    <row r="2669" spans="1:21" ht="60" hidden="1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0">
        <f t="shared" si="188"/>
        <v>111</v>
      </c>
      <c r="P2669" s="10">
        <f t="shared" si="189"/>
        <v>92.22</v>
      </c>
      <c r="Q2669" s="12" t="s">
        <v>8317</v>
      </c>
      <c r="R2669" t="s">
        <v>8354</v>
      </c>
      <c r="S2669" s="17">
        <f t="shared" si="190"/>
        <v>42380.926111111112</v>
      </c>
      <c r="T2669" s="17"/>
      <c r="U2669" s="16">
        <f t="shared" si="191"/>
        <v>42410.926111111112</v>
      </c>
    </row>
    <row r="2670" spans="1:21" ht="30" hidden="1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0">
        <f t="shared" si="188"/>
        <v>171</v>
      </c>
      <c r="P2670" s="10">
        <f t="shared" si="189"/>
        <v>60.96</v>
      </c>
      <c r="Q2670" s="12" t="s">
        <v>8317</v>
      </c>
      <c r="R2670" t="s">
        <v>8354</v>
      </c>
      <c r="S2670" s="17">
        <f t="shared" si="190"/>
        <v>42275.588715277772</v>
      </c>
      <c r="T2670" s="17"/>
      <c r="U2670" s="16">
        <f t="shared" si="191"/>
        <v>42317.60555555555</v>
      </c>
    </row>
    <row r="2671" spans="1:21" ht="60" hidden="1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0">
        <f t="shared" si="188"/>
        <v>125</v>
      </c>
      <c r="P2671" s="10">
        <f t="shared" si="189"/>
        <v>91</v>
      </c>
      <c r="Q2671" s="12" t="s">
        <v>8317</v>
      </c>
      <c r="R2671" t="s">
        <v>8354</v>
      </c>
      <c r="S2671" s="17">
        <f t="shared" si="190"/>
        <v>42319.035833333335</v>
      </c>
      <c r="T2671" s="17"/>
      <c r="U2671" s="16">
        <f t="shared" si="191"/>
        <v>42379.035833333335</v>
      </c>
    </row>
    <row r="2672" spans="1:21" ht="60" hidden="1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0">
        <f t="shared" si="188"/>
        <v>6</v>
      </c>
      <c r="P2672" s="10">
        <f t="shared" si="189"/>
        <v>41.58</v>
      </c>
      <c r="Q2672" s="12" t="s">
        <v>8317</v>
      </c>
      <c r="R2672" t="s">
        <v>8354</v>
      </c>
      <c r="S2672" s="17">
        <f t="shared" si="190"/>
        <v>41821.020601851851</v>
      </c>
      <c r="T2672" s="17"/>
      <c r="U2672" s="16">
        <f t="shared" si="191"/>
        <v>41849.020601851851</v>
      </c>
    </row>
    <row r="2673" spans="1:21" ht="45" hidden="1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0">
        <f t="shared" si="188"/>
        <v>11</v>
      </c>
      <c r="P2673" s="10">
        <f t="shared" si="189"/>
        <v>33.76</v>
      </c>
      <c r="Q2673" s="12" t="s">
        <v>8317</v>
      </c>
      <c r="R2673" t="s">
        <v>8354</v>
      </c>
      <c r="S2673" s="17">
        <f t="shared" si="190"/>
        <v>41962.749027777783</v>
      </c>
      <c r="T2673" s="17"/>
      <c r="U2673" s="16">
        <f t="shared" si="191"/>
        <v>41992.818055555559</v>
      </c>
    </row>
    <row r="2674" spans="1:21" ht="60" hidden="1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0">
        <f t="shared" si="188"/>
        <v>33</v>
      </c>
      <c r="P2674" s="10">
        <f t="shared" si="189"/>
        <v>70.62</v>
      </c>
      <c r="Q2674" s="12" t="s">
        <v>8317</v>
      </c>
      <c r="R2674" t="s">
        <v>8354</v>
      </c>
      <c r="S2674" s="17">
        <f t="shared" si="190"/>
        <v>42344.884143518517</v>
      </c>
      <c r="T2674" s="17"/>
      <c r="U2674" s="16">
        <f t="shared" si="191"/>
        <v>42366.25</v>
      </c>
    </row>
    <row r="2675" spans="1:21" ht="60" hidden="1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0">
        <f t="shared" si="188"/>
        <v>28</v>
      </c>
      <c r="P2675" s="10">
        <f t="shared" si="189"/>
        <v>167.15</v>
      </c>
      <c r="Q2675" s="12" t="s">
        <v>8317</v>
      </c>
      <c r="R2675" t="s">
        <v>8354</v>
      </c>
      <c r="S2675" s="17">
        <f t="shared" si="190"/>
        <v>41912.541655092595</v>
      </c>
      <c r="T2675" s="17"/>
      <c r="U2675" s="16">
        <f t="shared" si="191"/>
        <v>41941.947916666664</v>
      </c>
    </row>
    <row r="2676" spans="1:21" ht="60" hidden="1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0">
        <f t="shared" si="188"/>
        <v>63</v>
      </c>
      <c r="P2676" s="10">
        <f t="shared" si="189"/>
        <v>128.62</v>
      </c>
      <c r="Q2676" s="12" t="s">
        <v>8317</v>
      </c>
      <c r="R2676" t="s">
        <v>8354</v>
      </c>
      <c r="S2676" s="17">
        <f t="shared" si="190"/>
        <v>42529.632754629631</v>
      </c>
      <c r="T2676" s="17"/>
      <c r="U2676" s="16">
        <f t="shared" si="191"/>
        <v>42556.207638888889</v>
      </c>
    </row>
    <row r="2677" spans="1:21" ht="60" hidden="1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0">
        <f t="shared" si="188"/>
        <v>8</v>
      </c>
      <c r="P2677" s="10">
        <f t="shared" si="189"/>
        <v>65.41</v>
      </c>
      <c r="Q2677" s="12" t="s">
        <v>8317</v>
      </c>
      <c r="R2677" t="s">
        <v>8354</v>
      </c>
      <c r="S2677" s="17">
        <f t="shared" si="190"/>
        <v>41923.857511574075</v>
      </c>
      <c r="T2677" s="17"/>
      <c r="U2677" s="16">
        <f t="shared" si="191"/>
        <v>41953.899178240739</v>
      </c>
    </row>
    <row r="2678" spans="1:21" ht="60" hidden="1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0">
        <f t="shared" si="188"/>
        <v>50</v>
      </c>
      <c r="P2678" s="10">
        <f t="shared" si="189"/>
        <v>117.56</v>
      </c>
      <c r="Q2678" s="12" t="s">
        <v>8317</v>
      </c>
      <c r="R2678" t="s">
        <v>8354</v>
      </c>
      <c r="S2678" s="17">
        <f t="shared" si="190"/>
        <v>42482.624699074076</v>
      </c>
      <c r="T2678" s="17"/>
      <c r="U2678" s="16">
        <f t="shared" si="191"/>
        <v>42512.624699074076</v>
      </c>
    </row>
    <row r="2679" spans="1:21" ht="45" hidden="1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0">
        <f t="shared" si="188"/>
        <v>18</v>
      </c>
      <c r="P2679" s="10">
        <f t="shared" si="189"/>
        <v>126.48</v>
      </c>
      <c r="Q2679" s="12" t="s">
        <v>8317</v>
      </c>
      <c r="R2679" t="s">
        <v>8354</v>
      </c>
      <c r="S2679" s="17">
        <f t="shared" si="190"/>
        <v>41793.029432870368</v>
      </c>
      <c r="T2679" s="17"/>
      <c r="U2679" s="16">
        <f t="shared" si="191"/>
        <v>41823.029432870368</v>
      </c>
    </row>
    <row r="2680" spans="1:21" ht="60" hidden="1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0">
        <f t="shared" si="188"/>
        <v>0</v>
      </c>
      <c r="P2680" s="10">
        <f t="shared" si="189"/>
        <v>550</v>
      </c>
      <c r="Q2680" s="12" t="s">
        <v>8317</v>
      </c>
      <c r="R2680" t="s">
        <v>8354</v>
      </c>
      <c r="S2680" s="17">
        <f t="shared" si="190"/>
        <v>42241.798206018517</v>
      </c>
      <c r="T2680" s="17"/>
      <c r="U2680" s="16">
        <f t="shared" si="191"/>
        <v>42271.798206018517</v>
      </c>
    </row>
    <row r="2681" spans="1:21" ht="60" hidden="1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0">
        <f t="shared" si="188"/>
        <v>0</v>
      </c>
      <c r="P2681" s="10">
        <f t="shared" si="189"/>
        <v>44</v>
      </c>
      <c r="Q2681" s="12" t="s">
        <v>8317</v>
      </c>
      <c r="R2681" t="s">
        <v>8354</v>
      </c>
      <c r="S2681" s="17">
        <f t="shared" si="190"/>
        <v>42033.001087962963</v>
      </c>
      <c r="T2681" s="17"/>
      <c r="U2681" s="16">
        <f t="shared" si="191"/>
        <v>42063.001087962963</v>
      </c>
    </row>
    <row r="2682" spans="1:21" ht="15.75" hidden="1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0">
        <f t="shared" si="188"/>
        <v>1</v>
      </c>
      <c r="P2682" s="10">
        <f t="shared" si="189"/>
        <v>69</v>
      </c>
      <c r="Q2682" s="12" t="s">
        <v>8317</v>
      </c>
      <c r="R2682" t="s">
        <v>8354</v>
      </c>
      <c r="S2682" s="17">
        <f t="shared" si="190"/>
        <v>42436.211701388893</v>
      </c>
      <c r="T2682" s="17"/>
      <c r="U2682" s="16">
        <f t="shared" si="191"/>
        <v>42466.170034722221</v>
      </c>
    </row>
    <row r="2683" spans="1:21" ht="45" hidden="1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0">
        <f t="shared" si="188"/>
        <v>1</v>
      </c>
      <c r="P2683" s="10">
        <f t="shared" si="189"/>
        <v>27.5</v>
      </c>
      <c r="Q2683" s="12" t="s">
        <v>8334</v>
      </c>
      <c r="R2683" t="s">
        <v>8335</v>
      </c>
      <c r="S2683" s="17">
        <f t="shared" si="190"/>
        <v>41805.895254629628</v>
      </c>
      <c r="T2683" s="17"/>
      <c r="U2683" s="16">
        <f t="shared" si="191"/>
        <v>41830.895254629628</v>
      </c>
    </row>
    <row r="2684" spans="1:21" ht="45" hidden="1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0">
        <f t="shared" si="188"/>
        <v>28</v>
      </c>
      <c r="P2684" s="10">
        <f t="shared" si="189"/>
        <v>84.9</v>
      </c>
      <c r="Q2684" s="12" t="s">
        <v>8334</v>
      </c>
      <c r="R2684" t="s">
        <v>8335</v>
      </c>
      <c r="S2684" s="17">
        <f t="shared" si="190"/>
        <v>41932.871990740743</v>
      </c>
      <c r="T2684" s="17"/>
      <c r="U2684" s="16">
        <f t="shared" si="191"/>
        <v>41965.249305555553</v>
      </c>
    </row>
    <row r="2685" spans="1:21" ht="60" hidden="1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0">
        <f t="shared" si="188"/>
        <v>0</v>
      </c>
      <c r="P2685" s="10">
        <f t="shared" si="189"/>
        <v>12</v>
      </c>
      <c r="Q2685" s="12" t="s">
        <v>8334</v>
      </c>
      <c r="R2685" t="s">
        <v>8335</v>
      </c>
      <c r="S2685" s="17">
        <f t="shared" si="190"/>
        <v>42034.75509259259</v>
      </c>
      <c r="T2685" s="17"/>
      <c r="U2685" s="16">
        <f t="shared" si="191"/>
        <v>42064.75509259259</v>
      </c>
    </row>
    <row r="2686" spans="1:21" ht="60" hidden="1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0">
        <f t="shared" si="188"/>
        <v>1</v>
      </c>
      <c r="P2686" s="10">
        <f t="shared" si="189"/>
        <v>200</v>
      </c>
      <c r="Q2686" s="12" t="s">
        <v>8334</v>
      </c>
      <c r="R2686" t="s">
        <v>8335</v>
      </c>
      <c r="S2686" s="17">
        <f t="shared" si="190"/>
        <v>41820.914641203701</v>
      </c>
      <c r="T2686" s="17"/>
      <c r="U2686" s="16">
        <f t="shared" si="191"/>
        <v>41860.914641203701</v>
      </c>
    </row>
    <row r="2687" spans="1:21" ht="60" hidden="1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0">
        <f t="shared" si="188"/>
        <v>0</v>
      </c>
      <c r="P2687" s="10">
        <f t="shared" si="189"/>
        <v>10</v>
      </c>
      <c r="Q2687" s="12" t="s">
        <v>8334</v>
      </c>
      <c r="R2687" t="s">
        <v>8335</v>
      </c>
      <c r="S2687" s="17">
        <f t="shared" si="190"/>
        <v>42061.69594907407</v>
      </c>
      <c r="T2687" s="17"/>
      <c r="U2687" s="16">
        <f t="shared" si="191"/>
        <v>42121.654282407413</v>
      </c>
    </row>
    <row r="2688" spans="1:21" ht="60" hidden="1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0">
        <f t="shared" si="188"/>
        <v>0</v>
      </c>
      <c r="P2688" s="10">
        <f t="shared" si="189"/>
        <v>0</v>
      </c>
      <c r="Q2688" s="12" t="s">
        <v>8334</v>
      </c>
      <c r="R2688" t="s">
        <v>8335</v>
      </c>
      <c r="S2688" s="17">
        <f t="shared" si="190"/>
        <v>41892.974803240737</v>
      </c>
      <c r="T2688" s="17"/>
      <c r="U2688" s="16">
        <f t="shared" si="191"/>
        <v>41912.974803240737</v>
      </c>
    </row>
    <row r="2689" spans="1:21" ht="45" hidden="1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0">
        <f t="shared" si="188"/>
        <v>0</v>
      </c>
      <c r="P2689" s="10">
        <f t="shared" si="189"/>
        <v>0</v>
      </c>
      <c r="Q2689" s="12" t="s">
        <v>8334</v>
      </c>
      <c r="R2689" t="s">
        <v>8335</v>
      </c>
      <c r="S2689" s="17">
        <f t="shared" si="190"/>
        <v>42154.64025462963</v>
      </c>
      <c r="T2689" s="17"/>
      <c r="U2689" s="16">
        <f t="shared" si="191"/>
        <v>42184.64025462963</v>
      </c>
    </row>
    <row r="2690" spans="1:21" ht="30" hidden="1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0">
        <f t="shared" ref="O2690:O2753" si="192">ROUND(E2690/D2690*100,0)</f>
        <v>0</v>
      </c>
      <c r="P2690" s="10">
        <f t="shared" ref="P2690:P2753" si="193">IFERROR(ROUND(E2690/L2690,2),0)</f>
        <v>5.29</v>
      </c>
      <c r="Q2690" s="12" t="s">
        <v>8334</v>
      </c>
      <c r="R2690" t="s">
        <v>8335</v>
      </c>
      <c r="S2690" s="17">
        <f t="shared" si="190"/>
        <v>42028.118865740747</v>
      </c>
      <c r="T2690" s="17"/>
      <c r="U2690" s="16">
        <f t="shared" si="191"/>
        <v>42059.125</v>
      </c>
    </row>
    <row r="2691" spans="1:21" ht="60" hidden="1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0">
        <f t="shared" si="192"/>
        <v>0</v>
      </c>
      <c r="P2691" s="10">
        <f t="shared" si="193"/>
        <v>1</v>
      </c>
      <c r="Q2691" s="12" t="s">
        <v>8334</v>
      </c>
      <c r="R2691" t="s">
        <v>8335</v>
      </c>
      <c r="S2691" s="17">
        <f t="shared" ref="S2691:S2754" si="194">(((J2691/60)/60)/24)+DATE(1970,1,1)</f>
        <v>42551.961689814809</v>
      </c>
      <c r="T2691" s="17"/>
      <c r="U2691" s="16">
        <f t="shared" ref="U2691:U2754" si="195">(((I2691/60)/60)/24)+DATE(1970,1,1)</f>
        <v>42581.961689814809</v>
      </c>
    </row>
    <row r="2692" spans="1:21" ht="60" hidden="1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0">
        <f t="shared" si="192"/>
        <v>11</v>
      </c>
      <c r="P2692" s="10">
        <f t="shared" si="193"/>
        <v>72.760000000000005</v>
      </c>
      <c r="Q2692" s="12" t="s">
        <v>8334</v>
      </c>
      <c r="R2692" t="s">
        <v>8335</v>
      </c>
      <c r="S2692" s="17">
        <f t="shared" si="194"/>
        <v>42113.105046296296</v>
      </c>
      <c r="T2692" s="17"/>
      <c r="U2692" s="16">
        <f t="shared" si="195"/>
        <v>42158.105046296296</v>
      </c>
    </row>
    <row r="2693" spans="1:21" ht="30" hidden="1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0">
        <f t="shared" si="192"/>
        <v>0</v>
      </c>
      <c r="P2693" s="10">
        <f t="shared" si="193"/>
        <v>17.5</v>
      </c>
      <c r="Q2693" s="12" t="s">
        <v>8334</v>
      </c>
      <c r="R2693" t="s">
        <v>8335</v>
      </c>
      <c r="S2693" s="17">
        <f t="shared" si="194"/>
        <v>42089.724039351851</v>
      </c>
      <c r="T2693" s="17"/>
      <c r="U2693" s="16">
        <f t="shared" si="195"/>
        <v>42134.724039351851</v>
      </c>
    </row>
    <row r="2694" spans="1:21" ht="45" hidden="1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0">
        <f t="shared" si="192"/>
        <v>1</v>
      </c>
      <c r="P2694" s="10">
        <f t="shared" si="193"/>
        <v>25</v>
      </c>
      <c r="Q2694" s="12" t="s">
        <v>8334</v>
      </c>
      <c r="R2694" t="s">
        <v>8335</v>
      </c>
      <c r="S2694" s="17">
        <f t="shared" si="194"/>
        <v>42058.334027777775</v>
      </c>
      <c r="T2694" s="17"/>
      <c r="U2694" s="16">
        <f t="shared" si="195"/>
        <v>42088.292361111111</v>
      </c>
    </row>
    <row r="2695" spans="1:21" ht="60" hidden="1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0">
        <f t="shared" si="192"/>
        <v>1</v>
      </c>
      <c r="P2695" s="10">
        <f t="shared" si="193"/>
        <v>13.33</v>
      </c>
      <c r="Q2695" s="12" t="s">
        <v>8334</v>
      </c>
      <c r="R2695" t="s">
        <v>8335</v>
      </c>
      <c r="S2695" s="17">
        <f t="shared" si="194"/>
        <v>41834.138495370367</v>
      </c>
      <c r="T2695" s="17"/>
      <c r="U2695" s="16">
        <f t="shared" si="195"/>
        <v>41864.138495370367</v>
      </c>
    </row>
    <row r="2696" spans="1:21" ht="60" hidden="1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0">
        <f t="shared" si="192"/>
        <v>0</v>
      </c>
      <c r="P2696" s="10">
        <f t="shared" si="193"/>
        <v>1</v>
      </c>
      <c r="Q2696" s="12" t="s">
        <v>8334</v>
      </c>
      <c r="R2696" t="s">
        <v>8335</v>
      </c>
      <c r="S2696" s="17">
        <f t="shared" si="194"/>
        <v>41878.140497685185</v>
      </c>
      <c r="T2696" s="17"/>
      <c r="U2696" s="16">
        <f t="shared" si="195"/>
        <v>41908.140497685185</v>
      </c>
    </row>
    <row r="2697" spans="1:21" ht="45" hidden="1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0">
        <f t="shared" si="192"/>
        <v>0</v>
      </c>
      <c r="P2697" s="10">
        <f t="shared" si="193"/>
        <v>23.67</v>
      </c>
      <c r="Q2697" s="12" t="s">
        <v>8334</v>
      </c>
      <c r="R2697" t="s">
        <v>8335</v>
      </c>
      <c r="S2697" s="17">
        <f t="shared" si="194"/>
        <v>42048.181921296295</v>
      </c>
      <c r="T2697" s="17"/>
      <c r="U2697" s="16">
        <f t="shared" si="195"/>
        <v>42108.14025462963</v>
      </c>
    </row>
    <row r="2698" spans="1:21" ht="60" hidden="1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0">
        <f t="shared" si="192"/>
        <v>6</v>
      </c>
      <c r="P2698" s="10">
        <f t="shared" si="193"/>
        <v>89.21</v>
      </c>
      <c r="Q2698" s="12" t="s">
        <v>8334</v>
      </c>
      <c r="R2698" t="s">
        <v>8335</v>
      </c>
      <c r="S2698" s="17">
        <f t="shared" si="194"/>
        <v>41964.844444444447</v>
      </c>
      <c r="T2698" s="17"/>
      <c r="U2698" s="16">
        <f t="shared" si="195"/>
        <v>41998.844444444447</v>
      </c>
    </row>
    <row r="2699" spans="1:21" ht="45" hidden="1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0">
        <f t="shared" si="192"/>
        <v>26</v>
      </c>
      <c r="P2699" s="10">
        <f t="shared" si="193"/>
        <v>116.56</v>
      </c>
      <c r="Q2699" s="12" t="s">
        <v>8334</v>
      </c>
      <c r="R2699" t="s">
        <v>8335</v>
      </c>
      <c r="S2699" s="17">
        <f t="shared" si="194"/>
        <v>42187.940081018518</v>
      </c>
      <c r="T2699" s="17"/>
      <c r="U2699" s="16">
        <f t="shared" si="195"/>
        <v>42218.916666666672</v>
      </c>
    </row>
    <row r="2700" spans="1:21" ht="45" hidden="1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0">
        <f t="shared" si="192"/>
        <v>0</v>
      </c>
      <c r="P2700" s="10">
        <f t="shared" si="193"/>
        <v>13.01</v>
      </c>
      <c r="Q2700" s="12" t="s">
        <v>8334</v>
      </c>
      <c r="R2700" t="s">
        <v>8335</v>
      </c>
      <c r="S2700" s="17">
        <f t="shared" si="194"/>
        <v>41787.898240740738</v>
      </c>
      <c r="T2700" s="17"/>
      <c r="U2700" s="16">
        <f t="shared" si="195"/>
        <v>41817.898240740738</v>
      </c>
    </row>
    <row r="2701" spans="1:21" ht="45" hidden="1" x14ac:dyDescent="0.2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0">
        <f t="shared" si="192"/>
        <v>0</v>
      </c>
      <c r="P2701" s="10">
        <f t="shared" si="193"/>
        <v>0</v>
      </c>
      <c r="Q2701" s="12" t="s">
        <v>8334</v>
      </c>
      <c r="R2701" t="s">
        <v>8335</v>
      </c>
      <c r="S2701" s="17">
        <f t="shared" si="194"/>
        <v>41829.896562499998</v>
      </c>
      <c r="T2701" s="17"/>
      <c r="U2701" s="16">
        <f t="shared" si="195"/>
        <v>41859.896562499998</v>
      </c>
    </row>
    <row r="2702" spans="1:21" ht="45" hidden="1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0">
        <f t="shared" si="192"/>
        <v>1</v>
      </c>
      <c r="P2702" s="10">
        <f t="shared" si="193"/>
        <v>17.5</v>
      </c>
      <c r="Q2702" s="12" t="s">
        <v>8334</v>
      </c>
      <c r="R2702" t="s">
        <v>8335</v>
      </c>
      <c r="S2702" s="17">
        <f t="shared" si="194"/>
        <v>41870.87467592593</v>
      </c>
      <c r="T2702" s="17"/>
      <c r="U2702" s="16">
        <f t="shared" si="195"/>
        <v>41900.87467592593</v>
      </c>
    </row>
    <row r="2703" spans="1:21" ht="60" hidden="1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0">
        <f t="shared" si="192"/>
        <v>46</v>
      </c>
      <c r="P2703" s="10">
        <f t="shared" si="193"/>
        <v>34.130000000000003</v>
      </c>
      <c r="Q2703" s="12" t="s">
        <v>8315</v>
      </c>
      <c r="R2703" t="s">
        <v>8355</v>
      </c>
      <c r="S2703" s="17">
        <f t="shared" si="194"/>
        <v>42801.774699074071</v>
      </c>
      <c r="T2703" s="17"/>
      <c r="U2703" s="16">
        <f t="shared" si="195"/>
        <v>42832.733032407406</v>
      </c>
    </row>
    <row r="2704" spans="1:21" ht="60" hidden="1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0">
        <f t="shared" si="192"/>
        <v>34</v>
      </c>
      <c r="P2704" s="10">
        <f t="shared" si="193"/>
        <v>132.35</v>
      </c>
      <c r="Q2704" s="12" t="s">
        <v>8315</v>
      </c>
      <c r="R2704" t="s">
        <v>8355</v>
      </c>
      <c r="S2704" s="17">
        <f t="shared" si="194"/>
        <v>42800.801817129628</v>
      </c>
      <c r="T2704" s="17"/>
      <c r="U2704" s="16">
        <f t="shared" si="195"/>
        <v>42830.760150462964</v>
      </c>
    </row>
    <row r="2705" spans="1:21" ht="45" hidden="1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0">
        <f t="shared" si="192"/>
        <v>104</v>
      </c>
      <c r="P2705" s="10">
        <f t="shared" si="193"/>
        <v>922.22</v>
      </c>
      <c r="Q2705" s="12" t="s">
        <v>8315</v>
      </c>
      <c r="R2705" t="s">
        <v>8355</v>
      </c>
      <c r="S2705" s="17">
        <f t="shared" si="194"/>
        <v>42756.690162037034</v>
      </c>
      <c r="T2705" s="17"/>
      <c r="U2705" s="16">
        <f t="shared" si="195"/>
        <v>42816.648495370369</v>
      </c>
    </row>
    <row r="2706" spans="1:21" ht="60" hidden="1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0">
        <f t="shared" si="192"/>
        <v>6</v>
      </c>
      <c r="P2706" s="10">
        <f t="shared" si="193"/>
        <v>163.57</v>
      </c>
      <c r="Q2706" s="12" t="s">
        <v>8315</v>
      </c>
      <c r="R2706" t="s">
        <v>8355</v>
      </c>
      <c r="S2706" s="17">
        <f t="shared" si="194"/>
        <v>42787.862430555557</v>
      </c>
      <c r="T2706" s="17"/>
      <c r="U2706" s="16">
        <f t="shared" si="195"/>
        <v>42830.820763888885</v>
      </c>
    </row>
    <row r="2707" spans="1:21" ht="30" hidden="1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0">
        <f t="shared" si="192"/>
        <v>11</v>
      </c>
      <c r="P2707" s="10">
        <f t="shared" si="193"/>
        <v>217.38</v>
      </c>
      <c r="Q2707" s="12" t="s">
        <v>8315</v>
      </c>
      <c r="R2707" t="s">
        <v>8355</v>
      </c>
      <c r="S2707" s="17">
        <f t="shared" si="194"/>
        <v>42773.916180555556</v>
      </c>
      <c r="T2707" s="17"/>
      <c r="U2707" s="16">
        <f t="shared" si="195"/>
        <v>42818.874513888892</v>
      </c>
    </row>
    <row r="2708" spans="1:21" ht="45" hidden="1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0">
        <f t="shared" si="192"/>
        <v>112</v>
      </c>
      <c r="P2708" s="10">
        <f t="shared" si="193"/>
        <v>149.44</v>
      </c>
      <c r="Q2708" s="12" t="s">
        <v>8315</v>
      </c>
      <c r="R2708" t="s">
        <v>8355</v>
      </c>
      <c r="S2708" s="17">
        <f t="shared" si="194"/>
        <v>41899.294942129629</v>
      </c>
      <c r="T2708" s="17"/>
      <c r="U2708" s="16">
        <f t="shared" si="195"/>
        <v>41928.290972222225</v>
      </c>
    </row>
    <row r="2709" spans="1:21" ht="45" hidden="1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0">
        <f t="shared" si="192"/>
        <v>351</v>
      </c>
      <c r="P2709" s="10">
        <f t="shared" si="193"/>
        <v>71.239999999999995</v>
      </c>
      <c r="Q2709" s="12" t="s">
        <v>8315</v>
      </c>
      <c r="R2709" t="s">
        <v>8355</v>
      </c>
      <c r="S2709" s="17">
        <f t="shared" si="194"/>
        <v>41391.782905092594</v>
      </c>
      <c r="T2709" s="17"/>
      <c r="U2709" s="16">
        <f t="shared" si="195"/>
        <v>41421.290972222225</v>
      </c>
    </row>
    <row r="2710" spans="1:21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0">
        <f t="shared" si="192"/>
        <v>233</v>
      </c>
      <c r="P2710" s="10">
        <f t="shared" si="193"/>
        <v>44.46</v>
      </c>
      <c r="Q2710" s="12" t="s">
        <v>8315</v>
      </c>
      <c r="R2710" t="s">
        <v>8355</v>
      </c>
      <c r="S2710" s="17">
        <f t="shared" si="194"/>
        <v>42512.698217592595</v>
      </c>
      <c r="T2710" s="27">
        <f>YEAR(S2710)</f>
        <v>2016</v>
      </c>
      <c r="U2710" s="16">
        <f t="shared" si="195"/>
        <v>42572.698217592595</v>
      </c>
    </row>
    <row r="2711" spans="1:21" ht="45" hidden="1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0">
        <f t="shared" si="192"/>
        <v>102</v>
      </c>
      <c r="P2711" s="10">
        <f t="shared" si="193"/>
        <v>164.94</v>
      </c>
      <c r="Q2711" s="12" t="s">
        <v>8315</v>
      </c>
      <c r="R2711" t="s">
        <v>8355</v>
      </c>
      <c r="S2711" s="17">
        <f t="shared" si="194"/>
        <v>42612.149780092594</v>
      </c>
      <c r="T2711" s="17"/>
      <c r="U2711" s="16">
        <f t="shared" si="195"/>
        <v>42647.165972222225</v>
      </c>
    </row>
    <row r="2712" spans="1:21" ht="30" hidden="1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0">
        <f t="shared" si="192"/>
        <v>154</v>
      </c>
      <c r="P2712" s="10">
        <f t="shared" si="193"/>
        <v>84.87</v>
      </c>
      <c r="Q2712" s="12" t="s">
        <v>8315</v>
      </c>
      <c r="R2712" t="s">
        <v>8355</v>
      </c>
      <c r="S2712" s="17">
        <f t="shared" si="194"/>
        <v>41828.229490740741</v>
      </c>
      <c r="T2712" s="17"/>
      <c r="U2712" s="16">
        <f t="shared" si="195"/>
        <v>41860.083333333336</v>
      </c>
    </row>
    <row r="2713" spans="1:21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0">
        <f t="shared" si="192"/>
        <v>101</v>
      </c>
      <c r="P2713" s="10">
        <f t="shared" si="193"/>
        <v>53.95</v>
      </c>
      <c r="Q2713" s="12" t="s">
        <v>8315</v>
      </c>
      <c r="R2713" t="s">
        <v>8355</v>
      </c>
      <c r="S2713" s="17">
        <f t="shared" si="194"/>
        <v>41780.745254629634</v>
      </c>
      <c r="T2713" s="27">
        <f>YEAR(S2713)</f>
        <v>2014</v>
      </c>
      <c r="U2713" s="16">
        <f t="shared" si="195"/>
        <v>41810.917361111111</v>
      </c>
    </row>
    <row r="2714" spans="1:21" ht="60" hidden="1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0">
        <f t="shared" si="192"/>
        <v>131</v>
      </c>
      <c r="P2714" s="10">
        <f t="shared" si="193"/>
        <v>50.53</v>
      </c>
      <c r="Q2714" s="12" t="s">
        <v>8315</v>
      </c>
      <c r="R2714" t="s">
        <v>8355</v>
      </c>
      <c r="S2714" s="17">
        <f t="shared" si="194"/>
        <v>41432.062037037038</v>
      </c>
      <c r="T2714" s="17"/>
      <c r="U2714" s="16">
        <f t="shared" si="195"/>
        <v>41468.75</v>
      </c>
    </row>
    <row r="2715" spans="1:21" ht="60" hidden="1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0">
        <f t="shared" si="192"/>
        <v>102</v>
      </c>
      <c r="P2715" s="10">
        <f t="shared" si="193"/>
        <v>108</v>
      </c>
      <c r="Q2715" s="12" t="s">
        <v>8315</v>
      </c>
      <c r="R2715" t="s">
        <v>8355</v>
      </c>
      <c r="S2715" s="17">
        <f t="shared" si="194"/>
        <v>42322.653749999998</v>
      </c>
      <c r="T2715" s="17"/>
      <c r="U2715" s="16">
        <f t="shared" si="195"/>
        <v>42362.653749999998</v>
      </c>
    </row>
    <row r="2716" spans="1:21" ht="45" hidden="1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0">
        <f t="shared" si="192"/>
        <v>116</v>
      </c>
      <c r="P2716" s="10">
        <f t="shared" si="193"/>
        <v>95.37</v>
      </c>
      <c r="Q2716" s="12" t="s">
        <v>8315</v>
      </c>
      <c r="R2716" t="s">
        <v>8355</v>
      </c>
      <c r="S2716" s="17">
        <f t="shared" si="194"/>
        <v>42629.655046296291</v>
      </c>
      <c r="T2716" s="17"/>
      <c r="U2716" s="16">
        <f t="shared" si="195"/>
        <v>42657.958333333328</v>
      </c>
    </row>
    <row r="2717" spans="1:21" ht="60" hidden="1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0">
        <f t="shared" si="192"/>
        <v>265</v>
      </c>
      <c r="P2717" s="10">
        <f t="shared" si="193"/>
        <v>57.63</v>
      </c>
      <c r="Q2717" s="12" t="s">
        <v>8315</v>
      </c>
      <c r="R2717" t="s">
        <v>8355</v>
      </c>
      <c r="S2717" s="17">
        <f t="shared" si="194"/>
        <v>42387.398472222223</v>
      </c>
      <c r="T2717" s="17"/>
      <c r="U2717" s="16">
        <f t="shared" si="195"/>
        <v>42421.398472222223</v>
      </c>
    </row>
    <row r="2718" spans="1:21" ht="75" hidden="1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0">
        <f t="shared" si="192"/>
        <v>120</v>
      </c>
      <c r="P2718" s="10">
        <f t="shared" si="193"/>
        <v>64.16</v>
      </c>
      <c r="Q2718" s="12" t="s">
        <v>8315</v>
      </c>
      <c r="R2718" t="s">
        <v>8355</v>
      </c>
      <c r="S2718" s="17">
        <f t="shared" si="194"/>
        <v>42255.333252314813</v>
      </c>
      <c r="T2718" s="17"/>
      <c r="U2718" s="16">
        <f t="shared" si="195"/>
        <v>42285.333252314813</v>
      </c>
    </row>
    <row r="2719" spans="1:21" ht="45" hidden="1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0">
        <f t="shared" si="192"/>
        <v>120</v>
      </c>
      <c r="P2719" s="10">
        <f t="shared" si="193"/>
        <v>92.39</v>
      </c>
      <c r="Q2719" s="12" t="s">
        <v>8315</v>
      </c>
      <c r="R2719" t="s">
        <v>8355</v>
      </c>
      <c r="S2719" s="17">
        <f t="shared" si="194"/>
        <v>41934.914918981485</v>
      </c>
      <c r="T2719" s="17"/>
      <c r="U2719" s="16">
        <f t="shared" si="195"/>
        <v>41979.956585648149</v>
      </c>
    </row>
    <row r="2720" spans="1:21" ht="60" hidden="1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0">
        <f t="shared" si="192"/>
        <v>104</v>
      </c>
      <c r="P2720" s="10">
        <f t="shared" si="193"/>
        <v>125.98</v>
      </c>
      <c r="Q2720" s="12" t="s">
        <v>8315</v>
      </c>
      <c r="R2720" t="s">
        <v>8355</v>
      </c>
      <c r="S2720" s="17">
        <f t="shared" si="194"/>
        <v>42465.596585648149</v>
      </c>
      <c r="T2720" s="17"/>
      <c r="U2720" s="16">
        <f t="shared" si="195"/>
        <v>42493.958333333328</v>
      </c>
    </row>
    <row r="2721" spans="1:21" ht="60" hidden="1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0">
        <f t="shared" si="192"/>
        <v>109</v>
      </c>
      <c r="P2721" s="10">
        <f t="shared" si="193"/>
        <v>94.64</v>
      </c>
      <c r="Q2721" s="12" t="s">
        <v>8315</v>
      </c>
      <c r="R2721" t="s">
        <v>8355</v>
      </c>
      <c r="S2721" s="17">
        <f t="shared" si="194"/>
        <v>42418.031180555554</v>
      </c>
      <c r="T2721" s="17"/>
      <c r="U2721" s="16">
        <f t="shared" si="195"/>
        <v>42477.989513888882</v>
      </c>
    </row>
    <row r="2722" spans="1:21" ht="45" hidden="1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0">
        <f t="shared" si="192"/>
        <v>118</v>
      </c>
      <c r="P2722" s="10">
        <f t="shared" si="193"/>
        <v>170.7</v>
      </c>
      <c r="Q2722" s="12" t="s">
        <v>8315</v>
      </c>
      <c r="R2722" t="s">
        <v>8355</v>
      </c>
      <c r="S2722" s="17">
        <f t="shared" si="194"/>
        <v>42655.465891203698</v>
      </c>
      <c r="T2722" s="17"/>
      <c r="U2722" s="16">
        <f t="shared" si="195"/>
        <v>42685.507557870369</v>
      </c>
    </row>
    <row r="2723" spans="1:21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0">
        <f t="shared" si="192"/>
        <v>1462</v>
      </c>
      <c r="P2723" s="10">
        <f t="shared" si="193"/>
        <v>40.76</v>
      </c>
      <c r="Q2723" s="12" t="s">
        <v>8317</v>
      </c>
      <c r="R2723" t="s">
        <v>8347</v>
      </c>
      <c r="S2723" s="17">
        <f t="shared" si="194"/>
        <v>41493.543958333335</v>
      </c>
      <c r="T2723" s="27">
        <f>YEAR(S2723)</f>
        <v>2013</v>
      </c>
      <c r="U2723" s="16">
        <f t="shared" si="195"/>
        <v>41523.791666666664</v>
      </c>
    </row>
    <row r="2724" spans="1:21" ht="60" hidden="1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0">
        <f t="shared" si="192"/>
        <v>253</v>
      </c>
      <c r="P2724" s="10">
        <f t="shared" si="193"/>
        <v>68.25</v>
      </c>
      <c r="Q2724" s="12" t="s">
        <v>8317</v>
      </c>
      <c r="R2724" t="s">
        <v>8347</v>
      </c>
      <c r="S2724" s="17">
        <f t="shared" si="194"/>
        <v>42704.857094907406</v>
      </c>
      <c r="T2724" s="17"/>
      <c r="U2724" s="16">
        <f t="shared" si="195"/>
        <v>42764.857094907406</v>
      </c>
    </row>
    <row r="2725" spans="1:21" ht="60" hidden="1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0">
        <f t="shared" si="192"/>
        <v>140</v>
      </c>
      <c r="P2725" s="10">
        <f t="shared" si="193"/>
        <v>95.49</v>
      </c>
      <c r="Q2725" s="12" t="s">
        <v>8317</v>
      </c>
      <c r="R2725" t="s">
        <v>8347</v>
      </c>
      <c r="S2725" s="17">
        <f t="shared" si="194"/>
        <v>41944.83898148148</v>
      </c>
      <c r="T2725" s="17"/>
      <c r="U2725" s="16">
        <f t="shared" si="195"/>
        <v>42004.880648148144</v>
      </c>
    </row>
    <row r="2726" spans="1:21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0">
        <f t="shared" si="192"/>
        <v>297</v>
      </c>
      <c r="P2726" s="10">
        <f t="shared" si="193"/>
        <v>7.19</v>
      </c>
      <c r="Q2726" s="12" t="s">
        <v>8317</v>
      </c>
      <c r="R2726" t="s">
        <v>8347</v>
      </c>
      <c r="S2726" s="17">
        <f t="shared" si="194"/>
        <v>42199.32707175926</v>
      </c>
      <c r="T2726" s="27">
        <f>YEAR(S2726)</f>
        <v>2015</v>
      </c>
      <c r="U2726" s="16">
        <f t="shared" si="195"/>
        <v>42231.32707175926</v>
      </c>
    </row>
    <row r="2727" spans="1:21" ht="45" hidden="1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0">
        <f t="shared" si="192"/>
        <v>145</v>
      </c>
      <c r="P2727" s="10">
        <f t="shared" si="193"/>
        <v>511.65</v>
      </c>
      <c r="Q2727" s="12" t="s">
        <v>8317</v>
      </c>
      <c r="R2727" t="s">
        <v>8347</v>
      </c>
      <c r="S2727" s="17">
        <f t="shared" si="194"/>
        <v>42745.744618055556</v>
      </c>
      <c r="T2727" s="17"/>
      <c r="U2727" s="16">
        <f t="shared" si="195"/>
        <v>42795.744618055556</v>
      </c>
    </row>
    <row r="2728" spans="1:21" ht="15.75" hidden="1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0">
        <f t="shared" si="192"/>
        <v>106</v>
      </c>
      <c r="P2728" s="10">
        <f t="shared" si="193"/>
        <v>261.75</v>
      </c>
      <c r="Q2728" s="12" t="s">
        <v>8317</v>
      </c>
      <c r="R2728" t="s">
        <v>8347</v>
      </c>
      <c r="S2728" s="17">
        <f t="shared" si="194"/>
        <v>42452.579988425925</v>
      </c>
      <c r="T2728" s="17"/>
      <c r="U2728" s="16">
        <f t="shared" si="195"/>
        <v>42482.579988425925</v>
      </c>
    </row>
    <row r="2729" spans="1:21" ht="45" hidden="1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0">
        <f t="shared" si="192"/>
        <v>493</v>
      </c>
      <c r="P2729" s="10">
        <f t="shared" si="193"/>
        <v>69.760000000000005</v>
      </c>
      <c r="Q2729" s="12" t="s">
        <v>8317</v>
      </c>
      <c r="R2729" t="s">
        <v>8347</v>
      </c>
      <c r="S2729" s="17">
        <f t="shared" si="194"/>
        <v>42198.676655092597</v>
      </c>
      <c r="T2729" s="17"/>
      <c r="U2729" s="16">
        <f t="shared" si="195"/>
        <v>42223.676655092597</v>
      </c>
    </row>
    <row r="2730" spans="1:21" ht="30" hidden="1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0">
        <f t="shared" si="192"/>
        <v>202</v>
      </c>
      <c r="P2730" s="10">
        <f t="shared" si="193"/>
        <v>77.23</v>
      </c>
      <c r="Q2730" s="12" t="s">
        <v>8317</v>
      </c>
      <c r="R2730" t="s">
        <v>8347</v>
      </c>
      <c r="S2730" s="17">
        <f t="shared" si="194"/>
        <v>42333.59993055556</v>
      </c>
      <c r="T2730" s="17"/>
      <c r="U2730" s="16">
        <f t="shared" si="195"/>
        <v>42368.59993055556</v>
      </c>
    </row>
    <row r="2731" spans="1:21" ht="30" hidden="1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0">
        <f t="shared" si="192"/>
        <v>104</v>
      </c>
      <c r="P2731" s="10">
        <f t="shared" si="193"/>
        <v>340.57</v>
      </c>
      <c r="Q2731" s="12" t="s">
        <v>8317</v>
      </c>
      <c r="R2731" t="s">
        <v>8347</v>
      </c>
      <c r="S2731" s="17">
        <f t="shared" si="194"/>
        <v>42095.240706018521</v>
      </c>
      <c r="T2731" s="17"/>
      <c r="U2731" s="16">
        <f t="shared" si="195"/>
        <v>42125.240706018521</v>
      </c>
    </row>
    <row r="2732" spans="1:21" ht="45" hidden="1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0">
        <f t="shared" si="192"/>
        <v>170</v>
      </c>
      <c r="P2732" s="10">
        <f t="shared" si="193"/>
        <v>67.42</v>
      </c>
      <c r="Q2732" s="12" t="s">
        <v>8317</v>
      </c>
      <c r="R2732" t="s">
        <v>8347</v>
      </c>
      <c r="S2732" s="17">
        <f t="shared" si="194"/>
        <v>41351.541377314818</v>
      </c>
      <c r="T2732" s="17"/>
      <c r="U2732" s="16">
        <f t="shared" si="195"/>
        <v>41386.541377314818</v>
      </c>
    </row>
    <row r="2733" spans="1:21" ht="60" hidden="1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0">
        <f t="shared" si="192"/>
        <v>104</v>
      </c>
      <c r="P2733" s="10">
        <f t="shared" si="193"/>
        <v>845.7</v>
      </c>
      <c r="Q2733" s="12" t="s">
        <v>8317</v>
      </c>
      <c r="R2733" t="s">
        <v>8347</v>
      </c>
      <c r="S2733" s="17">
        <f t="shared" si="194"/>
        <v>41872.525717592594</v>
      </c>
      <c r="T2733" s="17"/>
      <c r="U2733" s="16">
        <f t="shared" si="195"/>
        <v>41930.166666666664</v>
      </c>
    </row>
    <row r="2734" spans="1:21" ht="60" hidden="1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0">
        <f t="shared" si="192"/>
        <v>118</v>
      </c>
      <c r="P2734" s="10">
        <f t="shared" si="193"/>
        <v>97.19</v>
      </c>
      <c r="Q2734" s="12" t="s">
        <v>8317</v>
      </c>
      <c r="R2734" t="s">
        <v>8347</v>
      </c>
      <c r="S2734" s="17">
        <f t="shared" si="194"/>
        <v>41389.808194444442</v>
      </c>
      <c r="T2734" s="17"/>
      <c r="U2734" s="16">
        <f t="shared" si="195"/>
        <v>41422</v>
      </c>
    </row>
    <row r="2735" spans="1:21" ht="60" hidden="1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0">
        <f t="shared" si="192"/>
        <v>108</v>
      </c>
      <c r="P2735" s="10">
        <f t="shared" si="193"/>
        <v>451.84</v>
      </c>
      <c r="Q2735" s="12" t="s">
        <v>8317</v>
      </c>
      <c r="R2735" t="s">
        <v>8347</v>
      </c>
      <c r="S2735" s="17">
        <f t="shared" si="194"/>
        <v>42044.272847222222</v>
      </c>
      <c r="T2735" s="17"/>
      <c r="U2735" s="16">
        <f t="shared" si="195"/>
        <v>42104.231180555551</v>
      </c>
    </row>
    <row r="2736" spans="1:21" ht="60" hidden="1" x14ac:dyDescent="0.2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0">
        <f t="shared" si="192"/>
        <v>2260300</v>
      </c>
      <c r="P2736" s="10">
        <f t="shared" si="193"/>
        <v>138.66999999999999</v>
      </c>
      <c r="Q2736" s="12" t="s">
        <v>8317</v>
      </c>
      <c r="R2736" t="s">
        <v>8347</v>
      </c>
      <c r="S2736" s="17">
        <f t="shared" si="194"/>
        <v>42626.668888888889</v>
      </c>
      <c r="T2736" s="17"/>
      <c r="U2736" s="16">
        <f t="shared" si="195"/>
        <v>42656.915972222225</v>
      </c>
    </row>
    <row r="2737" spans="1:21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0">
        <f t="shared" si="192"/>
        <v>978</v>
      </c>
      <c r="P2737" s="10">
        <f t="shared" si="193"/>
        <v>21.64</v>
      </c>
      <c r="Q2737" s="12" t="s">
        <v>8317</v>
      </c>
      <c r="R2737" t="s">
        <v>8347</v>
      </c>
      <c r="S2737" s="17">
        <f t="shared" si="194"/>
        <v>41316.120949074073</v>
      </c>
      <c r="T2737" s="27">
        <f>YEAR(S2737)</f>
        <v>2013</v>
      </c>
      <c r="U2737" s="16">
        <f t="shared" si="195"/>
        <v>41346.833333333336</v>
      </c>
    </row>
    <row r="2738" spans="1:21" ht="75" hidden="1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0">
        <f t="shared" si="192"/>
        <v>123</v>
      </c>
      <c r="P2738" s="10">
        <f t="shared" si="193"/>
        <v>169.52</v>
      </c>
      <c r="Q2738" s="12" t="s">
        <v>8317</v>
      </c>
      <c r="R2738" t="s">
        <v>8347</v>
      </c>
      <c r="S2738" s="17">
        <f t="shared" si="194"/>
        <v>41722.666354166664</v>
      </c>
      <c r="T2738" s="17"/>
      <c r="U2738" s="16">
        <f t="shared" si="195"/>
        <v>41752.666354166664</v>
      </c>
    </row>
    <row r="2739" spans="1:21" ht="60" hidden="1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0">
        <f t="shared" si="192"/>
        <v>246</v>
      </c>
      <c r="P2739" s="10">
        <f t="shared" si="193"/>
        <v>161.88</v>
      </c>
      <c r="Q2739" s="12" t="s">
        <v>8317</v>
      </c>
      <c r="R2739" t="s">
        <v>8347</v>
      </c>
      <c r="S2739" s="17">
        <f t="shared" si="194"/>
        <v>41611.917673611111</v>
      </c>
      <c r="T2739" s="17"/>
      <c r="U2739" s="16">
        <f t="shared" si="195"/>
        <v>41654.791666666664</v>
      </c>
    </row>
    <row r="2740" spans="1:21" ht="45" hidden="1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0">
        <f t="shared" si="192"/>
        <v>148</v>
      </c>
      <c r="P2740" s="10">
        <f t="shared" si="193"/>
        <v>493.13</v>
      </c>
      <c r="Q2740" s="12" t="s">
        <v>8317</v>
      </c>
      <c r="R2740" t="s">
        <v>8347</v>
      </c>
      <c r="S2740" s="17">
        <f t="shared" si="194"/>
        <v>42620.143564814818</v>
      </c>
      <c r="T2740" s="17"/>
      <c r="U2740" s="16">
        <f t="shared" si="195"/>
        <v>42680.143564814818</v>
      </c>
    </row>
    <row r="2741" spans="1:21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0">
        <f t="shared" si="192"/>
        <v>384</v>
      </c>
      <c r="P2741" s="10">
        <f t="shared" si="193"/>
        <v>22.12</v>
      </c>
      <c r="Q2741" s="12" t="s">
        <v>8317</v>
      </c>
      <c r="R2741" t="s">
        <v>8347</v>
      </c>
      <c r="S2741" s="17">
        <f t="shared" si="194"/>
        <v>41719.887928240743</v>
      </c>
      <c r="T2741" s="27">
        <f>YEAR(S2741)</f>
        <v>2014</v>
      </c>
      <c r="U2741" s="16">
        <f t="shared" si="195"/>
        <v>41764.887928240743</v>
      </c>
    </row>
    <row r="2742" spans="1:21" ht="45" hidden="1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0">
        <f t="shared" si="192"/>
        <v>103</v>
      </c>
      <c r="P2742" s="10">
        <f t="shared" si="193"/>
        <v>18.239999999999998</v>
      </c>
      <c r="Q2742" s="12" t="s">
        <v>8317</v>
      </c>
      <c r="R2742" t="s">
        <v>8347</v>
      </c>
      <c r="S2742" s="17">
        <f t="shared" si="194"/>
        <v>42045.031851851847</v>
      </c>
      <c r="T2742" s="17"/>
      <c r="U2742" s="16">
        <f t="shared" si="195"/>
        <v>42074.99018518519</v>
      </c>
    </row>
    <row r="2743" spans="1:21" ht="30" hidden="1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0">
        <f t="shared" si="192"/>
        <v>0</v>
      </c>
      <c r="P2743" s="10">
        <f t="shared" si="193"/>
        <v>8.75</v>
      </c>
      <c r="Q2743" s="12" t="s">
        <v>8320</v>
      </c>
      <c r="R2743" t="s">
        <v>8356</v>
      </c>
      <c r="S2743" s="17">
        <f t="shared" si="194"/>
        <v>41911.657430555555</v>
      </c>
      <c r="T2743" s="17"/>
      <c r="U2743" s="16">
        <f t="shared" si="195"/>
        <v>41932.088194444441</v>
      </c>
    </row>
    <row r="2744" spans="1:21" ht="45" hidden="1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0">
        <f t="shared" si="192"/>
        <v>29</v>
      </c>
      <c r="P2744" s="10">
        <f t="shared" si="193"/>
        <v>40.61</v>
      </c>
      <c r="Q2744" s="12" t="s">
        <v>8320</v>
      </c>
      <c r="R2744" t="s">
        <v>8356</v>
      </c>
      <c r="S2744" s="17">
        <f t="shared" si="194"/>
        <v>41030.719756944447</v>
      </c>
      <c r="T2744" s="17"/>
      <c r="U2744" s="16">
        <f t="shared" si="195"/>
        <v>41044.719756944447</v>
      </c>
    </row>
    <row r="2745" spans="1:21" ht="60" hidden="1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0">
        <f t="shared" si="192"/>
        <v>0</v>
      </c>
      <c r="P2745" s="10">
        <f t="shared" si="193"/>
        <v>0</v>
      </c>
      <c r="Q2745" s="12" t="s">
        <v>8320</v>
      </c>
      <c r="R2745" t="s">
        <v>8356</v>
      </c>
      <c r="S2745" s="17">
        <f t="shared" si="194"/>
        <v>42632.328784722224</v>
      </c>
      <c r="T2745" s="17"/>
      <c r="U2745" s="16">
        <f t="shared" si="195"/>
        <v>42662.328784722224</v>
      </c>
    </row>
    <row r="2746" spans="1:21" ht="60" hidden="1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0">
        <f t="shared" si="192"/>
        <v>5</v>
      </c>
      <c r="P2746" s="10">
        <f t="shared" si="193"/>
        <v>37.950000000000003</v>
      </c>
      <c r="Q2746" s="12" t="s">
        <v>8320</v>
      </c>
      <c r="R2746" t="s">
        <v>8356</v>
      </c>
      <c r="S2746" s="17">
        <f t="shared" si="194"/>
        <v>40938.062476851854</v>
      </c>
      <c r="T2746" s="17"/>
      <c r="U2746" s="16">
        <f t="shared" si="195"/>
        <v>40968.062476851854</v>
      </c>
    </row>
    <row r="2747" spans="1:21" ht="60" hidden="1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0">
        <f t="shared" si="192"/>
        <v>22</v>
      </c>
      <c r="P2747" s="10">
        <f t="shared" si="193"/>
        <v>35.729999999999997</v>
      </c>
      <c r="Q2747" s="12" t="s">
        <v>8320</v>
      </c>
      <c r="R2747" t="s">
        <v>8356</v>
      </c>
      <c r="S2747" s="17">
        <f t="shared" si="194"/>
        <v>41044.988055555557</v>
      </c>
      <c r="T2747" s="17"/>
      <c r="U2747" s="16">
        <f t="shared" si="195"/>
        <v>41104.988055555557</v>
      </c>
    </row>
    <row r="2748" spans="1:21" ht="60" hidden="1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0">
        <f t="shared" si="192"/>
        <v>27</v>
      </c>
      <c r="P2748" s="10">
        <f t="shared" si="193"/>
        <v>42.16</v>
      </c>
      <c r="Q2748" s="12" t="s">
        <v>8320</v>
      </c>
      <c r="R2748" t="s">
        <v>8356</v>
      </c>
      <c r="S2748" s="17">
        <f t="shared" si="194"/>
        <v>41850.781377314815</v>
      </c>
      <c r="T2748" s="17"/>
      <c r="U2748" s="16">
        <f t="shared" si="195"/>
        <v>41880.781377314815</v>
      </c>
    </row>
    <row r="2749" spans="1:21" ht="45" hidden="1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0">
        <f t="shared" si="192"/>
        <v>28</v>
      </c>
      <c r="P2749" s="10">
        <f t="shared" si="193"/>
        <v>35</v>
      </c>
      <c r="Q2749" s="12" t="s">
        <v>8320</v>
      </c>
      <c r="R2749" t="s">
        <v>8356</v>
      </c>
      <c r="S2749" s="17">
        <f t="shared" si="194"/>
        <v>41044.64811342593</v>
      </c>
      <c r="T2749" s="17"/>
      <c r="U2749" s="16">
        <f t="shared" si="195"/>
        <v>41076.131944444445</v>
      </c>
    </row>
    <row r="2750" spans="1:21" ht="45" hidden="1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0">
        <f t="shared" si="192"/>
        <v>1</v>
      </c>
      <c r="P2750" s="10">
        <f t="shared" si="193"/>
        <v>13.25</v>
      </c>
      <c r="Q2750" s="12" t="s">
        <v>8320</v>
      </c>
      <c r="R2750" t="s">
        <v>8356</v>
      </c>
      <c r="S2750" s="17">
        <f t="shared" si="194"/>
        <v>42585.7106712963</v>
      </c>
      <c r="T2750" s="17"/>
      <c r="U2750" s="16">
        <f t="shared" si="195"/>
        <v>42615.7106712963</v>
      </c>
    </row>
    <row r="2751" spans="1:21" ht="30" hidden="1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0">
        <f t="shared" si="192"/>
        <v>1</v>
      </c>
      <c r="P2751" s="10">
        <f t="shared" si="193"/>
        <v>55</v>
      </c>
      <c r="Q2751" s="12" t="s">
        <v>8320</v>
      </c>
      <c r="R2751" t="s">
        <v>8356</v>
      </c>
      <c r="S2751" s="17">
        <f t="shared" si="194"/>
        <v>42068.799039351856</v>
      </c>
      <c r="T2751" s="17"/>
      <c r="U2751" s="16">
        <f t="shared" si="195"/>
        <v>42098.757372685184</v>
      </c>
    </row>
    <row r="2752" spans="1:21" ht="45" hidden="1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0">
        <f t="shared" si="192"/>
        <v>0</v>
      </c>
      <c r="P2752" s="10">
        <f t="shared" si="193"/>
        <v>0</v>
      </c>
      <c r="Q2752" s="12" t="s">
        <v>8320</v>
      </c>
      <c r="R2752" t="s">
        <v>8356</v>
      </c>
      <c r="S2752" s="17">
        <f t="shared" si="194"/>
        <v>41078.899826388886</v>
      </c>
      <c r="T2752" s="17"/>
      <c r="U2752" s="16">
        <f t="shared" si="195"/>
        <v>41090.833333333336</v>
      </c>
    </row>
    <row r="2753" spans="1:21" ht="60" hidden="1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0">
        <f t="shared" si="192"/>
        <v>0</v>
      </c>
      <c r="P2753" s="10">
        <f t="shared" si="193"/>
        <v>0</v>
      </c>
      <c r="Q2753" s="12" t="s">
        <v>8320</v>
      </c>
      <c r="R2753" t="s">
        <v>8356</v>
      </c>
      <c r="S2753" s="17">
        <f t="shared" si="194"/>
        <v>41747.887060185189</v>
      </c>
      <c r="T2753" s="17"/>
      <c r="U2753" s="16">
        <f t="shared" si="195"/>
        <v>41807.887060185189</v>
      </c>
    </row>
    <row r="2754" spans="1:21" ht="60" hidden="1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0">
        <f t="shared" ref="O2754:O2817" si="196">ROUND(E2754/D2754*100,0)</f>
        <v>11</v>
      </c>
      <c r="P2754" s="10">
        <f t="shared" ref="P2754:P2817" si="197">IFERROR(ROUND(E2754/L2754,2),0)</f>
        <v>39.29</v>
      </c>
      <c r="Q2754" s="12" t="s">
        <v>8320</v>
      </c>
      <c r="R2754" t="s">
        <v>8356</v>
      </c>
      <c r="S2754" s="17">
        <f t="shared" si="194"/>
        <v>40855.765092592592</v>
      </c>
      <c r="T2754" s="17"/>
      <c r="U2754" s="16">
        <f t="shared" si="195"/>
        <v>40895.765092592592</v>
      </c>
    </row>
    <row r="2755" spans="1:21" ht="45" hidden="1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0">
        <f t="shared" si="196"/>
        <v>19</v>
      </c>
      <c r="P2755" s="10">
        <f t="shared" si="197"/>
        <v>47.5</v>
      </c>
      <c r="Q2755" s="12" t="s">
        <v>8320</v>
      </c>
      <c r="R2755" t="s">
        <v>8356</v>
      </c>
      <c r="S2755" s="17">
        <f t="shared" ref="S2755:S2818" si="198">(((J2755/60)/60)/24)+DATE(1970,1,1)</f>
        <v>41117.900729166664</v>
      </c>
      <c r="T2755" s="17"/>
      <c r="U2755" s="16">
        <f t="shared" ref="U2755:U2818" si="199">(((I2755/60)/60)/24)+DATE(1970,1,1)</f>
        <v>41147.900729166664</v>
      </c>
    </row>
    <row r="2756" spans="1:21" ht="45" hidden="1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0">
        <f t="shared" si="196"/>
        <v>0</v>
      </c>
      <c r="P2756" s="10">
        <f t="shared" si="197"/>
        <v>0</v>
      </c>
      <c r="Q2756" s="12" t="s">
        <v>8320</v>
      </c>
      <c r="R2756" t="s">
        <v>8356</v>
      </c>
      <c r="S2756" s="17">
        <f t="shared" si="198"/>
        <v>41863.636006944449</v>
      </c>
      <c r="T2756" s="17"/>
      <c r="U2756" s="16">
        <f t="shared" si="199"/>
        <v>41893.636006944449</v>
      </c>
    </row>
    <row r="2757" spans="1:21" ht="45" hidden="1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0">
        <f t="shared" si="196"/>
        <v>52</v>
      </c>
      <c r="P2757" s="10">
        <f t="shared" si="197"/>
        <v>17.329999999999998</v>
      </c>
      <c r="Q2757" s="12" t="s">
        <v>8320</v>
      </c>
      <c r="R2757" t="s">
        <v>8356</v>
      </c>
      <c r="S2757" s="17">
        <f t="shared" si="198"/>
        <v>42072.790821759263</v>
      </c>
      <c r="T2757" s="17"/>
      <c r="U2757" s="16">
        <f t="shared" si="199"/>
        <v>42102.790821759263</v>
      </c>
    </row>
    <row r="2758" spans="1:21" ht="45" hidden="1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0">
        <f t="shared" si="196"/>
        <v>10</v>
      </c>
      <c r="P2758" s="10">
        <f t="shared" si="197"/>
        <v>31.76</v>
      </c>
      <c r="Q2758" s="12" t="s">
        <v>8320</v>
      </c>
      <c r="R2758" t="s">
        <v>8356</v>
      </c>
      <c r="S2758" s="17">
        <f t="shared" si="198"/>
        <v>41620.90047453704</v>
      </c>
      <c r="T2758" s="17"/>
      <c r="U2758" s="16">
        <f t="shared" si="199"/>
        <v>41650.90047453704</v>
      </c>
    </row>
    <row r="2759" spans="1:21" ht="30" hidden="1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0">
        <f t="shared" si="196"/>
        <v>1</v>
      </c>
      <c r="P2759" s="10">
        <f t="shared" si="197"/>
        <v>5</v>
      </c>
      <c r="Q2759" s="12" t="s">
        <v>8320</v>
      </c>
      <c r="R2759" t="s">
        <v>8356</v>
      </c>
      <c r="S2759" s="17">
        <f t="shared" si="198"/>
        <v>42573.65662037037</v>
      </c>
      <c r="T2759" s="17"/>
      <c r="U2759" s="16">
        <f t="shared" si="199"/>
        <v>42588.65662037037</v>
      </c>
    </row>
    <row r="2760" spans="1:21" ht="60" hidden="1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0">
        <f t="shared" si="196"/>
        <v>12</v>
      </c>
      <c r="P2760" s="10">
        <f t="shared" si="197"/>
        <v>39</v>
      </c>
      <c r="Q2760" s="12" t="s">
        <v>8320</v>
      </c>
      <c r="R2760" t="s">
        <v>8356</v>
      </c>
      <c r="S2760" s="17">
        <f t="shared" si="198"/>
        <v>42639.441932870366</v>
      </c>
      <c r="T2760" s="17"/>
      <c r="U2760" s="16">
        <f t="shared" si="199"/>
        <v>42653.441932870366</v>
      </c>
    </row>
    <row r="2761" spans="1:21" ht="60" hidden="1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0">
        <f t="shared" si="196"/>
        <v>11</v>
      </c>
      <c r="P2761" s="10">
        <f t="shared" si="197"/>
        <v>52.5</v>
      </c>
      <c r="Q2761" s="12" t="s">
        <v>8320</v>
      </c>
      <c r="R2761" t="s">
        <v>8356</v>
      </c>
      <c r="S2761" s="17">
        <f t="shared" si="198"/>
        <v>42524.36650462963</v>
      </c>
      <c r="T2761" s="17"/>
      <c r="U2761" s="16">
        <f t="shared" si="199"/>
        <v>42567.36650462963</v>
      </c>
    </row>
    <row r="2762" spans="1:21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0">
        <f t="shared" si="196"/>
        <v>0</v>
      </c>
      <c r="P2762" s="10">
        <f t="shared" si="197"/>
        <v>0</v>
      </c>
      <c r="Q2762" s="12" t="s">
        <v>8320</v>
      </c>
      <c r="R2762" t="s">
        <v>8356</v>
      </c>
      <c r="S2762" s="17">
        <f t="shared" si="198"/>
        <v>41415.461319444446</v>
      </c>
      <c r="T2762" s="27">
        <f>YEAR(S2762)</f>
        <v>2013</v>
      </c>
      <c r="U2762" s="16">
        <f t="shared" si="199"/>
        <v>41445.461319444446</v>
      </c>
    </row>
    <row r="2763" spans="1:21" ht="30" hidden="1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0">
        <f t="shared" si="196"/>
        <v>1</v>
      </c>
      <c r="P2763" s="10">
        <f t="shared" si="197"/>
        <v>9</v>
      </c>
      <c r="Q2763" s="12" t="s">
        <v>8320</v>
      </c>
      <c r="R2763" t="s">
        <v>8356</v>
      </c>
      <c r="S2763" s="17">
        <f t="shared" si="198"/>
        <v>41247.063576388886</v>
      </c>
      <c r="T2763" s="17"/>
      <c r="U2763" s="16">
        <f t="shared" si="199"/>
        <v>41277.063576388886</v>
      </c>
    </row>
    <row r="2764" spans="1:21" ht="45" hidden="1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0">
        <f t="shared" si="196"/>
        <v>1</v>
      </c>
      <c r="P2764" s="10">
        <f t="shared" si="197"/>
        <v>25</v>
      </c>
      <c r="Q2764" s="12" t="s">
        <v>8320</v>
      </c>
      <c r="R2764" t="s">
        <v>8356</v>
      </c>
      <c r="S2764" s="17">
        <f t="shared" si="198"/>
        <v>40927.036979166667</v>
      </c>
      <c r="T2764" s="17"/>
      <c r="U2764" s="16">
        <f t="shared" si="199"/>
        <v>40986.995312500003</v>
      </c>
    </row>
    <row r="2765" spans="1:21" ht="30" hidden="1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0">
        <f t="shared" si="196"/>
        <v>0</v>
      </c>
      <c r="P2765" s="10">
        <f t="shared" si="197"/>
        <v>30</v>
      </c>
      <c r="Q2765" s="12" t="s">
        <v>8320</v>
      </c>
      <c r="R2765" t="s">
        <v>8356</v>
      </c>
      <c r="S2765" s="17">
        <f t="shared" si="198"/>
        <v>41373.579675925925</v>
      </c>
      <c r="T2765" s="17"/>
      <c r="U2765" s="16">
        <f t="shared" si="199"/>
        <v>41418.579675925925</v>
      </c>
    </row>
    <row r="2766" spans="1:21" ht="60" hidden="1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0">
        <f t="shared" si="196"/>
        <v>1</v>
      </c>
      <c r="P2766" s="10">
        <f t="shared" si="197"/>
        <v>11.25</v>
      </c>
      <c r="Q2766" s="12" t="s">
        <v>8320</v>
      </c>
      <c r="R2766" t="s">
        <v>8356</v>
      </c>
      <c r="S2766" s="17">
        <f t="shared" si="198"/>
        <v>41030.292025462964</v>
      </c>
      <c r="T2766" s="17"/>
      <c r="U2766" s="16">
        <f t="shared" si="199"/>
        <v>41059.791666666664</v>
      </c>
    </row>
    <row r="2767" spans="1:21" ht="45" hidden="1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0">
        <f t="shared" si="196"/>
        <v>0</v>
      </c>
      <c r="P2767" s="10">
        <f t="shared" si="197"/>
        <v>0</v>
      </c>
      <c r="Q2767" s="12" t="s">
        <v>8320</v>
      </c>
      <c r="R2767" t="s">
        <v>8356</v>
      </c>
      <c r="S2767" s="17">
        <f t="shared" si="198"/>
        <v>41194.579027777778</v>
      </c>
      <c r="T2767" s="17"/>
      <c r="U2767" s="16">
        <f t="shared" si="199"/>
        <v>41210.579027777778</v>
      </c>
    </row>
    <row r="2768" spans="1:21" ht="60" hidden="1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0">
        <f t="shared" si="196"/>
        <v>2</v>
      </c>
      <c r="P2768" s="10">
        <f t="shared" si="197"/>
        <v>25</v>
      </c>
      <c r="Q2768" s="12" t="s">
        <v>8320</v>
      </c>
      <c r="R2768" t="s">
        <v>8356</v>
      </c>
      <c r="S2768" s="17">
        <f t="shared" si="198"/>
        <v>40736.668032407404</v>
      </c>
      <c r="T2768" s="17"/>
      <c r="U2768" s="16">
        <f t="shared" si="199"/>
        <v>40766.668032407404</v>
      </c>
    </row>
    <row r="2769" spans="1:21" ht="45" hidden="1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0">
        <f t="shared" si="196"/>
        <v>1</v>
      </c>
      <c r="P2769" s="10">
        <f t="shared" si="197"/>
        <v>11.33</v>
      </c>
      <c r="Q2769" s="12" t="s">
        <v>8320</v>
      </c>
      <c r="R2769" t="s">
        <v>8356</v>
      </c>
      <c r="S2769" s="17">
        <f t="shared" si="198"/>
        <v>42172.958912037036</v>
      </c>
      <c r="T2769" s="17"/>
      <c r="U2769" s="16">
        <f t="shared" si="199"/>
        <v>42232.958912037036</v>
      </c>
    </row>
    <row r="2770" spans="1:21" ht="45" hidden="1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0">
        <f t="shared" si="196"/>
        <v>14</v>
      </c>
      <c r="P2770" s="10">
        <f t="shared" si="197"/>
        <v>29.47</v>
      </c>
      <c r="Q2770" s="12" t="s">
        <v>8320</v>
      </c>
      <c r="R2770" t="s">
        <v>8356</v>
      </c>
      <c r="S2770" s="17">
        <f t="shared" si="198"/>
        <v>40967.614849537036</v>
      </c>
      <c r="T2770" s="17"/>
      <c r="U2770" s="16">
        <f t="shared" si="199"/>
        <v>40997.573182870372</v>
      </c>
    </row>
    <row r="2771" spans="1:21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0">
        <f t="shared" si="196"/>
        <v>0</v>
      </c>
      <c r="P2771" s="10">
        <f t="shared" si="197"/>
        <v>1</v>
      </c>
      <c r="Q2771" s="12" t="s">
        <v>8320</v>
      </c>
      <c r="R2771" t="s">
        <v>8356</v>
      </c>
      <c r="S2771" s="17">
        <f t="shared" si="198"/>
        <v>41745.826273148145</v>
      </c>
      <c r="T2771" s="27">
        <f>YEAR(S2771)</f>
        <v>2014</v>
      </c>
      <c r="U2771" s="16">
        <f t="shared" si="199"/>
        <v>41795.826273148145</v>
      </c>
    </row>
    <row r="2772" spans="1:21" ht="60" hidden="1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0">
        <f t="shared" si="196"/>
        <v>10</v>
      </c>
      <c r="P2772" s="10">
        <f t="shared" si="197"/>
        <v>63.1</v>
      </c>
      <c r="Q2772" s="12" t="s">
        <v>8320</v>
      </c>
      <c r="R2772" t="s">
        <v>8356</v>
      </c>
      <c r="S2772" s="17">
        <f t="shared" si="198"/>
        <v>41686.705208333333</v>
      </c>
      <c r="T2772" s="17"/>
      <c r="U2772" s="16">
        <f t="shared" si="199"/>
        <v>41716.663541666669</v>
      </c>
    </row>
    <row r="2773" spans="1:21" ht="60" hidden="1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0">
        <f t="shared" si="196"/>
        <v>0</v>
      </c>
      <c r="P2773" s="10">
        <f t="shared" si="197"/>
        <v>0</v>
      </c>
      <c r="Q2773" s="12" t="s">
        <v>8320</v>
      </c>
      <c r="R2773" t="s">
        <v>8356</v>
      </c>
      <c r="S2773" s="17">
        <f t="shared" si="198"/>
        <v>41257.531712962962</v>
      </c>
      <c r="T2773" s="17"/>
      <c r="U2773" s="16">
        <f t="shared" si="199"/>
        <v>41306.708333333336</v>
      </c>
    </row>
    <row r="2774" spans="1:21" ht="45" hidden="1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0">
        <f t="shared" si="196"/>
        <v>0</v>
      </c>
      <c r="P2774" s="10">
        <f t="shared" si="197"/>
        <v>0</v>
      </c>
      <c r="Q2774" s="12" t="s">
        <v>8320</v>
      </c>
      <c r="R2774" t="s">
        <v>8356</v>
      </c>
      <c r="S2774" s="17">
        <f t="shared" si="198"/>
        <v>41537.869143518517</v>
      </c>
      <c r="T2774" s="17"/>
      <c r="U2774" s="16">
        <f t="shared" si="199"/>
        <v>41552.869143518517</v>
      </c>
    </row>
    <row r="2775" spans="1:21" ht="45" hidden="1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0">
        <f t="shared" si="196"/>
        <v>0</v>
      </c>
      <c r="P2775" s="10">
        <f t="shared" si="197"/>
        <v>1</v>
      </c>
      <c r="Q2775" s="12" t="s">
        <v>8320</v>
      </c>
      <c r="R2775" t="s">
        <v>8356</v>
      </c>
      <c r="S2775" s="17">
        <f t="shared" si="198"/>
        <v>42474.86482638889</v>
      </c>
      <c r="T2775" s="17"/>
      <c r="U2775" s="16">
        <f t="shared" si="199"/>
        <v>42484.86482638889</v>
      </c>
    </row>
    <row r="2776" spans="1:21" ht="60" hidden="1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0">
        <f t="shared" si="196"/>
        <v>14</v>
      </c>
      <c r="P2776" s="10">
        <f t="shared" si="197"/>
        <v>43.85</v>
      </c>
      <c r="Q2776" s="12" t="s">
        <v>8320</v>
      </c>
      <c r="R2776" t="s">
        <v>8356</v>
      </c>
      <c r="S2776" s="17">
        <f t="shared" si="198"/>
        <v>41311.126481481479</v>
      </c>
      <c r="T2776" s="17"/>
      <c r="U2776" s="16">
        <f t="shared" si="199"/>
        <v>41341.126481481479</v>
      </c>
    </row>
    <row r="2777" spans="1:21" ht="45" hidden="1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0">
        <f t="shared" si="196"/>
        <v>3</v>
      </c>
      <c r="P2777" s="10">
        <f t="shared" si="197"/>
        <v>75</v>
      </c>
      <c r="Q2777" s="12" t="s">
        <v>8320</v>
      </c>
      <c r="R2777" t="s">
        <v>8356</v>
      </c>
      <c r="S2777" s="17">
        <f t="shared" si="198"/>
        <v>40863.013356481482</v>
      </c>
      <c r="T2777" s="17"/>
      <c r="U2777" s="16">
        <f t="shared" si="199"/>
        <v>40893.013356481482</v>
      </c>
    </row>
    <row r="2778" spans="1:21" ht="60" hidden="1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0">
        <f t="shared" si="196"/>
        <v>8</v>
      </c>
      <c r="P2778" s="10">
        <f t="shared" si="197"/>
        <v>45.97</v>
      </c>
      <c r="Q2778" s="12" t="s">
        <v>8320</v>
      </c>
      <c r="R2778" t="s">
        <v>8356</v>
      </c>
      <c r="S2778" s="17">
        <f t="shared" si="198"/>
        <v>42136.297175925924</v>
      </c>
      <c r="T2778" s="17"/>
      <c r="U2778" s="16">
        <f t="shared" si="199"/>
        <v>42167.297175925924</v>
      </c>
    </row>
    <row r="2779" spans="1:21" ht="60" hidden="1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0">
        <f t="shared" si="196"/>
        <v>0</v>
      </c>
      <c r="P2779" s="10">
        <f t="shared" si="197"/>
        <v>10</v>
      </c>
      <c r="Q2779" s="12" t="s">
        <v>8320</v>
      </c>
      <c r="R2779" t="s">
        <v>8356</v>
      </c>
      <c r="S2779" s="17">
        <f t="shared" si="198"/>
        <v>42172.669027777782</v>
      </c>
      <c r="T2779" s="17"/>
      <c r="U2779" s="16">
        <f t="shared" si="199"/>
        <v>42202.669027777782</v>
      </c>
    </row>
    <row r="2780" spans="1:21" ht="60" hidden="1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0">
        <f t="shared" si="196"/>
        <v>26</v>
      </c>
      <c r="P2780" s="10">
        <f t="shared" si="197"/>
        <v>93.67</v>
      </c>
      <c r="Q2780" s="12" t="s">
        <v>8320</v>
      </c>
      <c r="R2780" t="s">
        <v>8356</v>
      </c>
      <c r="S2780" s="17">
        <f t="shared" si="198"/>
        <v>41846.978078703702</v>
      </c>
      <c r="T2780" s="17"/>
      <c r="U2780" s="16">
        <f t="shared" si="199"/>
        <v>41876.978078703702</v>
      </c>
    </row>
    <row r="2781" spans="1:21" ht="45" hidden="1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0">
        <f t="shared" si="196"/>
        <v>2</v>
      </c>
      <c r="P2781" s="10">
        <f t="shared" si="197"/>
        <v>53</v>
      </c>
      <c r="Q2781" s="12" t="s">
        <v>8320</v>
      </c>
      <c r="R2781" t="s">
        <v>8356</v>
      </c>
      <c r="S2781" s="17">
        <f t="shared" si="198"/>
        <v>42300.585891203707</v>
      </c>
      <c r="T2781" s="17"/>
      <c r="U2781" s="16">
        <f t="shared" si="199"/>
        <v>42330.627557870372</v>
      </c>
    </row>
    <row r="2782" spans="1:21" ht="45" hidden="1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0">
        <f t="shared" si="196"/>
        <v>0</v>
      </c>
      <c r="P2782" s="10">
        <f t="shared" si="197"/>
        <v>0</v>
      </c>
      <c r="Q2782" s="12" t="s">
        <v>8320</v>
      </c>
      <c r="R2782" t="s">
        <v>8356</v>
      </c>
      <c r="S2782" s="17">
        <f t="shared" si="198"/>
        <v>42774.447777777779</v>
      </c>
      <c r="T2782" s="17"/>
      <c r="U2782" s="16">
        <f t="shared" si="199"/>
        <v>42804.447777777779</v>
      </c>
    </row>
    <row r="2783" spans="1:21" ht="45" hidden="1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0">
        <f t="shared" si="196"/>
        <v>105</v>
      </c>
      <c r="P2783" s="10">
        <f t="shared" si="197"/>
        <v>47</v>
      </c>
      <c r="Q2783" s="12" t="s">
        <v>8315</v>
      </c>
      <c r="R2783" t="s">
        <v>8316</v>
      </c>
      <c r="S2783" s="17">
        <f t="shared" si="198"/>
        <v>42018.94159722222</v>
      </c>
      <c r="T2783" s="17"/>
      <c r="U2783" s="16">
        <f t="shared" si="199"/>
        <v>42047.291666666672</v>
      </c>
    </row>
    <row r="2784" spans="1:21" ht="45" hidden="1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0">
        <f t="shared" si="196"/>
        <v>120</v>
      </c>
      <c r="P2784" s="10">
        <f t="shared" si="197"/>
        <v>66.67</v>
      </c>
      <c r="Q2784" s="12" t="s">
        <v>8315</v>
      </c>
      <c r="R2784" t="s">
        <v>8316</v>
      </c>
      <c r="S2784" s="17">
        <f t="shared" si="198"/>
        <v>42026.924976851849</v>
      </c>
      <c r="T2784" s="17"/>
      <c r="U2784" s="16">
        <f t="shared" si="199"/>
        <v>42052.207638888889</v>
      </c>
    </row>
    <row r="2785" spans="1:21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0">
        <f t="shared" si="196"/>
        <v>115</v>
      </c>
      <c r="P2785" s="10">
        <f t="shared" si="197"/>
        <v>18.77</v>
      </c>
      <c r="Q2785" s="12" t="s">
        <v>8315</v>
      </c>
      <c r="R2785" t="s">
        <v>8316</v>
      </c>
      <c r="S2785" s="17">
        <f t="shared" si="198"/>
        <v>42103.535254629634</v>
      </c>
      <c r="T2785" s="27">
        <f>YEAR(S2785)</f>
        <v>2015</v>
      </c>
      <c r="U2785" s="16">
        <f t="shared" si="199"/>
        <v>42117.535254629634</v>
      </c>
    </row>
    <row r="2786" spans="1:21" ht="45" hidden="1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0">
        <f t="shared" si="196"/>
        <v>119</v>
      </c>
      <c r="P2786" s="10">
        <f t="shared" si="197"/>
        <v>66.11</v>
      </c>
      <c r="Q2786" s="12" t="s">
        <v>8315</v>
      </c>
      <c r="R2786" t="s">
        <v>8316</v>
      </c>
      <c r="S2786" s="17">
        <f t="shared" si="198"/>
        <v>41920.787534722222</v>
      </c>
      <c r="T2786" s="17"/>
      <c r="U2786" s="16">
        <f t="shared" si="199"/>
        <v>41941.787534722222</v>
      </c>
    </row>
    <row r="2787" spans="1:21" ht="45" hidden="1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0">
        <f t="shared" si="196"/>
        <v>105</v>
      </c>
      <c r="P2787" s="10">
        <f t="shared" si="197"/>
        <v>36.86</v>
      </c>
      <c r="Q2787" s="12" t="s">
        <v>8315</v>
      </c>
      <c r="R2787" t="s">
        <v>8316</v>
      </c>
      <c r="S2787" s="17">
        <f t="shared" si="198"/>
        <v>42558.189432870371</v>
      </c>
      <c r="T2787" s="17"/>
      <c r="U2787" s="16">
        <f t="shared" si="199"/>
        <v>42587.875</v>
      </c>
    </row>
    <row r="2788" spans="1:21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0">
        <f t="shared" si="196"/>
        <v>118</v>
      </c>
      <c r="P2788" s="10">
        <f t="shared" si="197"/>
        <v>39.81</v>
      </c>
      <c r="Q2788" s="12" t="s">
        <v>8315</v>
      </c>
      <c r="R2788" t="s">
        <v>8316</v>
      </c>
      <c r="S2788" s="17">
        <f t="shared" si="198"/>
        <v>41815.569212962961</v>
      </c>
      <c r="T2788" s="27">
        <f>YEAR(S2788)</f>
        <v>2014</v>
      </c>
      <c r="U2788" s="16">
        <f t="shared" si="199"/>
        <v>41829.569212962961</v>
      </c>
    </row>
    <row r="2789" spans="1:21" ht="60" hidden="1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0">
        <f t="shared" si="196"/>
        <v>120</v>
      </c>
      <c r="P2789" s="10">
        <f t="shared" si="197"/>
        <v>31.5</v>
      </c>
      <c r="Q2789" s="12" t="s">
        <v>8315</v>
      </c>
      <c r="R2789" t="s">
        <v>8316</v>
      </c>
      <c r="S2789" s="17">
        <f t="shared" si="198"/>
        <v>41808.198518518519</v>
      </c>
      <c r="T2789" s="17"/>
      <c r="U2789" s="16">
        <f t="shared" si="199"/>
        <v>41838.198518518519</v>
      </c>
    </row>
    <row r="2790" spans="1:21" ht="45" hidden="1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0">
        <f t="shared" si="196"/>
        <v>103</v>
      </c>
      <c r="P2790" s="10">
        <f t="shared" si="197"/>
        <v>102.5</v>
      </c>
      <c r="Q2790" s="12" t="s">
        <v>8315</v>
      </c>
      <c r="R2790" t="s">
        <v>8316</v>
      </c>
      <c r="S2790" s="17">
        <f t="shared" si="198"/>
        <v>42550.701886574068</v>
      </c>
      <c r="T2790" s="17"/>
      <c r="U2790" s="16">
        <f t="shared" si="199"/>
        <v>42580.701886574068</v>
      </c>
    </row>
    <row r="2791" spans="1:21" ht="30" hidden="1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0">
        <f t="shared" si="196"/>
        <v>101</v>
      </c>
      <c r="P2791" s="10">
        <f t="shared" si="197"/>
        <v>126.46</v>
      </c>
      <c r="Q2791" s="12" t="s">
        <v>8315</v>
      </c>
      <c r="R2791" t="s">
        <v>8316</v>
      </c>
      <c r="S2791" s="17">
        <f t="shared" si="198"/>
        <v>42056.013124999998</v>
      </c>
      <c r="T2791" s="17"/>
      <c r="U2791" s="16">
        <f t="shared" si="199"/>
        <v>42075.166666666672</v>
      </c>
    </row>
    <row r="2792" spans="1:21" ht="60" hidden="1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0">
        <f t="shared" si="196"/>
        <v>105</v>
      </c>
      <c r="P2792" s="10">
        <f t="shared" si="197"/>
        <v>47.88</v>
      </c>
      <c r="Q2792" s="12" t="s">
        <v>8315</v>
      </c>
      <c r="R2792" t="s">
        <v>8316</v>
      </c>
      <c r="S2792" s="17">
        <f t="shared" si="198"/>
        <v>42016.938692129625</v>
      </c>
      <c r="T2792" s="17"/>
      <c r="U2792" s="16">
        <f t="shared" si="199"/>
        <v>42046.938692129625</v>
      </c>
    </row>
    <row r="2793" spans="1:21" ht="60" hidden="1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0">
        <f t="shared" si="196"/>
        <v>103</v>
      </c>
      <c r="P2793" s="10">
        <f t="shared" si="197"/>
        <v>73.209999999999994</v>
      </c>
      <c r="Q2793" s="12" t="s">
        <v>8315</v>
      </c>
      <c r="R2793" t="s">
        <v>8316</v>
      </c>
      <c r="S2793" s="17">
        <f t="shared" si="198"/>
        <v>42591.899988425925</v>
      </c>
      <c r="T2793" s="17"/>
      <c r="U2793" s="16">
        <f t="shared" si="199"/>
        <v>42622.166666666672</v>
      </c>
    </row>
    <row r="2794" spans="1:21" ht="45" hidden="1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0">
        <f t="shared" si="196"/>
        <v>108</v>
      </c>
      <c r="P2794" s="10">
        <f t="shared" si="197"/>
        <v>89.67</v>
      </c>
      <c r="Q2794" s="12" t="s">
        <v>8315</v>
      </c>
      <c r="R2794" t="s">
        <v>8316</v>
      </c>
      <c r="S2794" s="17">
        <f t="shared" si="198"/>
        <v>42183.231006944443</v>
      </c>
      <c r="T2794" s="17"/>
      <c r="U2794" s="16">
        <f t="shared" si="199"/>
        <v>42228.231006944443</v>
      </c>
    </row>
    <row r="2795" spans="1:21" ht="60" hidden="1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0">
        <f t="shared" si="196"/>
        <v>111</v>
      </c>
      <c r="P2795" s="10">
        <f t="shared" si="197"/>
        <v>151.46</v>
      </c>
      <c r="Q2795" s="12" t="s">
        <v>8315</v>
      </c>
      <c r="R2795" t="s">
        <v>8316</v>
      </c>
      <c r="S2795" s="17">
        <f t="shared" si="198"/>
        <v>42176.419039351851</v>
      </c>
      <c r="T2795" s="17"/>
      <c r="U2795" s="16">
        <f t="shared" si="199"/>
        <v>42206.419039351851</v>
      </c>
    </row>
    <row r="2796" spans="1:21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0">
        <f t="shared" si="196"/>
        <v>150</v>
      </c>
      <c r="P2796" s="10">
        <f t="shared" si="197"/>
        <v>25</v>
      </c>
      <c r="Q2796" s="12" t="s">
        <v>8315</v>
      </c>
      <c r="R2796" t="s">
        <v>8316</v>
      </c>
      <c r="S2796" s="17">
        <f t="shared" si="198"/>
        <v>42416.691655092596</v>
      </c>
      <c r="T2796" s="27">
        <f>YEAR(S2796)</f>
        <v>2016</v>
      </c>
      <c r="U2796" s="16">
        <f t="shared" si="199"/>
        <v>42432.791666666672</v>
      </c>
    </row>
    <row r="2797" spans="1:21" ht="45" hidden="1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0">
        <f t="shared" si="196"/>
        <v>104</v>
      </c>
      <c r="P2797" s="10">
        <f t="shared" si="197"/>
        <v>36.5</v>
      </c>
      <c r="Q2797" s="12" t="s">
        <v>8315</v>
      </c>
      <c r="R2797" t="s">
        <v>8316</v>
      </c>
      <c r="S2797" s="17">
        <f t="shared" si="198"/>
        <v>41780.525937500002</v>
      </c>
      <c r="T2797" s="17"/>
      <c r="U2797" s="16">
        <f t="shared" si="199"/>
        <v>41796.958333333336</v>
      </c>
    </row>
    <row r="2798" spans="1:21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0">
        <f t="shared" si="196"/>
        <v>116</v>
      </c>
      <c r="P2798" s="10">
        <f t="shared" si="197"/>
        <v>44</v>
      </c>
      <c r="Q2798" s="12" t="s">
        <v>8315</v>
      </c>
      <c r="R2798" t="s">
        <v>8316</v>
      </c>
      <c r="S2798" s="17">
        <f t="shared" si="198"/>
        <v>41795.528101851851</v>
      </c>
      <c r="T2798" s="27">
        <f t="shared" ref="T2798:T2802" si="200">YEAR(S2798)</f>
        <v>2014</v>
      </c>
      <c r="U2798" s="16">
        <f t="shared" si="199"/>
        <v>41825.528101851851</v>
      </c>
    </row>
    <row r="2799" spans="1:21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0">
        <f t="shared" si="196"/>
        <v>103</v>
      </c>
      <c r="P2799" s="10">
        <f t="shared" si="197"/>
        <v>87.36</v>
      </c>
      <c r="Q2799" s="12" t="s">
        <v>8315</v>
      </c>
      <c r="R2799" t="s">
        <v>8316</v>
      </c>
      <c r="S2799" s="17">
        <f t="shared" si="198"/>
        <v>41798.94027777778</v>
      </c>
      <c r="T2799" s="27">
        <f t="shared" si="200"/>
        <v>2014</v>
      </c>
      <c r="U2799" s="16">
        <f t="shared" si="199"/>
        <v>41828.94027777778</v>
      </c>
    </row>
    <row r="2800" spans="1:21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0">
        <f t="shared" si="196"/>
        <v>101</v>
      </c>
      <c r="P2800" s="10">
        <f t="shared" si="197"/>
        <v>36.47</v>
      </c>
      <c r="Q2800" s="12" t="s">
        <v>8315</v>
      </c>
      <c r="R2800" t="s">
        <v>8316</v>
      </c>
      <c r="S2800" s="17">
        <f t="shared" si="198"/>
        <v>42201.675011574072</v>
      </c>
      <c r="T2800" s="27">
        <f t="shared" si="200"/>
        <v>2015</v>
      </c>
      <c r="U2800" s="16">
        <f t="shared" si="199"/>
        <v>42216.666666666672</v>
      </c>
    </row>
    <row r="2801" spans="1:21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0">
        <f t="shared" si="196"/>
        <v>117</v>
      </c>
      <c r="P2801" s="10">
        <f t="shared" si="197"/>
        <v>44.86</v>
      </c>
      <c r="Q2801" s="12" t="s">
        <v>8315</v>
      </c>
      <c r="R2801" t="s">
        <v>8316</v>
      </c>
      <c r="S2801" s="17">
        <f t="shared" si="198"/>
        <v>42507.264699074076</v>
      </c>
      <c r="T2801" s="27">
        <f t="shared" si="200"/>
        <v>2016</v>
      </c>
      <c r="U2801" s="16">
        <f t="shared" si="199"/>
        <v>42538.666666666672</v>
      </c>
    </row>
    <row r="2802" spans="1:21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0">
        <f t="shared" si="196"/>
        <v>133</v>
      </c>
      <c r="P2802" s="10">
        <f t="shared" si="197"/>
        <v>42.9</v>
      </c>
      <c r="Q2802" s="12" t="s">
        <v>8315</v>
      </c>
      <c r="R2802" t="s">
        <v>8316</v>
      </c>
      <c r="S2802" s="17">
        <f t="shared" si="198"/>
        <v>41948.552847222221</v>
      </c>
      <c r="T2802" s="27">
        <f t="shared" si="200"/>
        <v>2014</v>
      </c>
      <c r="U2802" s="16">
        <f t="shared" si="199"/>
        <v>42008.552847222221</v>
      </c>
    </row>
    <row r="2803" spans="1:21" ht="45" hidden="1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0">
        <f t="shared" si="196"/>
        <v>133</v>
      </c>
      <c r="P2803" s="10">
        <f t="shared" si="197"/>
        <v>51.23</v>
      </c>
      <c r="Q2803" s="12" t="s">
        <v>8315</v>
      </c>
      <c r="R2803" t="s">
        <v>8316</v>
      </c>
      <c r="S2803" s="17">
        <f t="shared" si="198"/>
        <v>41900.243159722224</v>
      </c>
      <c r="T2803" s="17"/>
      <c r="U2803" s="16">
        <f t="shared" si="199"/>
        <v>41922.458333333336</v>
      </c>
    </row>
    <row r="2804" spans="1:21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0">
        <f t="shared" si="196"/>
        <v>102</v>
      </c>
      <c r="P2804" s="10">
        <f t="shared" si="197"/>
        <v>33.94</v>
      </c>
      <c r="Q2804" s="12" t="s">
        <v>8315</v>
      </c>
      <c r="R2804" t="s">
        <v>8316</v>
      </c>
      <c r="S2804" s="17">
        <f t="shared" si="198"/>
        <v>42192.64707175926</v>
      </c>
      <c r="T2804" s="27">
        <f>YEAR(S2804)</f>
        <v>2015</v>
      </c>
      <c r="U2804" s="16">
        <f t="shared" si="199"/>
        <v>42222.64707175926</v>
      </c>
    </row>
    <row r="2805" spans="1:21" ht="60" hidden="1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0">
        <f t="shared" si="196"/>
        <v>128</v>
      </c>
      <c r="P2805" s="10">
        <f t="shared" si="197"/>
        <v>90.74</v>
      </c>
      <c r="Q2805" s="12" t="s">
        <v>8315</v>
      </c>
      <c r="R2805" t="s">
        <v>8316</v>
      </c>
      <c r="S2805" s="17">
        <f t="shared" si="198"/>
        <v>42158.065694444449</v>
      </c>
      <c r="T2805" s="17"/>
      <c r="U2805" s="16">
        <f t="shared" si="199"/>
        <v>42201</v>
      </c>
    </row>
    <row r="2806" spans="1:21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0">
        <f t="shared" si="196"/>
        <v>115</v>
      </c>
      <c r="P2806" s="10">
        <f t="shared" si="197"/>
        <v>50</v>
      </c>
      <c r="Q2806" s="12" t="s">
        <v>8315</v>
      </c>
      <c r="R2806" t="s">
        <v>8316</v>
      </c>
      <c r="S2806" s="17">
        <f t="shared" si="198"/>
        <v>41881.453587962962</v>
      </c>
      <c r="T2806" s="27">
        <f t="shared" ref="T2806:T2808" si="201">YEAR(S2806)</f>
        <v>2014</v>
      </c>
      <c r="U2806" s="16">
        <f t="shared" si="199"/>
        <v>41911.453587962962</v>
      </c>
    </row>
    <row r="2807" spans="1:21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0">
        <f t="shared" si="196"/>
        <v>110</v>
      </c>
      <c r="P2807" s="10">
        <f t="shared" si="197"/>
        <v>24.44</v>
      </c>
      <c r="Q2807" s="12" t="s">
        <v>8315</v>
      </c>
      <c r="R2807" t="s">
        <v>8316</v>
      </c>
      <c r="S2807" s="17">
        <f t="shared" si="198"/>
        <v>42213.505474537036</v>
      </c>
      <c r="T2807" s="27">
        <f t="shared" si="201"/>
        <v>2015</v>
      </c>
      <c r="U2807" s="16">
        <f t="shared" si="199"/>
        <v>42238.505474537036</v>
      </c>
    </row>
    <row r="2808" spans="1:21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0">
        <f t="shared" si="196"/>
        <v>112</v>
      </c>
      <c r="P2808" s="10">
        <f t="shared" si="197"/>
        <v>44.25</v>
      </c>
      <c r="Q2808" s="12" t="s">
        <v>8315</v>
      </c>
      <c r="R2808" t="s">
        <v>8316</v>
      </c>
      <c r="S2808" s="17">
        <f t="shared" si="198"/>
        <v>42185.267245370371</v>
      </c>
      <c r="T2808" s="27">
        <f t="shared" si="201"/>
        <v>2015</v>
      </c>
      <c r="U2808" s="16">
        <f t="shared" si="199"/>
        <v>42221.458333333328</v>
      </c>
    </row>
    <row r="2809" spans="1:21" ht="30" hidden="1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0">
        <f t="shared" si="196"/>
        <v>126</v>
      </c>
      <c r="P2809" s="10">
        <f t="shared" si="197"/>
        <v>67.739999999999995</v>
      </c>
      <c r="Q2809" s="12" t="s">
        <v>8315</v>
      </c>
      <c r="R2809" t="s">
        <v>8316</v>
      </c>
      <c r="S2809" s="17">
        <f t="shared" si="198"/>
        <v>42154.873124999998</v>
      </c>
      <c r="T2809" s="17"/>
      <c r="U2809" s="16">
        <f t="shared" si="199"/>
        <v>42184.873124999998</v>
      </c>
    </row>
    <row r="2810" spans="1:21" ht="60" hidden="1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0">
        <f t="shared" si="196"/>
        <v>100</v>
      </c>
      <c r="P2810" s="10">
        <f t="shared" si="197"/>
        <v>65.38</v>
      </c>
      <c r="Q2810" s="12" t="s">
        <v>8315</v>
      </c>
      <c r="R2810" t="s">
        <v>8316</v>
      </c>
      <c r="S2810" s="17">
        <f t="shared" si="198"/>
        <v>42208.84646990741</v>
      </c>
      <c r="T2810" s="17"/>
      <c r="U2810" s="16">
        <f t="shared" si="199"/>
        <v>42238.84646990741</v>
      </c>
    </row>
    <row r="2811" spans="1:21" ht="60" hidden="1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0">
        <f t="shared" si="196"/>
        <v>102</v>
      </c>
      <c r="P2811" s="10">
        <f t="shared" si="197"/>
        <v>121.9</v>
      </c>
      <c r="Q2811" s="12" t="s">
        <v>8315</v>
      </c>
      <c r="R2811" t="s">
        <v>8316</v>
      </c>
      <c r="S2811" s="17">
        <f t="shared" si="198"/>
        <v>42451.496817129635</v>
      </c>
      <c r="T2811" s="17"/>
      <c r="U2811" s="16">
        <f t="shared" si="199"/>
        <v>42459.610416666663</v>
      </c>
    </row>
    <row r="2812" spans="1:21" ht="45" hidden="1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0">
        <f t="shared" si="196"/>
        <v>108</v>
      </c>
      <c r="P2812" s="10">
        <f t="shared" si="197"/>
        <v>47.46</v>
      </c>
      <c r="Q2812" s="12" t="s">
        <v>8315</v>
      </c>
      <c r="R2812" t="s">
        <v>8316</v>
      </c>
      <c r="S2812" s="17">
        <f t="shared" si="198"/>
        <v>41759.13962962963</v>
      </c>
      <c r="T2812" s="17"/>
      <c r="U2812" s="16">
        <f t="shared" si="199"/>
        <v>41791.165972222225</v>
      </c>
    </row>
    <row r="2813" spans="1:21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0">
        <f t="shared" si="196"/>
        <v>100</v>
      </c>
      <c r="P2813" s="10">
        <f t="shared" si="197"/>
        <v>92.84</v>
      </c>
      <c r="Q2813" s="12" t="s">
        <v>8315</v>
      </c>
      <c r="R2813" t="s">
        <v>8316</v>
      </c>
      <c r="S2813" s="17">
        <f t="shared" si="198"/>
        <v>42028.496562500004</v>
      </c>
      <c r="T2813" s="27">
        <f>YEAR(S2813)</f>
        <v>2015</v>
      </c>
      <c r="U2813" s="16">
        <f t="shared" si="199"/>
        <v>42058.496562500004</v>
      </c>
    </row>
    <row r="2814" spans="1:21" ht="45" hidden="1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0">
        <f t="shared" si="196"/>
        <v>113</v>
      </c>
      <c r="P2814" s="10">
        <f t="shared" si="197"/>
        <v>68.25</v>
      </c>
      <c r="Q2814" s="12" t="s">
        <v>8315</v>
      </c>
      <c r="R2814" t="s">
        <v>8316</v>
      </c>
      <c r="S2814" s="17">
        <f t="shared" si="198"/>
        <v>42054.74418981481</v>
      </c>
      <c r="T2814" s="17"/>
      <c r="U2814" s="16">
        <f t="shared" si="199"/>
        <v>42100.166666666672</v>
      </c>
    </row>
    <row r="2815" spans="1:21" ht="45" hidden="1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0">
        <f t="shared" si="196"/>
        <v>128</v>
      </c>
      <c r="P2815" s="10">
        <f t="shared" si="197"/>
        <v>37.21</v>
      </c>
      <c r="Q2815" s="12" t="s">
        <v>8315</v>
      </c>
      <c r="R2815" t="s">
        <v>8316</v>
      </c>
      <c r="S2815" s="17">
        <f t="shared" si="198"/>
        <v>42693.742604166662</v>
      </c>
      <c r="T2815" s="17"/>
      <c r="U2815" s="16">
        <f t="shared" si="199"/>
        <v>42718.742604166662</v>
      </c>
    </row>
    <row r="2816" spans="1:21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0">
        <f t="shared" si="196"/>
        <v>108</v>
      </c>
      <c r="P2816" s="10">
        <f t="shared" si="197"/>
        <v>25.25</v>
      </c>
      <c r="Q2816" s="12" t="s">
        <v>8315</v>
      </c>
      <c r="R2816" t="s">
        <v>8316</v>
      </c>
      <c r="S2816" s="17">
        <f t="shared" si="198"/>
        <v>42103.399479166663</v>
      </c>
      <c r="T2816" s="27">
        <f>YEAR(S2816)</f>
        <v>2015</v>
      </c>
      <c r="U2816" s="16">
        <f t="shared" si="199"/>
        <v>42133.399479166663</v>
      </c>
    </row>
    <row r="2817" spans="1:21" ht="45" hidden="1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0">
        <f t="shared" si="196"/>
        <v>242</v>
      </c>
      <c r="P2817" s="10">
        <f t="shared" si="197"/>
        <v>43.21</v>
      </c>
      <c r="Q2817" s="12" t="s">
        <v>8315</v>
      </c>
      <c r="R2817" t="s">
        <v>8316</v>
      </c>
      <c r="S2817" s="17">
        <f t="shared" si="198"/>
        <v>42559.776724537034</v>
      </c>
      <c r="T2817" s="17"/>
      <c r="U2817" s="16">
        <f t="shared" si="199"/>
        <v>42589.776724537034</v>
      </c>
    </row>
    <row r="2818" spans="1:21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0">
        <f t="shared" ref="O2818:O2881" si="202">ROUND(E2818/D2818*100,0)</f>
        <v>142</v>
      </c>
      <c r="P2818" s="10">
        <f t="shared" ref="P2818:P2881" si="203">IFERROR(ROUND(E2818/L2818,2),0)</f>
        <v>25.13</v>
      </c>
      <c r="Q2818" s="12" t="s">
        <v>8315</v>
      </c>
      <c r="R2818" t="s">
        <v>8316</v>
      </c>
      <c r="S2818" s="17">
        <f t="shared" si="198"/>
        <v>42188.467499999999</v>
      </c>
      <c r="T2818" s="27">
        <f t="shared" ref="T2818:T2819" si="204">YEAR(S2818)</f>
        <v>2015</v>
      </c>
      <c r="U2818" s="16">
        <f t="shared" si="199"/>
        <v>42218.666666666672</v>
      </c>
    </row>
    <row r="2819" spans="1:21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0">
        <f t="shared" si="202"/>
        <v>130</v>
      </c>
      <c r="P2819" s="10">
        <f t="shared" si="203"/>
        <v>23.64</v>
      </c>
      <c r="Q2819" s="12" t="s">
        <v>8315</v>
      </c>
      <c r="R2819" t="s">
        <v>8316</v>
      </c>
      <c r="S2819" s="17">
        <f t="shared" ref="S2819:S2882" si="205">(((J2819/60)/60)/24)+DATE(1970,1,1)</f>
        <v>42023.634976851856</v>
      </c>
      <c r="T2819" s="27">
        <f t="shared" si="204"/>
        <v>2015</v>
      </c>
      <c r="U2819" s="16">
        <f t="shared" ref="U2819:U2882" si="206">(((I2819/60)/60)/24)+DATE(1970,1,1)</f>
        <v>42063.634976851856</v>
      </c>
    </row>
    <row r="2820" spans="1:21" ht="45" hidden="1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0">
        <f t="shared" si="202"/>
        <v>106</v>
      </c>
      <c r="P2820" s="10">
        <f t="shared" si="203"/>
        <v>103.95</v>
      </c>
      <c r="Q2820" s="12" t="s">
        <v>8315</v>
      </c>
      <c r="R2820" t="s">
        <v>8316</v>
      </c>
      <c r="S2820" s="17">
        <f t="shared" si="205"/>
        <v>42250.598217592589</v>
      </c>
      <c r="T2820" s="17"/>
      <c r="U2820" s="16">
        <f t="shared" si="206"/>
        <v>42270.598217592589</v>
      </c>
    </row>
    <row r="2821" spans="1:21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0">
        <f t="shared" si="202"/>
        <v>105</v>
      </c>
      <c r="P2821" s="10">
        <f t="shared" si="203"/>
        <v>50.38</v>
      </c>
      <c r="Q2821" s="12" t="s">
        <v>8315</v>
      </c>
      <c r="R2821" t="s">
        <v>8316</v>
      </c>
      <c r="S2821" s="17">
        <f t="shared" si="205"/>
        <v>42139.525567129633</v>
      </c>
      <c r="T2821" s="27">
        <f t="shared" ref="T2821:T2823" si="207">YEAR(S2821)</f>
        <v>2015</v>
      </c>
      <c r="U2821" s="16">
        <f t="shared" si="206"/>
        <v>42169.525567129633</v>
      </c>
    </row>
    <row r="2822" spans="1:21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0">
        <f t="shared" si="202"/>
        <v>136</v>
      </c>
      <c r="P2822" s="10">
        <f t="shared" si="203"/>
        <v>13.6</v>
      </c>
      <c r="Q2822" s="12" t="s">
        <v>8315</v>
      </c>
      <c r="R2822" t="s">
        <v>8316</v>
      </c>
      <c r="S2822" s="17">
        <f t="shared" si="205"/>
        <v>42401.610983796301</v>
      </c>
      <c r="T2822" s="27">
        <f t="shared" si="207"/>
        <v>2016</v>
      </c>
      <c r="U2822" s="16">
        <f t="shared" si="206"/>
        <v>42426</v>
      </c>
    </row>
    <row r="2823" spans="1:21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0">
        <f t="shared" si="202"/>
        <v>100</v>
      </c>
      <c r="P2823" s="10">
        <f t="shared" si="203"/>
        <v>28.57</v>
      </c>
      <c r="Q2823" s="12" t="s">
        <v>8315</v>
      </c>
      <c r="R2823" t="s">
        <v>8316</v>
      </c>
      <c r="S2823" s="17">
        <f t="shared" si="205"/>
        <v>41875.922858796301</v>
      </c>
      <c r="T2823" s="27">
        <f t="shared" si="207"/>
        <v>2014</v>
      </c>
      <c r="U2823" s="16">
        <f t="shared" si="206"/>
        <v>41905.922858796301</v>
      </c>
    </row>
    <row r="2824" spans="1:21" ht="60" hidden="1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0">
        <f t="shared" si="202"/>
        <v>100</v>
      </c>
      <c r="P2824" s="10">
        <f t="shared" si="203"/>
        <v>63.83</v>
      </c>
      <c r="Q2824" s="12" t="s">
        <v>8315</v>
      </c>
      <c r="R2824" t="s">
        <v>8316</v>
      </c>
      <c r="S2824" s="17">
        <f t="shared" si="205"/>
        <v>42060.683935185181</v>
      </c>
      <c r="T2824" s="17"/>
      <c r="U2824" s="16">
        <f t="shared" si="206"/>
        <v>42090.642268518524</v>
      </c>
    </row>
    <row r="2825" spans="1:21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0">
        <f t="shared" si="202"/>
        <v>124</v>
      </c>
      <c r="P2825" s="10">
        <f t="shared" si="203"/>
        <v>8.86</v>
      </c>
      <c r="Q2825" s="12" t="s">
        <v>8315</v>
      </c>
      <c r="R2825" t="s">
        <v>8316</v>
      </c>
      <c r="S2825" s="17">
        <f t="shared" si="205"/>
        <v>42067.011643518519</v>
      </c>
      <c r="T2825" s="27">
        <f>YEAR(S2825)</f>
        <v>2015</v>
      </c>
      <c r="U2825" s="16">
        <f t="shared" si="206"/>
        <v>42094.957638888889</v>
      </c>
    </row>
    <row r="2826" spans="1:21" ht="45" hidden="1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0">
        <f t="shared" si="202"/>
        <v>117</v>
      </c>
      <c r="P2826" s="10">
        <f t="shared" si="203"/>
        <v>50.67</v>
      </c>
      <c r="Q2826" s="12" t="s">
        <v>8315</v>
      </c>
      <c r="R2826" t="s">
        <v>8316</v>
      </c>
      <c r="S2826" s="17">
        <f t="shared" si="205"/>
        <v>42136.270787037036</v>
      </c>
      <c r="T2826" s="17"/>
      <c r="U2826" s="16">
        <f t="shared" si="206"/>
        <v>42168.071527777778</v>
      </c>
    </row>
    <row r="2827" spans="1:21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0">
        <f t="shared" si="202"/>
        <v>103</v>
      </c>
      <c r="P2827" s="10">
        <f t="shared" si="203"/>
        <v>60.78</v>
      </c>
      <c r="Q2827" s="12" t="s">
        <v>8315</v>
      </c>
      <c r="R2827" t="s">
        <v>8316</v>
      </c>
      <c r="S2827" s="17">
        <f t="shared" si="205"/>
        <v>42312.792662037042</v>
      </c>
      <c r="T2827" s="27">
        <f>YEAR(S2827)</f>
        <v>2015</v>
      </c>
      <c r="U2827" s="16">
        <f t="shared" si="206"/>
        <v>42342.792662037042</v>
      </c>
    </row>
    <row r="2828" spans="1:21" ht="60" hidden="1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0">
        <f t="shared" si="202"/>
        <v>108</v>
      </c>
      <c r="P2828" s="10">
        <f t="shared" si="203"/>
        <v>113.42</v>
      </c>
      <c r="Q2828" s="12" t="s">
        <v>8315</v>
      </c>
      <c r="R2828" t="s">
        <v>8316</v>
      </c>
      <c r="S2828" s="17">
        <f t="shared" si="205"/>
        <v>42171.034861111111</v>
      </c>
      <c r="T2828" s="17"/>
      <c r="U2828" s="16">
        <f t="shared" si="206"/>
        <v>42195.291666666672</v>
      </c>
    </row>
    <row r="2829" spans="1:21" ht="60" hidden="1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0">
        <f t="shared" si="202"/>
        <v>120</v>
      </c>
      <c r="P2829" s="10">
        <f t="shared" si="203"/>
        <v>104.57</v>
      </c>
      <c r="Q2829" s="12" t="s">
        <v>8315</v>
      </c>
      <c r="R2829" t="s">
        <v>8316</v>
      </c>
      <c r="S2829" s="17">
        <f t="shared" si="205"/>
        <v>42494.683634259258</v>
      </c>
      <c r="T2829" s="17"/>
      <c r="U2829" s="16">
        <f t="shared" si="206"/>
        <v>42524.6875</v>
      </c>
    </row>
    <row r="2830" spans="1:21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0">
        <f t="shared" si="202"/>
        <v>100</v>
      </c>
      <c r="P2830" s="10">
        <f t="shared" si="203"/>
        <v>98.31</v>
      </c>
      <c r="Q2830" s="12" t="s">
        <v>8315</v>
      </c>
      <c r="R2830" t="s">
        <v>8316</v>
      </c>
      <c r="S2830" s="17">
        <f t="shared" si="205"/>
        <v>42254.264687499999</v>
      </c>
      <c r="T2830" s="27">
        <f t="shared" ref="T2830:T2831" si="208">YEAR(S2830)</f>
        <v>2015</v>
      </c>
      <c r="U2830" s="16">
        <f t="shared" si="206"/>
        <v>42279.958333333328</v>
      </c>
    </row>
    <row r="2831" spans="1:21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0">
        <f t="shared" si="202"/>
        <v>107</v>
      </c>
      <c r="P2831" s="10">
        <f t="shared" si="203"/>
        <v>35.04</v>
      </c>
      <c r="Q2831" s="12" t="s">
        <v>8315</v>
      </c>
      <c r="R2831" t="s">
        <v>8316</v>
      </c>
      <c r="S2831" s="17">
        <f t="shared" si="205"/>
        <v>42495.434236111112</v>
      </c>
      <c r="T2831" s="27">
        <f t="shared" si="208"/>
        <v>2016</v>
      </c>
      <c r="U2831" s="16">
        <f t="shared" si="206"/>
        <v>42523.434236111112</v>
      </c>
    </row>
    <row r="2832" spans="1:21" ht="45" hidden="1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0">
        <f t="shared" si="202"/>
        <v>100</v>
      </c>
      <c r="P2832" s="10">
        <f t="shared" si="203"/>
        <v>272.73</v>
      </c>
      <c r="Q2832" s="12" t="s">
        <v>8315</v>
      </c>
      <c r="R2832" t="s">
        <v>8316</v>
      </c>
      <c r="S2832" s="17">
        <f t="shared" si="205"/>
        <v>41758.839675925927</v>
      </c>
      <c r="T2832" s="17"/>
      <c r="U2832" s="16">
        <f t="shared" si="206"/>
        <v>41771.165972222225</v>
      </c>
    </row>
    <row r="2833" spans="1:21" ht="45" hidden="1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0">
        <f t="shared" si="202"/>
        <v>111</v>
      </c>
      <c r="P2833" s="10">
        <f t="shared" si="203"/>
        <v>63.85</v>
      </c>
      <c r="Q2833" s="12" t="s">
        <v>8315</v>
      </c>
      <c r="R2833" t="s">
        <v>8316</v>
      </c>
      <c r="S2833" s="17">
        <f t="shared" si="205"/>
        <v>42171.824884259258</v>
      </c>
      <c r="T2833" s="17"/>
      <c r="U2833" s="16">
        <f t="shared" si="206"/>
        <v>42201.824884259258</v>
      </c>
    </row>
    <row r="2834" spans="1:21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0">
        <f t="shared" si="202"/>
        <v>115</v>
      </c>
      <c r="P2834" s="10">
        <f t="shared" si="203"/>
        <v>30.19</v>
      </c>
      <c r="Q2834" s="12" t="s">
        <v>8315</v>
      </c>
      <c r="R2834" t="s">
        <v>8316</v>
      </c>
      <c r="S2834" s="17">
        <f t="shared" si="205"/>
        <v>41938.709421296298</v>
      </c>
      <c r="T2834" s="27">
        <f>YEAR(S2834)</f>
        <v>2014</v>
      </c>
      <c r="U2834" s="16">
        <f t="shared" si="206"/>
        <v>41966.916666666672</v>
      </c>
    </row>
    <row r="2835" spans="1:21" ht="15.75" hidden="1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0">
        <f t="shared" si="202"/>
        <v>108</v>
      </c>
      <c r="P2835" s="10">
        <f t="shared" si="203"/>
        <v>83.51</v>
      </c>
      <c r="Q2835" s="12" t="s">
        <v>8315</v>
      </c>
      <c r="R2835" t="s">
        <v>8316</v>
      </c>
      <c r="S2835" s="17">
        <f t="shared" si="205"/>
        <v>42268.127696759257</v>
      </c>
      <c r="T2835" s="17"/>
      <c r="U2835" s="16">
        <f t="shared" si="206"/>
        <v>42288.083333333328</v>
      </c>
    </row>
    <row r="2836" spans="1:21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0">
        <f t="shared" si="202"/>
        <v>170</v>
      </c>
      <c r="P2836" s="10">
        <f t="shared" si="203"/>
        <v>64.760000000000005</v>
      </c>
      <c r="Q2836" s="12" t="s">
        <v>8315</v>
      </c>
      <c r="R2836" t="s">
        <v>8316</v>
      </c>
      <c r="S2836" s="17">
        <f t="shared" si="205"/>
        <v>42019.959837962961</v>
      </c>
      <c r="T2836" s="27">
        <f t="shared" ref="T2836:T2837" si="209">YEAR(S2836)</f>
        <v>2015</v>
      </c>
      <c r="U2836" s="16">
        <f t="shared" si="206"/>
        <v>42034.959837962961</v>
      </c>
    </row>
    <row r="2837" spans="1:21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0">
        <f t="shared" si="202"/>
        <v>187</v>
      </c>
      <c r="P2837" s="10">
        <f t="shared" si="203"/>
        <v>20.12</v>
      </c>
      <c r="Q2837" s="12" t="s">
        <v>8315</v>
      </c>
      <c r="R2837" t="s">
        <v>8316</v>
      </c>
      <c r="S2837" s="17">
        <f t="shared" si="205"/>
        <v>42313.703900462962</v>
      </c>
      <c r="T2837" s="27">
        <f t="shared" si="209"/>
        <v>2015</v>
      </c>
      <c r="U2837" s="16">
        <f t="shared" si="206"/>
        <v>42343</v>
      </c>
    </row>
    <row r="2838" spans="1:21" ht="60" hidden="1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0">
        <f t="shared" si="202"/>
        <v>108</v>
      </c>
      <c r="P2838" s="10">
        <f t="shared" si="203"/>
        <v>44.09</v>
      </c>
      <c r="Q2838" s="12" t="s">
        <v>8315</v>
      </c>
      <c r="R2838" t="s">
        <v>8316</v>
      </c>
      <c r="S2838" s="17">
        <f t="shared" si="205"/>
        <v>42746.261782407411</v>
      </c>
      <c r="T2838" s="17"/>
      <c r="U2838" s="16">
        <f t="shared" si="206"/>
        <v>42784.207638888889</v>
      </c>
    </row>
    <row r="2839" spans="1:21" ht="60" hidden="1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0">
        <f t="shared" si="202"/>
        <v>100</v>
      </c>
      <c r="P2839" s="10">
        <f t="shared" si="203"/>
        <v>40.479999999999997</v>
      </c>
      <c r="Q2839" s="12" t="s">
        <v>8315</v>
      </c>
      <c r="R2839" t="s">
        <v>8316</v>
      </c>
      <c r="S2839" s="17">
        <f t="shared" si="205"/>
        <v>42307.908379629633</v>
      </c>
      <c r="T2839" s="17"/>
      <c r="U2839" s="16">
        <f t="shared" si="206"/>
        <v>42347.950046296297</v>
      </c>
    </row>
    <row r="2840" spans="1:21" ht="45" hidden="1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0">
        <f t="shared" si="202"/>
        <v>120</v>
      </c>
      <c r="P2840" s="10">
        <f t="shared" si="203"/>
        <v>44.54</v>
      </c>
      <c r="Q2840" s="12" t="s">
        <v>8315</v>
      </c>
      <c r="R2840" t="s">
        <v>8316</v>
      </c>
      <c r="S2840" s="17">
        <f t="shared" si="205"/>
        <v>41842.607592592591</v>
      </c>
      <c r="T2840" s="17"/>
      <c r="U2840" s="16">
        <f t="shared" si="206"/>
        <v>41864.916666666664</v>
      </c>
    </row>
    <row r="2841" spans="1:21" ht="60" hidden="1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0">
        <f t="shared" si="202"/>
        <v>111</v>
      </c>
      <c r="P2841" s="10">
        <f t="shared" si="203"/>
        <v>125.81</v>
      </c>
      <c r="Q2841" s="12" t="s">
        <v>8315</v>
      </c>
      <c r="R2841" t="s">
        <v>8316</v>
      </c>
      <c r="S2841" s="17">
        <f t="shared" si="205"/>
        <v>41853.240208333329</v>
      </c>
      <c r="T2841" s="17"/>
      <c r="U2841" s="16">
        <f t="shared" si="206"/>
        <v>41876.207638888889</v>
      </c>
    </row>
    <row r="2842" spans="1:21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0">
        <f t="shared" si="202"/>
        <v>104</v>
      </c>
      <c r="P2842" s="10">
        <f t="shared" si="203"/>
        <v>19.7</v>
      </c>
      <c r="Q2842" s="12" t="s">
        <v>8315</v>
      </c>
      <c r="R2842" t="s">
        <v>8316</v>
      </c>
      <c r="S2842" s="17">
        <f t="shared" si="205"/>
        <v>42060.035636574074</v>
      </c>
      <c r="T2842" s="27">
        <f t="shared" ref="T2842:T2844" si="210">YEAR(S2842)</f>
        <v>2015</v>
      </c>
      <c r="U2842" s="16">
        <f t="shared" si="206"/>
        <v>42081.708333333328</v>
      </c>
    </row>
    <row r="2843" spans="1:21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0">
        <f t="shared" si="202"/>
        <v>1</v>
      </c>
      <c r="P2843" s="10">
        <f t="shared" si="203"/>
        <v>10</v>
      </c>
      <c r="Q2843" s="12" t="s">
        <v>8315</v>
      </c>
      <c r="R2843" t="s">
        <v>8316</v>
      </c>
      <c r="S2843" s="17">
        <f t="shared" si="205"/>
        <v>42291.739548611105</v>
      </c>
      <c r="T2843" s="27">
        <f t="shared" si="210"/>
        <v>2015</v>
      </c>
      <c r="U2843" s="16">
        <f t="shared" si="206"/>
        <v>42351.781215277777</v>
      </c>
    </row>
    <row r="2844" spans="1:21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0">
        <f t="shared" si="202"/>
        <v>0</v>
      </c>
      <c r="P2844" s="10">
        <f t="shared" si="203"/>
        <v>0</v>
      </c>
      <c r="Q2844" s="12" t="s">
        <v>8315</v>
      </c>
      <c r="R2844" t="s">
        <v>8316</v>
      </c>
      <c r="S2844" s="17">
        <f t="shared" si="205"/>
        <v>41784.952488425923</v>
      </c>
      <c r="T2844" s="27">
        <f t="shared" si="210"/>
        <v>2014</v>
      </c>
      <c r="U2844" s="16">
        <f t="shared" si="206"/>
        <v>41811.458333333336</v>
      </c>
    </row>
    <row r="2845" spans="1:21" ht="60" hidden="1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0">
        <f t="shared" si="202"/>
        <v>0</v>
      </c>
      <c r="P2845" s="10">
        <f t="shared" si="203"/>
        <v>0</v>
      </c>
      <c r="Q2845" s="12" t="s">
        <v>8315</v>
      </c>
      <c r="R2845" t="s">
        <v>8316</v>
      </c>
      <c r="S2845" s="17">
        <f t="shared" si="205"/>
        <v>42492.737847222219</v>
      </c>
      <c r="T2845" s="17"/>
      <c r="U2845" s="16">
        <f t="shared" si="206"/>
        <v>42534.166666666672</v>
      </c>
    </row>
    <row r="2846" spans="1:21" ht="60" hidden="1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0">
        <f t="shared" si="202"/>
        <v>5</v>
      </c>
      <c r="P2846" s="10">
        <f t="shared" si="203"/>
        <v>30</v>
      </c>
      <c r="Q2846" s="12" t="s">
        <v>8315</v>
      </c>
      <c r="R2846" t="s">
        <v>8316</v>
      </c>
      <c r="S2846" s="17">
        <f t="shared" si="205"/>
        <v>42709.546064814815</v>
      </c>
      <c r="T2846" s="17"/>
      <c r="U2846" s="16">
        <f t="shared" si="206"/>
        <v>42739.546064814815</v>
      </c>
    </row>
    <row r="2847" spans="1:21" ht="45" hidden="1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0">
        <f t="shared" si="202"/>
        <v>32</v>
      </c>
      <c r="P2847" s="10">
        <f t="shared" si="203"/>
        <v>60.67</v>
      </c>
      <c r="Q2847" s="12" t="s">
        <v>8315</v>
      </c>
      <c r="R2847" t="s">
        <v>8316</v>
      </c>
      <c r="S2847" s="17">
        <f t="shared" si="205"/>
        <v>42103.016585648147</v>
      </c>
      <c r="T2847" s="17"/>
      <c r="U2847" s="16">
        <f t="shared" si="206"/>
        <v>42163.016585648147</v>
      </c>
    </row>
    <row r="2848" spans="1:21" ht="60" hidden="1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0">
        <f t="shared" si="202"/>
        <v>0</v>
      </c>
      <c r="P2848" s="10">
        <f t="shared" si="203"/>
        <v>0</v>
      </c>
      <c r="Q2848" s="12" t="s">
        <v>8315</v>
      </c>
      <c r="R2848" t="s">
        <v>8316</v>
      </c>
      <c r="S2848" s="17">
        <f t="shared" si="205"/>
        <v>42108.692060185189</v>
      </c>
      <c r="T2848" s="17"/>
      <c r="U2848" s="16">
        <f t="shared" si="206"/>
        <v>42153.692060185189</v>
      </c>
    </row>
    <row r="2849" spans="1:21" ht="60" hidden="1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0">
        <f t="shared" si="202"/>
        <v>0</v>
      </c>
      <c r="P2849" s="10">
        <f t="shared" si="203"/>
        <v>0</v>
      </c>
      <c r="Q2849" s="12" t="s">
        <v>8315</v>
      </c>
      <c r="R2849" t="s">
        <v>8316</v>
      </c>
      <c r="S2849" s="17">
        <f t="shared" si="205"/>
        <v>42453.806307870371</v>
      </c>
      <c r="T2849" s="17"/>
      <c r="U2849" s="16">
        <f t="shared" si="206"/>
        <v>42513.806307870371</v>
      </c>
    </row>
    <row r="2850" spans="1:21" ht="60" hidden="1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0">
        <f t="shared" si="202"/>
        <v>0</v>
      </c>
      <c r="P2850" s="10">
        <f t="shared" si="203"/>
        <v>23.33</v>
      </c>
      <c r="Q2850" s="12" t="s">
        <v>8315</v>
      </c>
      <c r="R2850" t="s">
        <v>8316</v>
      </c>
      <c r="S2850" s="17">
        <f t="shared" si="205"/>
        <v>42123.648831018523</v>
      </c>
      <c r="T2850" s="17"/>
      <c r="U2850" s="16">
        <f t="shared" si="206"/>
        <v>42153.648831018523</v>
      </c>
    </row>
    <row r="2851" spans="1:21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0">
        <f t="shared" si="202"/>
        <v>1</v>
      </c>
      <c r="P2851" s="10">
        <f t="shared" si="203"/>
        <v>5</v>
      </c>
      <c r="Q2851" s="12" t="s">
        <v>8315</v>
      </c>
      <c r="R2851" t="s">
        <v>8316</v>
      </c>
      <c r="S2851" s="17">
        <f t="shared" si="205"/>
        <v>42453.428240740745</v>
      </c>
      <c r="T2851" s="27">
        <f>YEAR(S2851)</f>
        <v>2016</v>
      </c>
      <c r="U2851" s="16">
        <f t="shared" si="206"/>
        <v>42483.428240740745</v>
      </c>
    </row>
    <row r="2852" spans="1:21" ht="60" hidden="1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0">
        <f t="shared" si="202"/>
        <v>4</v>
      </c>
      <c r="P2852" s="10">
        <f t="shared" si="203"/>
        <v>23.92</v>
      </c>
      <c r="Q2852" s="12" t="s">
        <v>8315</v>
      </c>
      <c r="R2852" t="s">
        <v>8316</v>
      </c>
      <c r="S2852" s="17">
        <f t="shared" si="205"/>
        <v>41858.007071759261</v>
      </c>
      <c r="T2852" s="17"/>
      <c r="U2852" s="16">
        <f t="shared" si="206"/>
        <v>41888.007071759261</v>
      </c>
    </row>
    <row r="2853" spans="1:21" ht="60" hidden="1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0">
        <f t="shared" si="202"/>
        <v>0</v>
      </c>
      <c r="P2853" s="10">
        <f t="shared" si="203"/>
        <v>0</v>
      </c>
      <c r="Q2853" s="12" t="s">
        <v>8315</v>
      </c>
      <c r="R2853" t="s">
        <v>8316</v>
      </c>
      <c r="S2853" s="17">
        <f t="shared" si="205"/>
        <v>42390.002650462964</v>
      </c>
      <c r="T2853" s="17"/>
      <c r="U2853" s="16">
        <f t="shared" si="206"/>
        <v>42398.970138888893</v>
      </c>
    </row>
    <row r="2854" spans="1:21" ht="45" hidden="1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0">
        <f t="shared" si="202"/>
        <v>2</v>
      </c>
      <c r="P2854" s="10">
        <f t="shared" si="203"/>
        <v>15.83</v>
      </c>
      <c r="Q2854" s="12" t="s">
        <v>8315</v>
      </c>
      <c r="R2854" t="s">
        <v>8316</v>
      </c>
      <c r="S2854" s="17">
        <f t="shared" si="205"/>
        <v>41781.045173611114</v>
      </c>
      <c r="T2854" s="17"/>
      <c r="U2854" s="16">
        <f t="shared" si="206"/>
        <v>41811.045173611114</v>
      </c>
    </row>
    <row r="2855" spans="1:21" ht="60" hidden="1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0">
        <f t="shared" si="202"/>
        <v>0</v>
      </c>
      <c r="P2855" s="10">
        <f t="shared" si="203"/>
        <v>0</v>
      </c>
      <c r="Q2855" s="12" t="s">
        <v>8315</v>
      </c>
      <c r="R2855" t="s">
        <v>8316</v>
      </c>
      <c r="S2855" s="17">
        <f t="shared" si="205"/>
        <v>41836.190937499996</v>
      </c>
      <c r="T2855" s="17"/>
      <c r="U2855" s="16">
        <f t="shared" si="206"/>
        <v>41896.190937499996</v>
      </c>
    </row>
    <row r="2856" spans="1:21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0">
        <f t="shared" si="202"/>
        <v>42</v>
      </c>
      <c r="P2856" s="10">
        <f t="shared" si="203"/>
        <v>29.79</v>
      </c>
      <c r="Q2856" s="12" t="s">
        <v>8315</v>
      </c>
      <c r="R2856" t="s">
        <v>8316</v>
      </c>
      <c r="S2856" s="17">
        <f t="shared" si="205"/>
        <v>42111.71665509259</v>
      </c>
      <c r="T2856" s="27">
        <f>YEAR(S2856)</f>
        <v>2015</v>
      </c>
      <c r="U2856" s="16">
        <f t="shared" si="206"/>
        <v>42131.71665509259</v>
      </c>
    </row>
    <row r="2857" spans="1:21" ht="60" hidden="1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0">
        <f t="shared" si="202"/>
        <v>50</v>
      </c>
      <c r="P2857" s="10">
        <f t="shared" si="203"/>
        <v>60</v>
      </c>
      <c r="Q2857" s="12" t="s">
        <v>8315</v>
      </c>
      <c r="R2857" t="s">
        <v>8316</v>
      </c>
      <c r="S2857" s="17">
        <f t="shared" si="205"/>
        <v>42370.007766203707</v>
      </c>
      <c r="T2857" s="17"/>
      <c r="U2857" s="16">
        <f t="shared" si="206"/>
        <v>42398.981944444444</v>
      </c>
    </row>
    <row r="2858" spans="1:21" ht="45" hidden="1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0">
        <f t="shared" si="202"/>
        <v>5</v>
      </c>
      <c r="P2858" s="10">
        <f t="shared" si="203"/>
        <v>24.33</v>
      </c>
      <c r="Q2858" s="12" t="s">
        <v>8315</v>
      </c>
      <c r="R2858" t="s">
        <v>8316</v>
      </c>
      <c r="S2858" s="17">
        <f t="shared" si="205"/>
        <v>42165.037581018521</v>
      </c>
      <c r="T2858" s="17"/>
      <c r="U2858" s="16">
        <f t="shared" si="206"/>
        <v>42224.898611111115</v>
      </c>
    </row>
    <row r="2859" spans="1:21" ht="60" hidden="1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0">
        <f t="shared" si="202"/>
        <v>20</v>
      </c>
      <c r="P2859" s="10">
        <f t="shared" si="203"/>
        <v>500</v>
      </c>
      <c r="Q2859" s="12" t="s">
        <v>8315</v>
      </c>
      <c r="R2859" t="s">
        <v>8316</v>
      </c>
      <c r="S2859" s="17">
        <f t="shared" si="205"/>
        <v>42726.920081018514</v>
      </c>
      <c r="T2859" s="17"/>
      <c r="U2859" s="16">
        <f t="shared" si="206"/>
        <v>42786.75</v>
      </c>
    </row>
    <row r="2860" spans="1:21" ht="60" hidden="1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0">
        <f t="shared" si="202"/>
        <v>0</v>
      </c>
      <c r="P2860" s="10">
        <f t="shared" si="203"/>
        <v>0</v>
      </c>
      <c r="Q2860" s="12" t="s">
        <v>8315</v>
      </c>
      <c r="R2860" t="s">
        <v>8316</v>
      </c>
      <c r="S2860" s="17">
        <f t="shared" si="205"/>
        <v>41954.545081018514</v>
      </c>
      <c r="T2860" s="17"/>
      <c r="U2860" s="16">
        <f t="shared" si="206"/>
        <v>41978.477777777778</v>
      </c>
    </row>
    <row r="2861" spans="1:21" ht="45" hidden="1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0">
        <f t="shared" si="202"/>
        <v>2</v>
      </c>
      <c r="P2861" s="10">
        <f t="shared" si="203"/>
        <v>35</v>
      </c>
      <c r="Q2861" s="12" t="s">
        <v>8315</v>
      </c>
      <c r="R2861" t="s">
        <v>8316</v>
      </c>
      <c r="S2861" s="17">
        <f t="shared" si="205"/>
        <v>42233.362314814818</v>
      </c>
      <c r="T2861" s="17"/>
      <c r="U2861" s="16">
        <f t="shared" si="206"/>
        <v>42293.362314814818</v>
      </c>
    </row>
    <row r="2862" spans="1:21" ht="60" hidden="1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0">
        <f t="shared" si="202"/>
        <v>7</v>
      </c>
      <c r="P2862" s="10">
        <f t="shared" si="203"/>
        <v>29.56</v>
      </c>
      <c r="Q2862" s="12" t="s">
        <v>8315</v>
      </c>
      <c r="R2862" t="s">
        <v>8316</v>
      </c>
      <c r="S2862" s="17">
        <f t="shared" si="205"/>
        <v>42480.800648148142</v>
      </c>
      <c r="T2862" s="17"/>
      <c r="U2862" s="16">
        <f t="shared" si="206"/>
        <v>42540.800648148142</v>
      </c>
    </row>
    <row r="2863" spans="1:21" ht="60" hidden="1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0">
        <f t="shared" si="202"/>
        <v>32</v>
      </c>
      <c r="P2863" s="10">
        <f t="shared" si="203"/>
        <v>26.67</v>
      </c>
      <c r="Q2863" s="12" t="s">
        <v>8315</v>
      </c>
      <c r="R2863" t="s">
        <v>8316</v>
      </c>
      <c r="S2863" s="17">
        <f t="shared" si="205"/>
        <v>42257.590833333335</v>
      </c>
      <c r="T2863" s="17"/>
      <c r="U2863" s="16">
        <f t="shared" si="206"/>
        <v>42271.590833333335</v>
      </c>
    </row>
    <row r="2864" spans="1:21" ht="45" hidden="1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0">
        <f t="shared" si="202"/>
        <v>0</v>
      </c>
      <c r="P2864" s="10">
        <f t="shared" si="203"/>
        <v>18.329999999999998</v>
      </c>
      <c r="Q2864" s="12" t="s">
        <v>8315</v>
      </c>
      <c r="R2864" t="s">
        <v>8316</v>
      </c>
      <c r="S2864" s="17">
        <f t="shared" si="205"/>
        <v>41784.789687500001</v>
      </c>
      <c r="T2864" s="17"/>
      <c r="U2864" s="16">
        <f t="shared" si="206"/>
        <v>41814.789687500001</v>
      </c>
    </row>
    <row r="2865" spans="1:21" ht="60" hidden="1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0">
        <f t="shared" si="202"/>
        <v>0</v>
      </c>
      <c r="P2865" s="10">
        <f t="shared" si="203"/>
        <v>20</v>
      </c>
      <c r="Q2865" s="12" t="s">
        <v>8315</v>
      </c>
      <c r="R2865" t="s">
        <v>8316</v>
      </c>
      <c r="S2865" s="17">
        <f t="shared" si="205"/>
        <v>41831.675034722226</v>
      </c>
      <c r="T2865" s="17"/>
      <c r="U2865" s="16">
        <f t="shared" si="206"/>
        <v>41891.675034722226</v>
      </c>
    </row>
    <row r="2866" spans="1:21" ht="15.75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0">
        <f t="shared" si="202"/>
        <v>2</v>
      </c>
      <c r="P2866" s="10">
        <f t="shared" si="203"/>
        <v>13.33</v>
      </c>
      <c r="Q2866" s="12" t="s">
        <v>8315</v>
      </c>
      <c r="R2866" t="s">
        <v>8316</v>
      </c>
      <c r="S2866" s="17">
        <f t="shared" si="205"/>
        <v>42172.613506944443</v>
      </c>
      <c r="T2866" s="27">
        <f>YEAR(S2866)</f>
        <v>2015</v>
      </c>
      <c r="U2866" s="16">
        <f t="shared" si="206"/>
        <v>42202.554166666669</v>
      </c>
    </row>
    <row r="2867" spans="1:21" ht="60" hidden="1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0">
        <f t="shared" si="202"/>
        <v>0</v>
      </c>
      <c r="P2867" s="10">
        <f t="shared" si="203"/>
        <v>0</v>
      </c>
      <c r="Q2867" s="12" t="s">
        <v>8315</v>
      </c>
      <c r="R2867" t="s">
        <v>8316</v>
      </c>
      <c r="S2867" s="17">
        <f t="shared" si="205"/>
        <v>41950.114108796297</v>
      </c>
      <c r="T2867" s="17"/>
      <c r="U2867" s="16">
        <f t="shared" si="206"/>
        <v>42010.114108796297</v>
      </c>
    </row>
    <row r="2868" spans="1:21" ht="45" hidden="1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0">
        <f t="shared" si="202"/>
        <v>1</v>
      </c>
      <c r="P2868" s="10">
        <f t="shared" si="203"/>
        <v>22.5</v>
      </c>
      <c r="Q2868" s="12" t="s">
        <v>8315</v>
      </c>
      <c r="R2868" t="s">
        <v>8316</v>
      </c>
      <c r="S2868" s="17">
        <f t="shared" si="205"/>
        <v>42627.955104166671</v>
      </c>
      <c r="T2868" s="17"/>
      <c r="U2868" s="16">
        <f t="shared" si="206"/>
        <v>42657.916666666672</v>
      </c>
    </row>
    <row r="2869" spans="1:21" ht="60" hidden="1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0">
        <f t="shared" si="202"/>
        <v>20</v>
      </c>
      <c r="P2869" s="10">
        <f t="shared" si="203"/>
        <v>50.4</v>
      </c>
      <c r="Q2869" s="12" t="s">
        <v>8315</v>
      </c>
      <c r="R2869" t="s">
        <v>8316</v>
      </c>
      <c r="S2869" s="17">
        <f t="shared" si="205"/>
        <v>42531.195277777777</v>
      </c>
      <c r="T2869" s="17"/>
      <c r="U2869" s="16">
        <f t="shared" si="206"/>
        <v>42555.166666666672</v>
      </c>
    </row>
    <row r="2870" spans="1:21" ht="60" hidden="1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0">
        <f t="shared" si="202"/>
        <v>42</v>
      </c>
      <c r="P2870" s="10">
        <f t="shared" si="203"/>
        <v>105.03</v>
      </c>
      <c r="Q2870" s="12" t="s">
        <v>8315</v>
      </c>
      <c r="R2870" t="s">
        <v>8316</v>
      </c>
      <c r="S2870" s="17">
        <f t="shared" si="205"/>
        <v>42618.827013888891</v>
      </c>
      <c r="T2870" s="17"/>
      <c r="U2870" s="16">
        <f t="shared" si="206"/>
        <v>42648.827013888891</v>
      </c>
    </row>
    <row r="2871" spans="1:21" ht="60" hidden="1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0">
        <f t="shared" si="202"/>
        <v>1</v>
      </c>
      <c r="P2871" s="10">
        <f t="shared" si="203"/>
        <v>35.4</v>
      </c>
      <c r="Q2871" s="12" t="s">
        <v>8315</v>
      </c>
      <c r="R2871" t="s">
        <v>8316</v>
      </c>
      <c r="S2871" s="17">
        <f t="shared" si="205"/>
        <v>42540.593530092592</v>
      </c>
      <c r="T2871" s="17"/>
      <c r="U2871" s="16">
        <f t="shared" si="206"/>
        <v>42570.593530092592</v>
      </c>
    </row>
    <row r="2872" spans="1:21" ht="60" hidden="1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0">
        <f t="shared" si="202"/>
        <v>15</v>
      </c>
      <c r="P2872" s="10">
        <f t="shared" si="203"/>
        <v>83.33</v>
      </c>
      <c r="Q2872" s="12" t="s">
        <v>8315</v>
      </c>
      <c r="R2872" t="s">
        <v>8316</v>
      </c>
      <c r="S2872" s="17">
        <f t="shared" si="205"/>
        <v>41746.189409722225</v>
      </c>
      <c r="T2872" s="17"/>
      <c r="U2872" s="16">
        <f t="shared" si="206"/>
        <v>41776.189409722225</v>
      </c>
    </row>
    <row r="2873" spans="1:21" ht="45" hidden="1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0">
        <f t="shared" si="202"/>
        <v>5</v>
      </c>
      <c r="P2873" s="10">
        <f t="shared" si="203"/>
        <v>35.92</v>
      </c>
      <c r="Q2873" s="12" t="s">
        <v>8315</v>
      </c>
      <c r="R2873" t="s">
        <v>8316</v>
      </c>
      <c r="S2873" s="17">
        <f t="shared" si="205"/>
        <v>41974.738576388889</v>
      </c>
      <c r="T2873" s="17"/>
      <c r="U2873" s="16">
        <f t="shared" si="206"/>
        <v>41994.738576388889</v>
      </c>
    </row>
    <row r="2874" spans="1:21" ht="45" hidden="1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0">
        <f t="shared" si="202"/>
        <v>0</v>
      </c>
      <c r="P2874" s="10">
        <f t="shared" si="203"/>
        <v>0</v>
      </c>
      <c r="Q2874" s="12" t="s">
        <v>8315</v>
      </c>
      <c r="R2874" t="s">
        <v>8316</v>
      </c>
      <c r="S2874" s="17">
        <f t="shared" si="205"/>
        <v>42115.11618055556</v>
      </c>
      <c r="T2874" s="17"/>
      <c r="U2874" s="16">
        <f t="shared" si="206"/>
        <v>42175.11618055556</v>
      </c>
    </row>
    <row r="2875" spans="1:21" ht="60" hidden="1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0">
        <f t="shared" si="202"/>
        <v>38</v>
      </c>
      <c r="P2875" s="10">
        <f t="shared" si="203"/>
        <v>119.13</v>
      </c>
      <c r="Q2875" s="12" t="s">
        <v>8315</v>
      </c>
      <c r="R2875" t="s">
        <v>8316</v>
      </c>
      <c r="S2875" s="17">
        <f t="shared" si="205"/>
        <v>42002.817488425921</v>
      </c>
      <c r="T2875" s="17"/>
      <c r="U2875" s="16">
        <f t="shared" si="206"/>
        <v>42032.817488425921</v>
      </c>
    </row>
    <row r="2876" spans="1:21" ht="60" hidden="1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0">
        <f t="shared" si="202"/>
        <v>5</v>
      </c>
      <c r="P2876" s="10">
        <f t="shared" si="203"/>
        <v>90.33</v>
      </c>
      <c r="Q2876" s="12" t="s">
        <v>8315</v>
      </c>
      <c r="R2876" t="s">
        <v>8316</v>
      </c>
      <c r="S2876" s="17">
        <f t="shared" si="205"/>
        <v>42722.84474537037</v>
      </c>
      <c r="T2876" s="17"/>
      <c r="U2876" s="16">
        <f t="shared" si="206"/>
        <v>42752.84474537037</v>
      </c>
    </row>
    <row r="2877" spans="1:21" ht="60" hidden="1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0">
        <f t="shared" si="202"/>
        <v>0</v>
      </c>
      <c r="P2877" s="10">
        <f t="shared" si="203"/>
        <v>2.33</v>
      </c>
      <c r="Q2877" s="12" t="s">
        <v>8315</v>
      </c>
      <c r="R2877" t="s">
        <v>8316</v>
      </c>
      <c r="S2877" s="17">
        <f t="shared" si="205"/>
        <v>42465.128391203703</v>
      </c>
      <c r="T2877" s="17"/>
      <c r="U2877" s="16">
        <f t="shared" si="206"/>
        <v>42495.128391203703</v>
      </c>
    </row>
    <row r="2878" spans="1:21" ht="60" hidden="1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0">
        <f t="shared" si="202"/>
        <v>0</v>
      </c>
      <c r="P2878" s="10">
        <f t="shared" si="203"/>
        <v>0</v>
      </c>
      <c r="Q2878" s="12" t="s">
        <v>8315</v>
      </c>
      <c r="R2878" t="s">
        <v>8316</v>
      </c>
      <c r="S2878" s="17">
        <f t="shared" si="205"/>
        <v>42171.743969907402</v>
      </c>
      <c r="T2878" s="17"/>
      <c r="U2878" s="16">
        <f t="shared" si="206"/>
        <v>42201.743969907402</v>
      </c>
    </row>
    <row r="2879" spans="1:21" ht="60" hidden="1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0">
        <f t="shared" si="202"/>
        <v>11</v>
      </c>
      <c r="P2879" s="10">
        <f t="shared" si="203"/>
        <v>108.33</v>
      </c>
      <c r="Q2879" s="12" t="s">
        <v>8315</v>
      </c>
      <c r="R2879" t="s">
        <v>8316</v>
      </c>
      <c r="S2879" s="17">
        <f t="shared" si="205"/>
        <v>42672.955138888887</v>
      </c>
      <c r="T2879" s="17"/>
      <c r="U2879" s="16">
        <f t="shared" si="206"/>
        <v>42704.708333333328</v>
      </c>
    </row>
    <row r="2880" spans="1:21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0">
        <f t="shared" si="202"/>
        <v>2</v>
      </c>
      <c r="P2880" s="10">
        <f t="shared" si="203"/>
        <v>15.75</v>
      </c>
      <c r="Q2880" s="12" t="s">
        <v>8315</v>
      </c>
      <c r="R2880" t="s">
        <v>8316</v>
      </c>
      <c r="S2880" s="17">
        <f t="shared" si="205"/>
        <v>42128.615682870368</v>
      </c>
      <c r="T2880" s="27">
        <f>YEAR(S2880)</f>
        <v>2015</v>
      </c>
      <c r="U2880" s="16">
        <f t="shared" si="206"/>
        <v>42188.615682870368</v>
      </c>
    </row>
    <row r="2881" spans="1:21" ht="45" hidden="1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0">
        <f t="shared" si="202"/>
        <v>0</v>
      </c>
      <c r="P2881" s="10">
        <f t="shared" si="203"/>
        <v>29</v>
      </c>
      <c r="Q2881" s="12" t="s">
        <v>8315</v>
      </c>
      <c r="R2881" t="s">
        <v>8316</v>
      </c>
      <c r="S2881" s="17">
        <f t="shared" si="205"/>
        <v>42359.725243055553</v>
      </c>
      <c r="T2881" s="17"/>
      <c r="U2881" s="16">
        <f t="shared" si="206"/>
        <v>42389.725243055553</v>
      </c>
    </row>
    <row r="2882" spans="1:21" ht="60" hidden="1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0">
        <f t="shared" ref="O2882:O2945" si="211">ROUND(E2882/D2882*100,0)</f>
        <v>23</v>
      </c>
      <c r="P2882" s="10">
        <f t="shared" ref="P2882:P2945" si="212">IFERROR(ROUND(E2882/L2882,2),0)</f>
        <v>96.55</v>
      </c>
      <c r="Q2882" s="12" t="s">
        <v>8315</v>
      </c>
      <c r="R2882" t="s">
        <v>8316</v>
      </c>
      <c r="S2882" s="17">
        <f t="shared" si="205"/>
        <v>42192.905694444446</v>
      </c>
      <c r="T2882" s="17"/>
      <c r="U2882" s="16">
        <f t="shared" si="206"/>
        <v>42236.711805555555</v>
      </c>
    </row>
    <row r="2883" spans="1:21" ht="60" hidden="1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0">
        <f t="shared" si="211"/>
        <v>0</v>
      </c>
      <c r="P2883" s="10">
        <f t="shared" si="212"/>
        <v>0</v>
      </c>
      <c r="Q2883" s="12" t="s">
        <v>8315</v>
      </c>
      <c r="R2883" t="s">
        <v>8316</v>
      </c>
      <c r="S2883" s="17">
        <f t="shared" ref="S2883:S2946" si="213">(((J2883/60)/60)/24)+DATE(1970,1,1)</f>
        <v>41916.597638888888</v>
      </c>
      <c r="T2883" s="17"/>
      <c r="U2883" s="16">
        <f t="shared" ref="U2883:U2946" si="214">(((I2883/60)/60)/24)+DATE(1970,1,1)</f>
        <v>41976.639305555553</v>
      </c>
    </row>
    <row r="2884" spans="1:21" ht="60" hidden="1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0">
        <f t="shared" si="211"/>
        <v>34</v>
      </c>
      <c r="P2884" s="10">
        <f t="shared" si="212"/>
        <v>63</v>
      </c>
      <c r="Q2884" s="12" t="s">
        <v>8315</v>
      </c>
      <c r="R2884" t="s">
        <v>8316</v>
      </c>
      <c r="S2884" s="17">
        <f t="shared" si="213"/>
        <v>42461.596273148149</v>
      </c>
      <c r="T2884" s="17"/>
      <c r="U2884" s="16">
        <f t="shared" si="214"/>
        <v>42491.596273148149</v>
      </c>
    </row>
    <row r="2885" spans="1:21" ht="60" hidden="1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0">
        <f t="shared" si="211"/>
        <v>19</v>
      </c>
      <c r="P2885" s="10">
        <f t="shared" si="212"/>
        <v>381.6</v>
      </c>
      <c r="Q2885" s="12" t="s">
        <v>8315</v>
      </c>
      <c r="R2885" t="s">
        <v>8316</v>
      </c>
      <c r="S2885" s="17">
        <f t="shared" si="213"/>
        <v>42370.90320601852</v>
      </c>
      <c r="T2885" s="17"/>
      <c r="U2885" s="16">
        <f t="shared" si="214"/>
        <v>42406.207638888889</v>
      </c>
    </row>
    <row r="2886" spans="1:21" ht="45" hidden="1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0">
        <f t="shared" si="211"/>
        <v>0</v>
      </c>
      <c r="P2886" s="10">
        <f t="shared" si="212"/>
        <v>46.25</v>
      </c>
      <c r="Q2886" s="12" t="s">
        <v>8315</v>
      </c>
      <c r="R2886" t="s">
        <v>8316</v>
      </c>
      <c r="S2886" s="17">
        <f t="shared" si="213"/>
        <v>41948.727256944447</v>
      </c>
      <c r="T2886" s="17"/>
      <c r="U2886" s="16">
        <f t="shared" si="214"/>
        <v>41978.727256944447</v>
      </c>
    </row>
    <row r="2887" spans="1:21" ht="30" hidden="1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0">
        <f t="shared" si="211"/>
        <v>33</v>
      </c>
      <c r="P2887" s="10">
        <f t="shared" si="212"/>
        <v>26</v>
      </c>
      <c r="Q2887" s="12" t="s">
        <v>8315</v>
      </c>
      <c r="R2887" t="s">
        <v>8316</v>
      </c>
      <c r="S2887" s="17">
        <f t="shared" si="213"/>
        <v>42047.07640046296</v>
      </c>
      <c r="T2887" s="17"/>
      <c r="U2887" s="16">
        <f t="shared" si="214"/>
        <v>42077.034733796296</v>
      </c>
    </row>
    <row r="2888" spans="1:21" ht="60" hidden="1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0">
        <f t="shared" si="211"/>
        <v>5</v>
      </c>
      <c r="P2888" s="10">
        <f t="shared" si="212"/>
        <v>10</v>
      </c>
      <c r="Q2888" s="12" t="s">
        <v>8315</v>
      </c>
      <c r="R2888" t="s">
        <v>8316</v>
      </c>
      <c r="S2888" s="17">
        <f t="shared" si="213"/>
        <v>42261.632916666669</v>
      </c>
      <c r="T2888" s="17"/>
      <c r="U2888" s="16">
        <f t="shared" si="214"/>
        <v>42266.165972222225</v>
      </c>
    </row>
    <row r="2889" spans="1:21" ht="60" hidden="1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0">
        <f t="shared" si="211"/>
        <v>0</v>
      </c>
      <c r="P2889" s="10">
        <f t="shared" si="212"/>
        <v>5</v>
      </c>
      <c r="Q2889" s="12" t="s">
        <v>8315</v>
      </c>
      <c r="R2889" t="s">
        <v>8316</v>
      </c>
      <c r="S2889" s="17">
        <f t="shared" si="213"/>
        <v>41985.427361111113</v>
      </c>
      <c r="T2889" s="17"/>
      <c r="U2889" s="16">
        <f t="shared" si="214"/>
        <v>42015.427361111113</v>
      </c>
    </row>
    <row r="2890" spans="1:21" ht="60" hidden="1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0">
        <f t="shared" si="211"/>
        <v>0</v>
      </c>
      <c r="P2890" s="10">
        <f t="shared" si="212"/>
        <v>0</v>
      </c>
      <c r="Q2890" s="12" t="s">
        <v>8315</v>
      </c>
      <c r="R2890" t="s">
        <v>8316</v>
      </c>
      <c r="S2890" s="17">
        <f t="shared" si="213"/>
        <v>41922.535185185188</v>
      </c>
      <c r="T2890" s="17"/>
      <c r="U2890" s="16">
        <f t="shared" si="214"/>
        <v>41930.207638888889</v>
      </c>
    </row>
    <row r="2891" spans="1:21" ht="45" hidden="1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0">
        <f t="shared" si="211"/>
        <v>38</v>
      </c>
      <c r="P2891" s="10">
        <f t="shared" si="212"/>
        <v>81.569999999999993</v>
      </c>
      <c r="Q2891" s="12" t="s">
        <v>8315</v>
      </c>
      <c r="R2891" t="s">
        <v>8316</v>
      </c>
      <c r="S2891" s="17">
        <f t="shared" si="213"/>
        <v>41850.863252314812</v>
      </c>
      <c r="T2891" s="17"/>
      <c r="U2891" s="16">
        <f t="shared" si="214"/>
        <v>41880.863252314812</v>
      </c>
    </row>
    <row r="2892" spans="1:21" ht="60" hidden="1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0">
        <f t="shared" si="211"/>
        <v>1</v>
      </c>
      <c r="P2892" s="10">
        <f t="shared" si="212"/>
        <v>7</v>
      </c>
      <c r="Q2892" s="12" t="s">
        <v>8315</v>
      </c>
      <c r="R2892" t="s">
        <v>8316</v>
      </c>
      <c r="S2892" s="17">
        <f t="shared" si="213"/>
        <v>41831.742962962962</v>
      </c>
      <c r="T2892" s="17"/>
      <c r="U2892" s="16">
        <f t="shared" si="214"/>
        <v>41860.125</v>
      </c>
    </row>
    <row r="2893" spans="1:21" ht="60" hidden="1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0">
        <f t="shared" si="211"/>
        <v>3</v>
      </c>
      <c r="P2893" s="10">
        <f t="shared" si="212"/>
        <v>27.3</v>
      </c>
      <c r="Q2893" s="12" t="s">
        <v>8315</v>
      </c>
      <c r="R2893" t="s">
        <v>8316</v>
      </c>
      <c r="S2893" s="17">
        <f t="shared" si="213"/>
        <v>42415.883425925931</v>
      </c>
      <c r="T2893" s="17"/>
      <c r="U2893" s="16">
        <f t="shared" si="214"/>
        <v>42475.84175925926</v>
      </c>
    </row>
    <row r="2894" spans="1:21" ht="45" hidden="1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0">
        <f t="shared" si="211"/>
        <v>9</v>
      </c>
      <c r="P2894" s="10">
        <f t="shared" si="212"/>
        <v>29.41</v>
      </c>
      <c r="Q2894" s="12" t="s">
        <v>8315</v>
      </c>
      <c r="R2894" t="s">
        <v>8316</v>
      </c>
      <c r="S2894" s="17">
        <f t="shared" si="213"/>
        <v>41869.714166666665</v>
      </c>
      <c r="T2894" s="17"/>
      <c r="U2894" s="16">
        <f t="shared" si="214"/>
        <v>41876.875</v>
      </c>
    </row>
    <row r="2895" spans="1:21" ht="30" hidden="1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0">
        <f t="shared" si="211"/>
        <v>1</v>
      </c>
      <c r="P2895" s="10">
        <f t="shared" si="212"/>
        <v>12.5</v>
      </c>
      <c r="Q2895" s="12" t="s">
        <v>8315</v>
      </c>
      <c r="R2895" t="s">
        <v>8316</v>
      </c>
      <c r="S2895" s="17">
        <f t="shared" si="213"/>
        <v>41953.773090277777</v>
      </c>
      <c r="T2895" s="17"/>
      <c r="U2895" s="16">
        <f t="shared" si="214"/>
        <v>42013.083333333328</v>
      </c>
    </row>
    <row r="2896" spans="1:21" ht="30" hidden="1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0">
        <f t="shared" si="211"/>
        <v>0</v>
      </c>
      <c r="P2896" s="10">
        <f t="shared" si="212"/>
        <v>0</v>
      </c>
      <c r="Q2896" s="12" t="s">
        <v>8315</v>
      </c>
      <c r="R2896" t="s">
        <v>8316</v>
      </c>
      <c r="S2896" s="17">
        <f t="shared" si="213"/>
        <v>42037.986284722225</v>
      </c>
      <c r="T2896" s="17"/>
      <c r="U2896" s="16">
        <f t="shared" si="214"/>
        <v>42097.944618055553</v>
      </c>
    </row>
    <row r="2897" spans="1:21" ht="60" hidden="1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0">
        <f t="shared" si="211"/>
        <v>5</v>
      </c>
      <c r="P2897" s="10">
        <f t="shared" si="212"/>
        <v>5.75</v>
      </c>
      <c r="Q2897" s="12" t="s">
        <v>8315</v>
      </c>
      <c r="R2897" t="s">
        <v>8316</v>
      </c>
      <c r="S2897" s="17">
        <f t="shared" si="213"/>
        <v>41811.555462962962</v>
      </c>
      <c r="T2897" s="17"/>
      <c r="U2897" s="16">
        <f t="shared" si="214"/>
        <v>41812.875</v>
      </c>
    </row>
    <row r="2898" spans="1:21" ht="45" hidden="1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0">
        <f t="shared" si="211"/>
        <v>21</v>
      </c>
      <c r="P2898" s="10">
        <f t="shared" si="212"/>
        <v>52.08</v>
      </c>
      <c r="Q2898" s="12" t="s">
        <v>8315</v>
      </c>
      <c r="R2898" t="s">
        <v>8316</v>
      </c>
      <c r="S2898" s="17">
        <f t="shared" si="213"/>
        <v>42701.908807870372</v>
      </c>
      <c r="T2898" s="17"/>
      <c r="U2898" s="16">
        <f t="shared" si="214"/>
        <v>42716.25</v>
      </c>
    </row>
    <row r="2899" spans="1:21" ht="60" hidden="1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0">
        <f t="shared" si="211"/>
        <v>5</v>
      </c>
      <c r="P2899" s="10">
        <f t="shared" si="212"/>
        <v>183.33</v>
      </c>
      <c r="Q2899" s="12" t="s">
        <v>8315</v>
      </c>
      <c r="R2899" t="s">
        <v>8316</v>
      </c>
      <c r="S2899" s="17">
        <f t="shared" si="213"/>
        <v>42258.646504629629</v>
      </c>
      <c r="T2899" s="17"/>
      <c r="U2899" s="16">
        <f t="shared" si="214"/>
        <v>42288.645196759258</v>
      </c>
    </row>
    <row r="2900" spans="1:21" ht="60" hidden="1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0">
        <f t="shared" si="211"/>
        <v>4</v>
      </c>
      <c r="P2900" s="10">
        <f t="shared" si="212"/>
        <v>26.33</v>
      </c>
      <c r="Q2900" s="12" t="s">
        <v>8315</v>
      </c>
      <c r="R2900" t="s">
        <v>8316</v>
      </c>
      <c r="S2900" s="17">
        <f t="shared" si="213"/>
        <v>42278.664965277778</v>
      </c>
      <c r="T2900" s="17"/>
      <c r="U2900" s="16">
        <f t="shared" si="214"/>
        <v>42308.664965277778</v>
      </c>
    </row>
    <row r="2901" spans="1:21" ht="60" hidden="1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0">
        <f t="shared" si="211"/>
        <v>0</v>
      </c>
      <c r="P2901" s="10">
        <f t="shared" si="212"/>
        <v>0</v>
      </c>
      <c r="Q2901" s="12" t="s">
        <v>8315</v>
      </c>
      <c r="R2901" t="s">
        <v>8316</v>
      </c>
      <c r="S2901" s="17">
        <f t="shared" si="213"/>
        <v>42515.078217592592</v>
      </c>
      <c r="T2901" s="17"/>
      <c r="U2901" s="16">
        <f t="shared" si="214"/>
        <v>42575.078217592592</v>
      </c>
    </row>
    <row r="2902" spans="1:21" ht="60" hidden="1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0">
        <f t="shared" si="211"/>
        <v>62</v>
      </c>
      <c r="P2902" s="10">
        <f t="shared" si="212"/>
        <v>486.43</v>
      </c>
      <c r="Q2902" s="12" t="s">
        <v>8315</v>
      </c>
      <c r="R2902" t="s">
        <v>8316</v>
      </c>
      <c r="S2902" s="17">
        <f t="shared" si="213"/>
        <v>41830.234166666669</v>
      </c>
      <c r="T2902" s="17"/>
      <c r="U2902" s="16">
        <f t="shared" si="214"/>
        <v>41860.234166666669</v>
      </c>
    </row>
    <row r="2903" spans="1:21" ht="60" hidden="1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0">
        <f t="shared" si="211"/>
        <v>1</v>
      </c>
      <c r="P2903" s="10">
        <f t="shared" si="212"/>
        <v>3</v>
      </c>
      <c r="Q2903" s="12" t="s">
        <v>8315</v>
      </c>
      <c r="R2903" t="s">
        <v>8316</v>
      </c>
      <c r="S2903" s="17">
        <f t="shared" si="213"/>
        <v>41982.904386574075</v>
      </c>
      <c r="T2903" s="17"/>
      <c r="U2903" s="16">
        <f t="shared" si="214"/>
        <v>42042.904386574075</v>
      </c>
    </row>
    <row r="2904" spans="1:21" ht="45" hidden="1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0">
        <f t="shared" si="211"/>
        <v>0</v>
      </c>
      <c r="P2904" s="10">
        <f t="shared" si="212"/>
        <v>25</v>
      </c>
      <c r="Q2904" s="12" t="s">
        <v>8315</v>
      </c>
      <c r="R2904" t="s">
        <v>8316</v>
      </c>
      <c r="S2904" s="17">
        <f t="shared" si="213"/>
        <v>42210.439768518518</v>
      </c>
      <c r="T2904" s="17"/>
      <c r="U2904" s="16">
        <f t="shared" si="214"/>
        <v>42240.439768518518</v>
      </c>
    </row>
    <row r="2905" spans="1:21" ht="60" hidden="1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0">
        <f t="shared" si="211"/>
        <v>1</v>
      </c>
      <c r="P2905" s="10">
        <f t="shared" si="212"/>
        <v>9.75</v>
      </c>
      <c r="Q2905" s="12" t="s">
        <v>8315</v>
      </c>
      <c r="R2905" t="s">
        <v>8316</v>
      </c>
      <c r="S2905" s="17">
        <f t="shared" si="213"/>
        <v>42196.166874999995</v>
      </c>
      <c r="T2905" s="17"/>
      <c r="U2905" s="16">
        <f t="shared" si="214"/>
        <v>42256.166874999995</v>
      </c>
    </row>
    <row r="2906" spans="1:21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0">
        <f t="shared" si="211"/>
        <v>5</v>
      </c>
      <c r="P2906" s="10">
        <f t="shared" si="212"/>
        <v>18.75</v>
      </c>
      <c r="Q2906" s="12" t="s">
        <v>8315</v>
      </c>
      <c r="R2906" t="s">
        <v>8316</v>
      </c>
      <c r="S2906" s="17">
        <f t="shared" si="213"/>
        <v>41940.967951388891</v>
      </c>
      <c r="T2906" s="27">
        <f>YEAR(S2906)</f>
        <v>2014</v>
      </c>
      <c r="U2906" s="16">
        <f t="shared" si="214"/>
        <v>41952.5</v>
      </c>
    </row>
    <row r="2907" spans="1:21" ht="45" hidden="1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0">
        <f t="shared" si="211"/>
        <v>18</v>
      </c>
      <c r="P2907" s="10">
        <f t="shared" si="212"/>
        <v>36.590000000000003</v>
      </c>
      <c r="Q2907" s="12" t="s">
        <v>8315</v>
      </c>
      <c r="R2907" t="s">
        <v>8316</v>
      </c>
      <c r="S2907" s="17">
        <f t="shared" si="213"/>
        <v>42606.056863425925</v>
      </c>
      <c r="T2907" s="17"/>
      <c r="U2907" s="16">
        <f t="shared" si="214"/>
        <v>42620.056863425925</v>
      </c>
    </row>
    <row r="2908" spans="1:21" ht="60" hidden="1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0">
        <f t="shared" si="211"/>
        <v>9</v>
      </c>
      <c r="P2908" s="10">
        <f t="shared" si="212"/>
        <v>80.709999999999994</v>
      </c>
      <c r="Q2908" s="12" t="s">
        <v>8315</v>
      </c>
      <c r="R2908" t="s">
        <v>8316</v>
      </c>
      <c r="S2908" s="17">
        <f t="shared" si="213"/>
        <v>42199.648912037039</v>
      </c>
      <c r="T2908" s="17"/>
      <c r="U2908" s="16">
        <f t="shared" si="214"/>
        <v>42217.041666666672</v>
      </c>
    </row>
    <row r="2909" spans="1:21" ht="60" hidden="1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0">
        <f t="shared" si="211"/>
        <v>0</v>
      </c>
      <c r="P2909" s="10">
        <f t="shared" si="212"/>
        <v>1</v>
      </c>
      <c r="Q2909" s="12" t="s">
        <v>8315</v>
      </c>
      <c r="R2909" t="s">
        <v>8316</v>
      </c>
      <c r="S2909" s="17">
        <f t="shared" si="213"/>
        <v>42444.877743055549</v>
      </c>
      <c r="T2909" s="17"/>
      <c r="U2909" s="16">
        <f t="shared" si="214"/>
        <v>42504.877743055549</v>
      </c>
    </row>
    <row r="2910" spans="1:21" ht="60" hidden="1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0">
        <f t="shared" si="211"/>
        <v>3</v>
      </c>
      <c r="P2910" s="10">
        <f t="shared" si="212"/>
        <v>52.8</v>
      </c>
      <c r="Q2910" s="12" t="s">
        <v>8315</v>
      </c>
      <c r="R2910" t="s">
        <v>8316</v>
      </c>
      <c r="S2910" s="17">
        <f t="shared" si="213"/>
        <v>42499.731701388882</v>
      </c>
      <c r="T2910" s="17"/>
      <c r="U2910" s="16">
        <f t="shared" si="214"/>
        <v>42529.731701388882</v>
      </c>
    </row>
    <row r="2911" spans="1:21" ht="60" hidden="1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0">
        <f t="shared" si="211"/>
        <v>0</v>
      </c>
      <c r="P2911" s="10">
        <f t="shared" si="212"/>
        <v>20</v>
      </c>
      <c r="Q2911" s="12" t="s">
        <v>8315</v>
      </c>
      <c r="R2911" t="s">
        <v>8316</v>
      </c>
      <c r="S2911" s="17">
        <f t="shared" si="213"/>
        <v>41929.266215277778</v>
      </c>
      <c r="T2911" s="17"/>
      <c r="U2911" s="16">
        <f t="shared" si="214"/>
        <v>41968.823611111111</v>
      </c>
    </row>
    <row r="2912" spans="1:21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0">
        <f t="shared" si="211"/>
        <v>0</v>
      </c>
      <c r="P2912" s="10">
        <f t="shared" si="212"/>
        <v>1</v>
      </c>
      <c r="Q2912" s="12" t="s">
        <v>8315</v>
      </c>
      <c r="R2912" t="s">
        <v>8316</v>
      </c>
      <c r="S2912" s="17">
        <f t="shared" si="213"/>
        <v>42107.841284722221</v>
      </c>
      <c r="T2912" s="27">
        <f>YEAR(S2912)</f>
        <v>2015</v>
      </c>
      <c r="U2912" s="16">
        <f t="shared" si="214"/>
        <v>42167.841284722221</v>
      </c>
    </row>
    <row r="2913" spans="1:21" ht="60" hidden="1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0">
        <f t="shared" si="211"/>
        <v>37</v>
      </c>
      <c r="P2913" s="10">
        <f t="shared" si="212"/>
        <v>46.93</v>
      </c>
      <c r="Q2913" s="12" t="s">
        <v>8315</v>
      </c>
      <c r="R2913" t="s">
        <v>8316</v>
      </c>
      <c r="S2913" s="17">
        <f t="shared" si="213"/>
        <v>42142.768819444449</v>
      </c>
      <c r="T2913" s="17"/>
      <c r="U2913" s="16">
        <f t="shared" si="214"/>
        <v>42182.768819444449</v>
      </c>
    </row>
    <row r="2914" spans="1:21" ht="60" hidden="1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0">
        <f t="shared" si="211"/>
        <v>14</v>
      </c>
      <c r="P2914" s="10">
        <f t="shared" si="212"/>
        <v>78.08</v>
      </c>
      <c r="Q2914" s="12" t="s">
        <v>8315</v>
      </c>
      <c r="R2914" t="s">
        <v>8316</v>
      </c>
      <c r="S2914" s="17">
        <f t="shared" si="213"/>
        <v>42354.131643518514</v>
      </c>
      <c r="T2914" s="17"/>
      <c r="U2914" s="16">
        <f t="shared" si="214"/>
        <v>42384.131643518514</v>
      </c>
    </row>
    <row r="2915" spans="1:21" ht="60" hidden="1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0">
        <f t="shared" si="211"/>
        <v>0</v>
      </c>
      <c r="P2915" s="10">
        <f t="shared" si="212"/>
        <v>1</v>
      </c>
      <c r="Q2915" s="12" t="s">
        <v>8315</v>
      </c>
      <c r="R2915" t="s">
        <v>8316</v>
      </c>
      <c r="S2915" s="17">
        <f t="shared" si="213"/>
        <v>41828.922905092593</v>
      </c>
      <c r="T2915" s="17"/>
      <c r="U2915" s="16">
        <f t="shared" si="214"/>
        <v>41888.922905092593</v>
      </c>
    </row>
    <row r="2916" spans="1:21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0">
        <f t="shared" si="211"/>
        <v>0</v>
      </c>
      <c r="P2916" s="10">
        <f t="shared" si="212"/>
        <v>1</v>
      </c>
      <c r="Q2916" s="12" t="s">
        <v>8315</v>
      </c>
      <c r="R2916" t="s">
        <v>8316</v>
      </c>
      <c r="S2916" s="17">
        <f t="shared" si="213"/>
        <v>42017.907337962963</v>
      </c>
      <c r="T2916" s="27">
        <f t="shared" ref="T2916:T2918" si="215">YEAR(S2916)</f>
        <v>2015</v>
      </c>
      <c r="U2916" s="16">
        <f t="shared" si="214"/>
        <v>42077.865671296298</v>
      </c>
    </row>
    <row r="2917" spans="1:21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0">
        <f t="shared" si="211"/>
        <v>61</v>
      </c>
      <c r="P2917" s="10">
        <f t="shared" si="212"/>
        <v>203.67</v>
      </c>
      <c r="Q2917" s="12" t="s">
        <v>8315</v>
      </c>
      <c r="R2917" t="s">
        <v>8316</v>
      </c>
      <c r="S2917" s="17">
        <f t="shared" si="213"/>
        <v>42415.398032407407</v>
      </c>
      <c r="T2917" s="27">
        <f t="shared" si="215"/>
        <v>2016</v>
      </c>
      <c r="U2917" s="16">
        <f t="shared" si="214"/>
        <v>42445.356365740736</v>
      </c>
    </row>
    <row r="2918" spans="1:21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0">
        <f t="shared" si="211"/>
        <v>8</v>
      </c>
      <c r="P2918" s="10">
        <f t="shared" si="212"/>
        <v>20.71</v>
      </c>
      <c r="Q2918" s="12" t="s">
        <v>8315</v>
      </c>
      <c r="R2918" t="s">
        <v>8316</v>
      </c>
      <c r="S2918" s="17">
        <f t="shared" si="213"/>
        <v>41755.476724537039</v>
      </c>
      <c r="T2918" s="27">
        <f t="shared" si="215"/>
        <v>2014</v>
      </c>
      <c r="U2918" s="16">
        <f t="shared" si="214"/>
        <v>41778.476724537039</v>
      </c>
    </row>
    <row r="2919" spans="1:21" ht="45" hidden="1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0">
        <f t="shared" si="211"/>
        <v>22</v>
      </c>
      <c r="P2919" s="10">
        <f t="shared" si="212"/>
        <v>48.56</v>
      </c>
      <c r="Q2919" s="12" t="s">
        <v>8315</v>
      </c>
      <c r="R2919" t="s">
        <v>8316</v>
      </c>
      <c r="S2919" s="17">
        <f t="shared" si="213"/>
        <v>42245.234340277777</v>
      </c>
      <c r="T2919" s="17"/>
      <c r="U2919" s="16">
        <f t="shared" si="214"/>
        <v>42263.234340277777</v>
      </c>
    </row>
    <row r="2920" spans="1:21" ht="45" hidden="1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0">
        <f t="shared" si="211"/>
        <v>27</v>
      </c>
      <c r="P2920" s="10">
        <f t="shared" si="212"/>
        <v>68.099999999999994</v>
      </c>
      <c r="Q2920" s="12" t="s">
        <v>8315</v>
      </c>
      <c r="R2920" t="s">
        <v>8316</v>
      </c>
      <c r="S2920" s="17">
        <f t="shared" si="213"/>
        <v>42278.629710648151</v>
      </c>
      <c r="T2920" s="17"/>
      <c r="U2920" s="16">
        <f t="shared" si="214"/>
        <v>42306.629710648151</v>
      </c>
    </row>
    <row r="2921" spans="1:21" ht="45" hidden="1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0">
        <f t="shared" si="211"/>
        <v>9</v>
      </c>
      <c r="P2921" s="10">
        <f t="shared" si="212"/>
        <v>8.5</v>
      </c>
      <c r="Q2921" s="12" t="s">
        <v>8315</v>
      </c>
      <c r="R2921" t="s">
        <v>8316</v>
      </c>
      <c r="S2921" s="17">
        <f t="shared" si="213"/>
        <v>41826.61954861111</v>
      </c>
      <c r="T2921" s="17"/>
      <c r="U2921" s="16">
        <f t="shared" si="214"/>
        <v>41856.61954861111</v>
      </c>
    </row>
    <row r="2922" spans="1:21" ht="60" hidden="1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0">
        <f t="shared" si="211"/>
        <v>27</v>
      </c>
      <c r="P2922" s="10">
        <f t="shared" si="212"/>
        <v>51.62</v>
      </c>
      <c r="Q2922" s="12" t="s">
        <v>8315</v>
      </c>
      <c r="R2922" t="s">
        <v>8316</v>
      </c>
      <c r="S2922" s="17">
        <f t="shared" si="213"/>
        <v>42058.792476851857</v>
      </c>
      <c r="T2922" s="17"/>
      <c r="U2922" s="16">
        <f t="shared" si="214"/>
        <v>42088.750810185185</v>
      </c>
    </row>
    <row r="2923" spans="1:21" ht="45" hidden="1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0">
        <f t="shared" si="211"/>
        <v>129</v>
      </c>
      <c r="P2923" s="10">
        <f t="shared" si="212"/>
        <v>43</v>
      </c>
      <c r="Q2923" s="12" t="s">
        <v>8315</v>
      </c>
      <c r="R2923" t="s">
        <v>8357</v>
      </c>
      <c r="S2923" s="17">
        <f t="shared" si="213"/>
        <v>41877.886620370373</v>
      </c>
      <c r="T2923" s="17"/>
      <c r="U2923" s="16">
        <f t="shared" si="214"/>
        <v>41907.886620370373</v>
      </c>
    </row>
    <row r="2924" spans="1:21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0">
        <f t="shared" si="211"/>
        <v>100</v>
      </c>
      <c r="P2924" s="10">
        <f t="shared" si="212"/>
        <v>83.33</v>
      </c>
      <c r="Q2924" s="12" t="s">
        <v>8315</v>
      </c>
      <c r="R2924" t="s">
        <v>8357</v>
      </c>
      <c r="S2924" s="17">
        <f t="shared" si="213"/>
        <v>42097.874155092592</v>
      </c>
      <c r="T2924" s="27">
        <f>YEAR(S2924)</f>
        <v>2015</v>
      </c>
      <c r="U2924" s="16">
        <f t="shared" si="214"/>
        <v>42142.874155092592</v>
      </c>
    </row>
    <row r="2925" spans="1:21" ht="45" hidden="1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0">
        <f t="shared" si="211"/>
        <v>100</v>
      </c>
      <c r="P2925" s="10">
        <f t="shared" si="212"/>
        <v>30</v>
      </c>
      <c r="Q2925" s="12" t="s">
        <v>8315</v>
      </c>
      <c r="R2925" t="s">
        <v>8357</v>
      </c>
      <c r="S2925" s="17">
        <f t="shared" si="213"/>
        <v>42013.15253472222</v>
      </c>
      <c r="T2925" s="17"/>
      <c r="U2925" s="16">
        <f t="shared" si="214"/>
        <v>42028.125</v>
      </c>
    </row>
    <row r="2926" spans="1:21" ht="60" hidden="1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0">
        <f t="shared" si="211"/>
        <v>103</v>
      </c>
      <c r="P2926" s="10">
        <f t="shared" si="212"/>
        <v>175.51</v>
      </c>
      <c r="Q2926" s="12" t="s">
        <v>8315</v>
      </c>
      <c r="R2926" t="s">
        <v>8357</v>
      </c>
      <c r="S2926" s="17">
        <f t="shared" si="213"/>
        <v>42103.556828703702</v>
      </c>
      <c r="T2926" s="17"/>
      <c r="U2926" s="16">
        <f t="shared" si="214"/>
        <v>42133.165972222225</v>
      </c>
    </row>
    <row r="2927" spans="1:21" ht="45" hidden="1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0">
        <f t="shared" si="211"/>
        <v>102</v>
      </c>
      <c r="P2927" s="10">
        <f t="shared" si="212"/>
        <v>231.66</v>
      </c>
      <c r="Q2927" s="12" t="s">
        <v>8315</v>
      </c>
      <c r="R2927" t="s">
        <v>8357</v>
      </c>
      <c r="S2927" s="17">
        <f t="shared" si="213"/>
        <v>41863.584120370368</v>
      </c>
      <c r="T2927" s="17"/>
      <c r="U2927" s="16">
        <f t="shared" si="214"/>
        <v>41893.584120370368</v>
      </c>
    </row>
    <row r="2928" spans="1:21" ht="60" hidden="1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0">
        <f t="shared" si="211"/>
        <v>125</v>
      </c>
      <c r="P2928" s="10">
        <f t="shared" si="212"/>
        <v>75</v>
      </c>
      <c r="Q2928" s="12" t="s">
        <v>8315</v>
      </c>
      <c r="R2928" t="s">
        <v>8357</v>
      </c>
      <c r="S2928" s="17">
        <f t="shared" si="213"/>
        <v>42044.765960648147</v>
      </c>
      <c r="T2928" s="17"/>
      <c r="U2928" s="16">
        <f t="shared" si="214"/>
        <v>42058.765960648147</v>
      </c>
    </row>
    <row r="2929" spans="1:21" ht="60" hidden="1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0">
        <f t="shared" si="211"/>
        <v>131</v>
      </c>
      <c r="P2929" s="10">
        <f t="shared" si="212"/>
        <v>112.14</v>
      </c>
      <c r="Q2929" s="12" t="s">
        <v>8315</v>
      </c>
      <c r="R2929" t="s">
        <v>8357</v>
      </c>
      <c r="S2929" s="17">
        <f t="shared" si="213"/>
        <v>41806.669317129628</v>
      </c>
      <c r="T2929" s="17"/>
      <c r="U2929" s="16">
        <f t="shared" si="214"/>
        <v>41835.208333333336</v>
      </c>
    </row>
    <row r="2930" spans="1:21" ht="30" hidden="1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0">
        <f t="shared" si="211"/>
        <v>100</v>
      </c>
      <c r="P2930" s="10">
        <f t="shared" si="212"/>
        <v>41.67</v>
      </c>
      <c r="Q2930" s="12" t="s">
        <v>8315</v>
      </c>
      <c r="R2930" t="s">
        <v>8357</v>
      </c>
      <c r="S2930" s="17">
        <f t="shared" si="213"/>
        <v>42403.998217592598</v>
      </c>
      <c r="T2930" s="17"/>
      <c r="U2930" s="16">
        <f t="shared" si="214"/>
        <v>42433.998217592598</v>
      </c>
    </row>
    <row r="2931" spans="1:21" ht="60" hidden="1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0">
        <f t="shared" si="211"/>
        <v>102</v>
      </c>
      <c r="P2931" s="10">
        <f t="shared" si="212"/>
        <v>255.17</v>
      </c>
      <c r="Q2931" s="12" t="s">
        <v>8315</v>
      </c>
      <c r="R2931" t="s">
        <v>8357</v>
      </c>
      <c r="S2931" s="17">
        <f t="shared" si="213"/>
        <v>41754.564328703702</v>
      </c>
      <c r="T2931" s="17"/>
      <c r="U2931" s="16">
        <f t="shared" si="214"/>
        <v>41784.564328703702</v>
      </c>
    </row>
    <row r="2932" spans="1:21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0">
        <f t="shared" si="211"/>
        <v>101</v>
      </c>
      <c r="P2932" s="10">
        <f t="shared" si="212"/>
        <v>162.77000000000001</v>
      </c>
      <c r="Q2932" s="12" t="s">
        <v>8315</v>
      </c>
      <c r="R2932" t="s">
        <v>8357</v>
      </c>
      <c r="S2932" s="17">
        <f t="shared" si="213"/>
        <v>42101.584074074075</v>
      </c>
      <c r="T2932" s="27">
        <f>YEAR(S2932)</f>
        <v>2015</v>
      </c>
      <c r="U2932" s="16">
        <f t="shared" si="214"/>
        <v>42131.584074074075</v>
      </c>
    </row>
    <row r="2933" spans="1:21" ht="60" hidden="1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0">
        <f t="shared" si="211"/>
        <v>106</v>
      </c>
      <c r="P2933" s="10">
        <f t="shared" si="212"/>
        <v>88.33</v>
      </c>
      <c r="Q2933" s="12" t="s">
        <v>8315</v>
      </c>
      <c r="R2933" t="s">
        <v>8357</v>
      </c>
      <c r="S2933" s="17">
        <f t="shared" si="213"/>
        <v>41872.291238425925</v>
      </c>
      <c r="T2933" s="17"/>
      <c r="U2933" s="16">
        <f t="shared" si="214"/>
        <v>41897.255555555559</v>
      </c>
    </row>
    <row r="2934" spans="1:21" ht="60" hidden="1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0">
        <f t="shared" si="211"/>
        <v>105</v>
      </c>
      <c r="P2934" s="10">
        <f t="shared" si="212"/>
        <v>85.74</v>
      </c>
      <c r="Q2934" s="12" t="s">
        <v>8315</v>
      </c>
      <c r="R2934" t="s">
        <v>8357</v>
      </c>
      <c r="S2934" s="17">
        <f t="shared" si="213"/>
        <v>42025.164780092593</v>
      </c>
      <c r="T2934" s="17"/>
      <c r="U2934" s="16">
        <f t="shared" si="214"/>
        <v>42056.458333333328</v>
      </c>
    </row>
    <row r="2935" spans="1:21" ht="60" hidden="1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0">
        <f t="shared" si="211"/>
        <v>103</v>
      </c>
      <c r="P2935" s="10">
        <f t="shared" si="212"/>
        <v>47.57</v>
      </c>
      <c r="Q2935" s="12" t="s">
        <v>8315</v>
      </c>
      <c r="R2935" t="s">
        <v>8357</v>
      </c>
      <c r="S2935" s="17">
        <f t="shared" si="213"/>
        <v>42495.956631944442</v>
      </c>
      <c r="T2935" s="17"/>
      <c r="U2935" s="16">
        <f t="shared" si="214"/>
        <v>42525.956631944442</v>
      </c>
    </row>
    <row r="2936" spans="1:21" ht="45" hidden="1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0">
        <f t="shared" si="211"/>
        <v>108</v>
      </c>
      <c r="P2936" s="10">
        <f t="shared" si="212"/>
        <v>72.97</v>
      </c>
      <c r="Q2936" s="12" t="s">
        <v>8315</v>
      </c>
      <c r="R2936" t="s">
        <v>8357</v>
      </c>
      <c r="S2936" s="17">
        <f t="shared" si="213"/>
        <v>41775.636157407411</v>
      </c>
      <c r="T2936" s="17"/>
      <c r="U2936" s="16">
        <f t="shared" si="214"/>
        <v>41805.636157407411</v>
      </c>
    </row>
    <row r="2937" spans="1:21" ht="45" hidden="1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0">
        <f t="shared" si="211"/>
        <v>101</v>
      </c>
      <c r="P2937" s="10">
        <f t="shared" si="212"/>
        <v>90.54</v>
      </c>
      <c r="Q2937" s="12" t="s">
        <v>8315</v>
      </c>
      <c r="R2937" t="s">
        <v>8357</v>
      </c>
      <c r="S2937" s="17">
        <f t="shared" si="213"/>
        <v>42553.583425925928</v>
      </c>
      <c r="T2937" s="17"/>
      <c r="U2937" s="16">
        <f t="shared" si="214"/>
        <v>42611.708333333328</v>
      </c>
    </row>
    <row r="2938" spans="1:21" ht="60" hidden="1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0">
        <f t="shared" si="211"/>
        <v>128</v>
      </c>
      <c r="P2938" s="10">
        <f t="shared" si="212"/>
        <v>37.65</v>
      </c>
      <c r="Q2938" s="12" t="s">
        <v>8315</v>
      </c>
      <c r="R2938" t="s">
        <v>8357</v>
      </c>
      <c r="S2938" s="17">
        <f t="shared" si="213"/>
        <v>41912.650729166664</v>
      </c>
      <c r="T2938" s="17"/>
      <c r="U2938" s="16">
        <f t="shared" si="214"/>
        <v>41925.207638888889</v>
      </c>
    </row>
    <row r="2939" spans="1:21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0">
        <f t="shared" si="211"/>
        <v>133</v>
      </c>
      <c r="P2939" s="10">
        <f t="shared" si="212"/>
        <v>36.36</v>
      </c>
      <c r="Q2939" s="12" t="s">
        <v>8315</v>
      </c>
      <c r="R2939" t="s">
        <v>8357</v>
      </c>
      <c r="S2939" s="17">
        <f t="shared" si="213"/>
        <v>41803.457326388889</v>
      </c>
      <c r="T2939" s="27">
        <f>YEAR(S2939)</f>
        <v>2014</v>
      </c>
      <c r="U2939" s="16">
        <f t="shared" si="214"/>
        <v>41833.457326388889</v>
      </c>
    </row>
    <row r="2940" spans="1:21" ht="60" hidden="1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0">
        <f t="shared" si="211"/>
        <v>101</v>
      </c>
      <c r="P2940" s="10">
        <f t="shared" si="212"/>
        <v>126.72</v>
      </c>
      <c r="Q2940" s="12" t="s">
        <v>8315</v>
      </c>
      <c r="R2940" t="s">
        <v>8357</v>
      </c>
      <c r="S2940" s="17">
        <f t="shared" si="213"/>
        <v>42004.703865740739</v>
      </c>
      <c r="T2940" s="17"/>
      <c r="U2940" s="16">
        <f t="shared" si="214"/>
        <v>42034.703865740739</v>
      </c>
    </row>
    <row r="2941" spans="1:21" ht="60" hidden="1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0">
        <f t="shared" si="211"/>
        <v>103</v>
      </c>
      <c r="P2941" s="10">
        <f t="shared" si="212"/>
        <v>329.2</v>
      </c>
      <c r="Q2941" s="12" t="s">
        <v>8315</v>
      </c>
      <c r="R2941" t="s">
        <v>8357</v>
      </c>
      <c r="S2941" s="17">
        <f t="shared" si="213"/>
        <v>41845.809166666666</v>
      </c>
      <c r="T2941" s="17"/>
      <c r="U2941" s="16">
        <f t="shared" si="214"/>
        <v>41879.041666666664</v>
      </c>
    </row>
    <row r="2942" spans="1:21" ht="45" hidden="1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0">
        <f t="shared" si="211"/>
        <v>107</v>
      </c>
      <c r="P2942" s="10">
        <f t="shared" si="212"/>
        <v>81.239999999999995</v>
      </c>
      <c r="Q2942" s="12" t="s">
        <v>8315</v>
      </c>
      <c r="R2942" t="s">
        <v>8357</v>
      </c>
      <c r="S2942" s="17">
        <f t="shared" si="213"/>
        <v>41982.773356481484</v>
      </c>
      <c r="T2942" s="17"/>
      <c r="U2942" s="16">
        <f t="shared" si="214"/>
        <v>42022.773356481484</v>
      </c>
    </row>
    <row r="2943" spans="1:21" ht="60" hidden="1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0">
        <f t="shared" si="211"/>
        <v>0</v>
      </c>
      <c r="P2943" s="10">
        <f t="shared" si="212"/>
        <v>1</v>
      </c>
      <c r="Q2943" s="12" t="s">
        <v>8315</v>
      </c>
      <c r="R2943" t="s">
        <v>8355</v>
      </c>
      <c r="S2943" s="17">
        <f t="shared" si="213"/>
        <v>42034.960127314815</v>
      </c>
      <c r="T2943" s="17"/>
      <c r="U2943" s="16">
        <f t="shared" si="214"/>
        <v>42064.960127314815</v>
      </c>
    </row>
    <row r="2944" spans="1:21" ht="60" hidden="1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0">
        <f t="shared" si="211"/>
        <v>20</v>
      </c>
      <c r="P2944" s="10">
        <f t="shared" si="212"/>
        <v>202.23</v>
      </c>
      <c r="Q2944" s="12" t="s">
        <v>8315</v>
      </c>
      <c r="R2944" t="s">
        <v>8355</v>
      </c>
      <c r="S2944" s="17">
        <f t="shared" si="213"/>
        <v>42334.803923611107</v>
      </c>
      <c r="T2944" s="17"/>
      <c r="U2944" s="16">
        <f t="shared" si="214"/>
        <v>42354.845833333333</v>
      </c>
    </row>
    <row r="2945" spans="1:21" ht="60" hidden="1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0">
        <f t="shared" si="211"/>
        <v>0</v>
      </c>
      <c r="P2945" s="10">
        <f t="shared" si="212"/>
        <v>0</v>
      </c>
      <c r="Q2945" s="12" t="s">
        <v>8315</v>
      </c>
      <c r="R2945" t="s">
        <v>8355</v>
      </c>
      <c r="S2945" s="17">
        <f t="shared" si="213"/>
        <v>42077.129398148143</v>
      </c>
      <c r="T2945" s="17"/>
      <c r="U2945" s="16">
        <f t="shared" si="214"/>
        <v>42107.129398148143</v>
      </c>
    </row>
    <row r="2946" spans="1:21" ht="45" hidden="1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0">
        <f t="shared" ref="O2946:O3009" si="216">ROUND(E2946/D2946*100,0)</f>
        <v>1</v>
      </c>
      <c r="P2946" s="10">
        <f t="shared" ref="P2946:P3009" si="217">IFERROR(ROUND(E2946/L2946,2),0)</f>
        <v>100</v>
      </c>
      <c r="Q2946" s="12" t="s">
        <v>8315</v>
      </c>
      <c r="R2946" t="s">
        <v>8355</v>
      </c>
      <c r="S2946" s="17">
        <f t="shared" si="213"/>
        <v>42132.9143287037</v>
      </c>
      <c r="T2946" s="17"/>
      <c r="U2946" s="16">
        <f t="shared" si="214"/>
        <v>42162.9143287037</v>
      </c>
    </row>
    <row r="2947" spans="1:21" ht="60" hidden="1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0">
        <f t="shared" si="216"/>
        <v>0</v>
      </c>
      <c r="P2947" s="10">
        <f t="shared" si="217"/>
        <v>0</v>
      </c>
      <c r="Q2947" s="12" t="s">
        <v>8315</v>
      </c>
      <c r="R2947" t="s">
        <v>8355</v>
      </c>
      <c r="S2947" s="17">
        <f t="shared" ref="S2947:S3010" si="218">(((J2947/60)/60)/24)+DATE(1970,1,1)</f>
        <v>42118.139583333337</v>
      </c>
      <c r="T2947" s="17"/>
      <c r="U2947" s="16">
        <f t="shared" ref="U2947:U3010" si="219">(((I2947/60)/60)/24)+DATE(1970,1,1)</f>
        <v>42148.139583333337</v>
      </c>
    </row>
    <row r="2948" spans="1:21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0">
        <f t="shared" si="216"/>
        <v>0</v>
      </c>
      <c r="P2948" s="10">
        <f t="shared" si="217"/>
        <v>1</v>
      </c>
      <c r="Q2948" s="12" t="s">
        <v>8315</v>
      </c>
      <c r="R2948" t="s">
        <v>8355</v>
      </c>
      <c r="S2948" s="17">
        <f t="shared" si="218"/>
        <v>42567.531157407408</v>
      </c>
      <c r="T2948" s="27">
        <f>YEAR(S2948)</f>
        <v>2016</v>
      </c>
      <c r="U2948" s="16">
        <f t="shared" si="219"/>
        <v>42597.531157407408</v>
      </c>
    </row>
    <row r="2949" spans="1:21" ht="60" hidden="1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0">
        <f t="shared" si="216"/>
        <v>4</v>
      </c>
      <c r="P2949" s="10">
        <f t="shared" si="217"/>
        <v>82.46</v>
      </c>
      <c r="Q2949" s="12" t="s">
        <v>8315</v>
      </c>
      <c r="R2949" t="s">
        <v>8355</v>
      </c>
      <c r="S2949" s="17">
        <f t="shared" si="218"/>
        <v>42649.562118055561</v>
      </c>
      <c r="T2949" s="17"/>
      <c r="U2949" s="16">
        <f t="shared" si="219"/>
        <v>42698.715972222228</v>
      </c>
    </row>
    <row r="2950" spans="1:21" ht="60" hidden="1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0">
        <f t="shared" si="216"/>
        <v>0</v>
      </c>
      <c r="P2950" s="10">
        <f t="shared" si="217"/>
        <v>2.67</v>
      </c>
      <c r="Q2950" s="12" t="s">
        <v>8315</v>
      </c>
      <c r="R2950" t="s">
        <v>8355</v>
      </c>
      <c r="S2950" s="17">
        <f t="shared" si="218"/>
        <v>42097.649224537032</v>
      </c>
      <c r="T2950" s="17"/>
      <c r="U2950" s="16">
        <f t="shared" si="219"/>
        <v>42157.649224537032</v>
      </c>
    </row>
    <row r="2951" spans="1:21" ht="60" hidden="1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0">
        <f t="shared" si="216"/>
        <v>3</v>
      </c>
      <c r="P2951" s="10">
        <f t="shared" si="217"/>
        <v>12.5</v>
      </c>
      <c r="Q2951" s="12" t="s">
        <v>8315</v>
      </c>
      <c r="R2951" t="s">
        <v>8355</v>
      </c>
      <c r="S2951" s="17">
        <f t="shared" si="218"/>
        <v>42297.823113425926</v>
      </c>
      <c r="T2951" s="17"/>
      <c r="U2951" s="16">
        <f t="shared" si="219"/>
        <v>42327.864780092597</v>
      </c>
    </row>
    <row r="2952" spans="1:21" ht="60" hidden="1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0">
        <f t="shared" si="216"/>
        <v>0</v>
      </c>
      <c r="P2952" s="10">
        <f t="shared" si="217"/>
        <v>0</v>
      </c>
      <c r="Q2952" s="12" t="s">
        <v>8315</v>
      </c>
      <c r="R2952" t="s">
        <v>8355</v>
      </c>
      <c r="S2952" s="17">
        <f t="shared" si="218"/>
        <v>42362.36518518519</v>
      </c>
      <c r="T2952" s="17"/>
      <c r="U2952" s="16">
        <f t="shared" si="219"/>
        <v>42392.36518518519</v>
      </c>
    </row>
    <row r="2953" spans="1:21" ht="60" hidden="1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0">
        <f t="shared" si="216"/>
        <v>2</v>
      </c>
      <c r="P2953" s="10">
        <f t="shared" si="217"/>
        <v>18.899999999999999</v>
      </c>
      <c r="Q2953" s="12" t="s">
        <v>8315</v>
      </c>
      <c r="R2953" t="s">
        <v>8355</v>
      </c>
      <c r="S2953" s="17">
        <f t="shared" si="218"/>
        <v>41872.802928240737</v>
      </c>
      <c r="T2953" s="17"/>
      <c r="U2953" s="16">
        <f t="shared" si="219"/>
        <v>41917.802928240737</v>
      </c>
    </row>
    <row r="2954" spans="1:21" ht="60" hidden="1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0">
        <f t="shared" si="216"/>
        <v>8</v>
      </c>
      <c r="P2954" s="10">
        <f t="shared" si="217"/>
        <v>200.63</v>
      </c>
      <c r="Q2954" s="12" t="s">
        <v>8315</v>
      </c>
      <c r="R2954" t="s">
        <v>8355</v>
      </c>
      <c r="S2954" s="17">
        <f t="shared" si="218"/>
        <v>42628.690266203703</v>
      </c>
      <c r="T2954" s="17"/>
      <c r="U2954" s="16">
        <f t="shared" si="219"/>
        <v>42660.166666666672</v>
      </c>
    </row>
    <row r="2955" spans="1:21" ht="45" hidden="1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0">
        <f t="shared" si="216"/>
        <v>0</v>
      </c>
      <c r="P2955" s="10">
        <f t="shared" si="217"/>
        <v>201.67</v>
      </c>
      <c r="Q2955" s="12" t="s">
        <v>8315</v>
      </c>
      <c r="R2955" t="s">
        <v>8355</v>
      </c>
      <c r="S2955" s="17">
        <f t="shared" si="218"/>
        <v>42255.791909722218</v>
      </c>
      <c r="T2955" s="17"/>
      <c r="U2955" s="16">
        <f t="shared" si="219"/>
        <v>42285.791909722218</v>
      </c>
    </row>
    <row r="2956" spans="1:21" ht="45" hidden="1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0">
        <f t="shared" si="216"/>
        <v>0</v>
      </c>
      <c r="P2956" s="10">
        <f t="shared" si="217"/>
        <v>0</v>
      </c>
      <c r="Q2956" s="12" t="s">
        <v>8315</v>
      </c>
      <c r="R2956" t="s">
        <v>8355</v>
      </c>
      <c r="S2956" s="17">
        <f t="shared" si="218"/>
        <v>42790.583368055552</v>
      </c>
      <c r="T2956" s="17"/>
      <c r="U2956" s="16">
        <f t="shared" si="219"/>
        <v>42810.541701388895</v>
      </c>
    </row>
    <row r="2957" spans="1:21" ht="45" hidden="1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0">
        <f t="shared" si="216"/>
        <v>60</v>
      </c>
      <c r="P2957" s="10">
        <f t="shared" si="217"/>
        <v>65</v>
      </c>
      <c r="Q2957" s="12" t="s">
        <v>8315</v>
      </c>
      <c r="R2957" t="s">
        <v>8355</v>
      </c>
      <c r="S2957" s="17">
        <f t="shared" si="218"/>
        <v>42141.741307870368</v>
      </c>
      <c r="T2957" s="17"/>
      <c r="U2957" s="16">
        <f t="shared" si="219"/>
        <v>42171.741307870368</v>
      </c>
    </row>
    <row r="2958" spans="1:21" ht="60" hidden="1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0">
        <f t="shared" si="216"/>
        <v>17</v>
      </c>
      <c r="P2958" s="10">
        <f t="shared" si="217"/>
        <v>66.099999999999994</v>
      </c>
      <c r="Q2958" s="12" t="s">
        <v>8315</v>
      </c>
      <c r="R2958" t="s">
        <v>8355</v>
      </c>
      <c r="S2958" s="17">
        <f t="shared" si="218"/>
        <v>42464.958912037036</v>
      </c>
      <c r="T2958" s="17"/>
      <c r="U2958" s="16">
        <f t="shared" si="219"/>
        <v>42494.958912037036</v>
      </c>
    </row>
    <row r="2959" spans="1:21" ht="45" hidden="1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0">
        <f t="shared" si="216"/>
        <v>2</v>
      </c>
      <c r="P2959" s="10">
        <f t="shared" si="217"/>
        <v>93.33</v>
      </c>
      <c r="Q2959" s="12" t="s">
        <v>8315</v>
      </c>
      <c r="R2959" t="s">
        <v>8355</v>
      </c>
      <c r="S2959" s="17">
        <f t="shared" si="218"/>
        <v>42031.011249999996</v>
      </c>
      <c r="T2959" s="17"/>
      <c r="U2959" s="16">
        <f t="shared" si="219"/>
        <v>42090.969583333332</v>
      </c>
    </row>
    <row r="2960" spans="1:21" ht="45" hidden="1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0">
        <f t="shared" si="216"/>
        <v>0</v>
      </c>
      <c r="P2960" s="10">
        <f t="shared" si="217"/>
        <v>0</v>
      </c>
      <c r="Q2960" s="12" t="s">
        <v>8315</v>
      </c>
      <c r="R2960" t="s">
        <v>8355</v>
      </c>
      <c r="S2960" s="17">
        <f t="shared" si="218"/>
        <v>42438.779131944444</v>
      </c>
      <c r="T2960" s="17"/>
      <c r="U2960" s="16">
        <f t="shared" si="219"/>
        <v>42498.73746527778</v>
      </c>
    </row>
    <row r="2961" spans="1:21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0">
        <f t="shared" si="216"/>
        <v>0</v>
      </c>
      <c r="P2961" s="10">
        <f t="shared" si="217"/>
        <v>0</v>
      </c>
      <c r="Q2961" s="12" t="s">
        <v>8315</v>
      </c>
      <c r="R2961" t="s">
        <v>8355</v>
      </c>
      <c r="S2961" s="17">
        <f t="shared" si="218"/>
        <v>42498.008391203708</v>
      </c>
      <c r="T2961" s="27">
        <f>YEAR(S2961)</f>
        <v>2016</v>
      </c>
      <c r="U2961" s="16">
        <f t="shared" si="219"/>
        <v>42528.008391203708</v>
      </c>
    </row>
    <row r="2962" spans="1:21" ht="45" hidden="1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0">
        <f t="shared" si="216"/>
        <v>0</v>
      </c>
      <c r="P2962" s="10">
        <f t="shared" si="217"/>
        <v>0</v>
      </c>
      <c r="Q2962" s="12" t="s">
        <v>8315</v>
      </c>
      <c r="R2962" t="s">
        <v>8355</v>
      </c>
      <c r="S2962" s="17">
        <f t="shared" si="218"/>
        <v>41863.757210648146</v>
      </c>
      <c r="T2962" s="17"/>
      <c r="U2962" s="16">
        <f t="shared" si="219"/>
        <v>41893.757210648146</v>
      </c>
    </row>
    <row r="2963" spans="1:21" ht="60" hidden="1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0">
        <f t="shared" si="216"/>
        <v>110</v>
      </c>
      <c r="P2963" s="10">
        <f t="shared" si="217"/>
        <v>50.75</v>
      </c>
      <c r="Q2963" s="12" t="s">
        <v>8315</v>
      </c>
      <c r="R2963" t="s">
        <v>8316</v>
      </c>
      <c r="S2963" s="17">
        <f t="shared" si="218"/>
        <v>42061.212488425925</v>
      </c>
      <c r="T2963" s="17"/>
      <c r="U2963" s="16">
        <f t="shared" si="219"/>
        <v>42089.166666666672</v>
      </c>
    </row>
    <row r="2964" spans="1:21" ht="60" hidden="1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0">
        <f t="shared" si="216"/>
        <v>122</v>
      </c>
      <c r="P2964" s="10">
        <f t="shared" si="217"/>
        <v>60.9</v>
      </c>
      <c r="Q2964" s="12" t="s">
        <v>8315</v>
      </c>
      <c r="R2964" t="s">
        <v>8316</v>
      </c>
      <c r="S2964" s="17">
        <f t="shared" si="218"/>
        <v>42036.24428240741</v>
      </c>
      <c r="T2964" s="17"/>
      <c r="U2964" s="16">
        <f t="shared" si="219"/>
        <v>42064.290972222225</v>
      </c>
    </row>
    <row r="2965" spans="1:21" ht="60" hidden="1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0">
        <f t="shared" si="216"/>
        <v>107</v>
      </c>
      <c r="P2965" s="10">
        <f t="shared" si="217"/>
        <v>109.03</v>
      </c>
      <c r="Q2965" s="12" t="s">
        <v>8315</v>
      </c>
      <c r="R2965" t="s">
        <v>8316</v>
      </c>
      <c r="S2965" s="17">
        <f t="shared" si="218"/>
        <v>42157.470185185186</v>
      </c>
      <c r="T2965" s="17"/>
      <c r="U2965" s="16">
        <f t="shared" si="219"/>
        <v>42187.470185185186</v>
      </c>
    </row>
    <row r="2966" spans="1:21" ht="60" hidden="1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0">
        <f t="shared" si="216"/>
        <v>101</v>
      </c>
      <c r="P2966" s="10">
        <f t="shared" si="217"/>
        <v>25.69</v>
      </c>
      <c r="Q2966" s="12" t="s">
        <v>8315</v>
      </c>
      <c r="R2966" t="s">
        <v>8316</v>
      </c>
      <c r="S2966" s="17">
        <f t="shared" si="218"/>
        <v>41827.909942129627</v>
      </c>
      <c r="T2966" s="17"/>
      <c r="U2966" s="16">
        <f t="shared" si="219"/>
        <v>41857.897222222222</v>
      </c>
    </row>
    <row r="2967" spans="1:21" ht="60" hidden="1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0">
        <f t="shared" si="216"/>
        <v>109</v>
      </c>
      <c r="P2967" s="10">
        <f t="shared" si="217"/>
        <v>41.92</v>
      </c>
      <c r="Q2967" s="12" t="s">
        <v>8315</v>
      </c>
      <c r="R2967" t="s">
        <v>8316</v>
      </c>
      <c r="S2967" s="17">
        <f t="shared" si="218"/>
        <v>42162.729548611111</v>
      </c>
      <c r="T2967" s="17"/>
      <c r="U2967" s="16">
        <f t="shared" si="219"/>
        <v>42192.729548611111</v>
      </c>
    </row>
    <row r="2968" spans="1:21" ht="60" hidden="1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0">
        <f t="shared" si="216"/>
        <v>114</v>
      </c>
      <c r="P2968" s="10">
        <f t="shared" si="217"/>
        <v>88.77</v>
      </c>
      <c r="Q2968" s="12" t="s">
        <v>8315</v>
      </c>
      <c r="R2968" t="s">
        <v>8316</v>
      </c>
      <c r="S2968" s="17">
        <f t="shared" si="218"/>
        <v>42233.738564814819</v>
      </c>
      <c r="T2968" s="17"/>
      <c r="U2968" s="16">
        <f t="shared" si="219"/>
        <v>42263.738564814819</v>
      </c>
    </row>
    <row r="2969" spans="1:21" ht="45" hidden="1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0">
        <f t="shared" si="216"/>
        <v>114</v>
      </c>
      <c r="P2969" s="10">
        <f t="shared" si="217"/>
        <v>80.23</v>
      </c>
      <c r="Q2969" s="12" t="s">
        <v>8315</v>
      </c>
      <c r="R2969" t="s">
        <v>8316</v>
      </c>
      <c r="S2969" s="17">
        <f t="shared" si="218"/>
        <v>42042.197824074072</v>
      </c>
      <c r="T2969" s="17"/>
      <c r="U2969" s="16">
        <f t="shared" si="219"/>
        <v>42072.156157407408</v>
      </c>
    </row>
    <row r="2970" spans="1:21" ht="30" hidden="1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0">
        <f t="shared" si="216"/>
        <v>106</v>
      </c>
      <c r="P2970" s="10">
        <f t="shared" si="217"/>
        <v>78.94</v>
      </c>
      <c r="Q2970" s="12" t="s">
        <v>8315</v>
      </c>
      <c r="R2970" t="s">
        <v>8316</v>
      </c>
      <c r="S2970" s="17">
        <f t="shared" si="218"/>
        <v>42585.523842592593</v>
      </c>
      <c r="T2970" s="17"/>
      <c r="U2970" s="16">
        <f t="shared" si="219"/>
        <v>42599.165972222225</v>
      </c>
    </row>
    <row r="2971" spans="1:21" ht="60" hidden="1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0">
        <f t="shared" si="216"/>
        <v>163</v>
      </c>
      <c r="P2971" s="10">
        <f t="shared" si="217"/>
        <v>95.59</v>
      </c>
      <c r="Q2971" s="12" t="s">
        <v>8315</v>
      </c>
      <c r="R2971" t="s">
        <v>8316</v>
      </c>
      <c r="S2971" s="17">
        <f t="shared" si="218"/>
        <v>42097.786493055552</v>
      </c>
      <c r="T2971" s="17"/>
      <c r="U2971" s="16">
        <f t="shared" si="219"/>
        <v>42127.952083333337</v>
      </c>
    </row>
    <row r="2972" spans="1:21" ht="45" hidden="1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0">
        <f t="shared" si="216"/>
        <v>106</v>
      </c>
      <c r="P2972" s="10">
        <f t="shared" si="217"/>
        <v>69.89</v>
      </c>
      <c r="Q2972" s="12" t="s">
        <v>8315</v>
      </c>
      <c r="R2972" t="s">
        <v>8316</v>
      </c>
      <c r="S2972" s="17">
        <f t="shared" si="218"/>
        <v>41808.669571759259</v>
      </c>
      <c r="T2972" s="17"/>
      <c r="U2972" s="16">
        <f t="shared" si="219"/>
        <v>41838.669571759259</v>
      </c>
    </row>
    <row r="2973" spans="1:21" ht="60" hidden="1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0">
        <f t="shared" si="216"/>
        <v>100</v>
      </c>
      <c r="P2973" s="10">
        <f t="shared" si="217"/>
        <v>74.53</v>
      </c>
      <c r="Q2973" s="12" t="s">
        <v>8315</v>
      </c>
      <c r="R2973" t="s">
        <v>8316</v>
      </c>
      <c r="S2973" s="17">
        <f t="shared" si="218"/>
        <v>41852.658310185187</v>
      </c>
      <c r="T2973" s="17"/>
      <c r="U2973" s="16">
        <f t="shared" si="219"/>
        <v>41882.658310185187</v>
      </c>
    </row>
    <row r="2974" spans="1:21" ht="30" hidden="1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0">
        <f t="shared" si="216"/>
        <v>105</v>
      </c>
      <c r="P2974" s="10">
        <f t="shared" si="217"/>
        <v>123.94</v>
      </c>
      <c r="Q2974" s="12" t="s">
        <v>8315</v>
      </c>
      <c r="R2974" t="s">
        <v>8316</v>
      </c>
      <c r="S2974" s="17">
        <f t="shared" si="218"/>
        <v>42694.110185185185</v>
      </c>
      <c r="T2974" s="17"/>
      <c r="U2974" s="16">
        <f t="shared" si="219"/>
        <v>42709.041666666672</v>
      </c>
    </row>
    <row r="2975" spans="1:21" ht="60" hidden="1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0">
        <f t="shared" si="216"/>
        <v>175</v>
      </c>
      <c r="P2975" s="10">
        <f t="shared" si="217"/>
        <v>264.85000000000002</v>
      </c>
      <c r="Q2975" s="12" t="s">
        <v>8315</v>
      </c>
      <c r="R2975" t="s">
        <v>8316</v>
      </c>
      <c r="S2975" s="17">
        <f t="shared" si="218"/>
        <v>42341.818379629629</v>
      </c>
      <c r="T2975" s="17"/>
      <c r="U2975" s="16">
        <f t="shared" si="219"/>
        <v>42370.166666666672</v>
      </c>
    </row>
    <row r="2976" spans="1:21" ht="60" hidden="1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0">
        <f t="shared" si="216"/>
        <v>102</v>
      </c>
      <c r="P2976" s="10">
        <f t="shared" si="217"/>
        <v>58.62</v>
      </c>
      <c r="Q2976" s="12" t="s">
        <v>8315</v>
      </c>
      <c r="R2976" t="s">
        <v>8316</v>
      </c>
      <c r="S2976" s="17">
        <f t="shared" si="218"/>
        <v>41880.061006944445</v>
      </c>
      <c r="T2976" s="17"/>
      <c r="U2976" s="16">
        <f t="shared" si="219"/>
        <v>41908.065972222219</v>
      </c>
    </row>
    <row r="2977" spans="1:21" ht="60" hidden="1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0">
        <f t="shared" si="216"/>
        <v>100</v>
      </c>
      <c r="P2977" s="10">
        <f t="shared" si="217"/>
        <v>70.88</v>
      </c>
      <c r="Q2977" s="12" t="s">
        <v>8315</v>
      </c>
      <c r="R2977" t="s">
        <v>8316</v>
      </c>
      <c r="S2977" s="17">
        <f t="shared" si="218"/>
        <v>41941.683865740742</v>
      </c>
      <c r="T2977" s="17"/>
      <c r="U2977" s="16">
        <f t="shared" si="219"/>
        <v>41970.125</v>
      </c>
    </row>
    <row r="2978" spans="1:21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0">
        <f t="shared" si="216"/>
        <v>171</v>
      </c>
      <c r="P2978" s="10">
        <f t="shared" si="217"/>
        <v>8.57</v>
      </c>
      <c r="Q2978" s="12" t="s">
        <v>8315</v>
      </c>
      <c r="R2978" t="s">
        <v>8316</v>
      </c>
      <c r="S2978" s="17">
        <f t="shared" si="218"/>
        <v>42425.730671296296</v>
      </c>
      <c r="T2978" s="27">
        <f>YEAR(S2978)</f>
        <v>2016</v>
      </c>
      <c r="U2978" s="16">
        <f t="shared" si="219"/>
        <v>42442.5</v>
      </c>
    </row>
    <row r="2979" spans="1:21" ht="60" hidden="1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0">
        <f t="shared" si="216"/>
        <v>114</v>
      </c>
      <c r="P2979" s="10">
        <f t="shared" si="217"/>
        <v>113.57</v>
      </c>
      <c r="Q2979" s="12" t="s">
        <v>8315</v>
      </c>
      <c r="R2979" t="s">
        <v>8316</v>
      </c>
      <c r="S2979" s="17">
        <f t="shared" si="218"/>
        <v>42026.88118055556</v>
      </c>
      <c r="T2979" s="17"/>
      <c r="U2979" s="16">
        <f t="shared" si="219"/>
        <v>42086.093055555553</v>
      </c>
    </row>
    <row r="2980" spans="1:21" ht="60" hidden="1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0">
        <f t="shared" si="216"/>
        <v>129</v>
      </c>
      <c r="P2980" s="10">
        <f t="shared" si="217"/>
        <v>60.69</v>
      </c>
      <c r="Q2980" s="12" t="s">
        <v>8315</v>
      </c>
      <c r="R2980" t="s">
        <v>8316</v>
      </c>
      <c r="S2980" s="17">
        <f t="shared" si="218"/>
        <v>41922.640590277777</v>
      </c>
      <c r="T2980" s="17"/>
      <c r="U2980" s="16">
        <f t="shared" si="219"/>
        <v>41932.249305555553</v>
      </c>
    </row>
    <row r="2981" spans="1:21" ht="60" hidden="1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0">
        <f t="shared" si="216"/>
        <v>101</v>
      </c>
      <c r="P2981" s="10">
        <f t="shared" si="217"/>
        <v>110.22</v>
      </c>
      <c r="Q2981" s="12" t="s">
        <v>8315</v>
      </c>
      <c r="R2981" t="s">
        <v>8316</v>
      </c>
      <c r="S2981" s="17">
        <f t="shared" si="218"/>
        <v>41993.824340277773</v>
      </c>
      <c r="T2981" s="17"/>
      <c r="U2981" s="16">
        <f t="shared" si="219"/>
        <v>42010.25</v>
      </c>
    </row>
    <row r="2982" spans="1:21" ht="45" hidden="1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0">
        <f t="shared" si="216"/>
        <v>109</v>
      </c>
      <c r="P2982" s="10">
        <f t="shared" si="217"/>
        <v>136.46</v>
      </c>
      <c r="Q2982" s="12" t="s">
        <v>8315</v>
      </c>
      <c r="R2982" t="s">
        <v>8316</v>
      </c>
      <c r="S2982" s="17">
        <f t="shared" si="218"/>
        <v>42219.915856481486</v>
      </c>
      <c r="T2982" s="17"/>
      <c r="U2982" s="16">
        <f t="shared" si="219"/>
        <v>42240.083333333328</v>
      </c>
    </row>
    <row r="2983" spans="1:21" ht="60" hidden="1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0">
        <f t="shared" si="216"/>
        <v>129</v>
      </c>
      <c r="P2983" s="10">
        <f t="shared" si="217"/>
        <v>53.16</v>
      </c>
      <c r="Q2983" s="12" t="s">
        <v>8315</v>
      </c>
      <c r="R2983" t="s">
        <v>8355</v>
      </c>
      <c r="S2983" s="17">
        <f t="shared" si="218"/>
        <v>42225.559675925921</v>
      </c>
      <c r="T2983" s="17"/>
      <c r="U2983" s="16">
        <f t="shared" si="219"/>
        <v>42270.559675925921</v>
      </c>
    </row>
    <row r="2984" spans="1:21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0">
        <f t="shared" si="216"/>
        <v>102</v>
      </c>
      <c r="P2984" s="10">
        <f t="shared" si="217"/>
        <v>86.49</v>
      </c>
      <c r="Q2984" s="12" t="s">
        <v>8315</v>
      </c>
      <c r="R2984" t="s">
        <v>8355</v>
      </c>
      <c r="S2984" s="17">
        <f t="shared" si="218"/>
        <v>42381.686840277776</v>
      </c>
      <c r="T2984" s="27">
        <f>YEAR(S2984)</f>
        <v>2016</v>
      </c>
      <c r="U2984" s="16">
        <f t="shared" si="219"/>
        <v>42411.686840277776</v>
      </c>
    </row>
    <row r="2985" spans="1:21" ht="45" hidden="1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0">
        <f t="shared" si="216"/>
        <v>147</v>
      </c>
      <c r="P2985" s="10">
        <f t="shared" si="217"/>
        <v>155.24</v>
      </c>
      <c r="Q2985" s="12" t="s">
        <v>8315</v>
      </c>
      <c r="R2985" t="s">
        <v>8355</v>
      </c>
      <c r="S2985" s="17">
        <f t="shared" si="218"/>
        <v>41894.632361111115</v>
      </c>
      <c r="T2985" s="17"/>
      <c r="U2985" s="16">
        <f t="shared" si="219"/>
        <v>41954.674027777779</v>
      </c>
    </row>
    <row r="2986" spans="1:21" ht="60" hidden="1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0">
        <f t="shared" si="216"/>
        <v>100</v>
      </c>
      <c r="P2986" s="10">
        <f t="shared" si="217"/>
        <v>115.08</v>
      </c>
      <c r="Q2986" s="12" t="s">
        <v>8315</v>
      </c>
      <c r="R2986" t="s">
        <v>8355</v>
      </c>
      <c r="S2986" s="17">
        <f t="shared" si="218"/>
        <v>42576.278715277775</v>
      </c>
      <c r="T2986" s="17"/>
      <c r="U2986" s="16">
        <f t="shared" si="219"/>
        <v>42606.278715277775</v>
      </c>
    </row>
    <row r="2987" spans="1:21" ht="60" hidden="1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0">
        <f t="shared" si="216"/>
        <v>122</v>
      </c>
      <c r="P2987" s="10">
        <f t="shared" si="217"/>
        <v>109.59</v>
      </c>
      <c r="Q2987" s="12" t="s">
        <v>8315</v>
      </c>
      <c r="R2987" t="s">
        <v>8355</v>
      </c>
      <c r="S2987" s="17">
        <f t="shared" si="218"/>
        <v>42654.973703703698</v>
      </c>
      <c r="T2987" s="17"/>
      <c r="U2987" s="16">
        <f t="shared" si="219"/>
        <v>42674.166666666672</v>
      </c>
    </row>
    <row r="2988" spans="1:21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0">
        <f t="shared" si="216"/>
        <v>106</v>
      </c>
      <c r="P2988" s="10">
        <f t="shared" si="217"/>
        <v>45.21</v>
      </c>
      <c r="Q2988" s="12" t="s">
        <v>8315</v>
      </c>
      <c r="R2988" t="s">
        <v>8355</v>
      </c>
      <c r="S2988" s="17">
        <f t="shared" si="218"/>
        <v>42431.500069444446</v>
      </c>
      <c r="T2988" s="27">
        <f>YEAR(S2988)</f>
        <v>2016</v>
      </c>
      <c r="U2988" s="16">
        <f t="shared" si="219"/>
        <v>42491.458402777775</v>
      </c>
    </row>
    <row r="2989" spans="1:21" ht="60" hidden="1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0">
        <f t="shared" si="216"/>
        <v>110</v>
      </c>
      <c r="P2989" s="10">
        <f t="shared" si="217"/>
        <v>104.15</v>
      </c>
      <c r="Q2989" s="12" t="s">
        <v>8315</v>
      </c>
      <c r="R2989" t="s">
        <v>8355</v>
      </c>
      <c r="S2989" s="17">
        <f t="shared" si="218"/>
        <v>42627.307303240741</v>
      </c>
      <c r="T2989" s="17"/>
      <c r="U2989" s="16">
        <f t="shared" si="219"/>
        <v>42656</v>
      </c>
    </row>
    <row r="2990" spans="1:21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0">
        <f t="shared" si="216"/>
        <v>100</v>
      </c>
      <c r="P2990" s="10">
        <f t="shared" si="217"/>
        <v>35.71</v>
      </c>
      <c r="Q2990" s="12" t="s">
        <v>8315</v>
      </c>
      <c r="R2990" t="s">
        <v>8355</v>
      </c>
      <c r="S2990" s="17">
        <f t="shared" si="218"/>
        <v>42511.362048611118</v>
      </c>
      <c r="T2990" s="27">
        <f>YEAR(S2990)</f>
        <v>2016</v>
      </c>
      <c r="U2990" s="16">
        <f t="shared" si="219"/>
        <v>42541.362048611118</v>
      </c>
    </row>
    <row r="2991" spans="1:21" ht="15.75" hidden="1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0">
        <f t="shared" si="216"/>
        <v>177</v>
      </c>
      <c r="P2991" s="10">
        <f t="shared" si="217"/>
        <v>97</v>
      </c>
      <c r="Q2991" s="12" t="s">
        <v>8315</v>
      </c>
      <c r="R2991" t="s">
        <v>8355</v>
      </c>
      <c r="S2991" s="17">
        <f t="shared" si="218"/>
        <v>42337.02039351852</v>
      </c>
      <c r="T2991" s="17"/>
      <c r="U2991" s="16">
        <f t="shared" si="219"/>
        <v>42359.207638888889</v>
      </c>
    </row>
    <row r="2992" spans="1:21" ht="60" hidden="1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0">
        <f t="shared" si="216"/>
        <v>100</v>
      </c>
      <c r="P2992" s="10">
        <f t="shared" si="217"/>
        <v>370.37</v>
      </c>
      <c r="Q2992" s="12" t="s">
        <v>8315</v>
      </c>
      <c r="R2992" t="s">
        <v>8355</v>
      </c>
      <c r="S2992" s="17">
        <f t="shared" si="218"/>
        <v>42341.57430555555</v>
      </c>
      <c r="T2992" s="17"/>
      <c r="U2992" s="16">
        <f t="shared" si="219"/>
        <v>42376.57430555555</v>
      </c>
    </row>
    <row r="2993" spans="1:21" ht="60" hidden="1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0">
        <f t="shared" si="216"/>
        <v>103</v>
      </c>
      <c r="P2993" s="10">
        <f t="shared" si="217"/>
        <v>94.41</v>
      </c>
      <c r="Q2993" s="12" t="s">
        <v>8315</v>
      </c>
      <c r="R2993" t="s">
        <v>8355</v>
      </c>
      <c r="S2993" s="17">
        <f t="shared" si="218"/>
        <v>42740.837152777778</v>
      </c>
      <c r="T2993" s="17"/>
      <c r="U2993" s="16">
        <f t="shared" si="219"/>
        <v>42762.837152777778</v>
      </c>
    </row>
    <row r="2994" spans="1:21" ht="45" hidden="1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0">
        <f t="shared" si="216"/>
        <v>105</v>
      </c>
      <c r="P2994" s="10">
        <f t="shared" si="217"/>
        <v>48.98</v>
      </c>
      <c r="Q2994" s="12" t="s">
        <v>8315</v>
      </c>
      <c r="R2994" t="s">
        <v>8355</v>
      </c>
      <c r="S2994" s="17">
        <f t="shared" si="218"/>
        <v>42622.767476851848</v>
      </c>
      <c r="T2994" s="17"/>
      <c r="U2994" s="16">
        <f t="shared" si="219"/>
        <v>42652.767476851848</v>
      </c>
    </row>
    <row r="2995" spans="1:21" ht="15.75" hidden="1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0">
        <f t="shared" si="216"/>
        <v>100</v>
      </c>
      <c r="P2995" s="10">
        <f t="shared" si="217"/>
        <v>45.59</v>
      </c>
      <c r="Q2995" s="12" t="s">
        <v>8315</v>
      </c>
      <c r="R2995" t="s">
        <v>8355</v>
      </c>
      <c r="S2995" s="17">
        <f t="shared" si="218"/>
        <v>42390.838738425926</v>
      </c>
      <c r="T2995" s="17"/>
      <c r="U2995" s="16">
        <f t="shared" si="219"/>
        <v>42420.838738425926</v>
      </c>
    </row>
    <row r="2996" spans="1:21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0">
        <f t="shared" si="216"/>
        <v>458</v>
      </c>
      <c r="P2996" s="10">
        <f t="shared" si="217"/>
        <v>23.28</v>
      </c>
      <c r="Q2996" s="12" t="s">
        <v>8315</v>
      </c>
      <c r="R2996" t="s">
        <v>8355</v>
      </c>
      <c r="S2996" s="17">
        <f t="shared" si="218"/>
        <v>41885.478842592594</v>
      </c>
      <c r="T2996" s="27">
        <f>YEAR(S2996)</f>
        <v>2014</v>
      </c>
      <c r="U2996" s="16">
        <f t="shared" si="219"/>
        <v>41915.478842592594</v>
      </c>
    </row>
    <row r="2997" spans="1:21" ht="60" hidden="1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0">
        <f t="shared" si="216"/>
        <v>105</v>
      </c>
      <c r="P2997" s="10">
        <f t="shared" si="217"/>
        <v>63.23</v>
      </c>
      <c r="Q2997" s="12" t="s">
        <v>8315</v>
      </c>
      <c r="R2997" t="s">
        <v>8355</v>
      </c>
      <c r="S2997" s="17">
        <f t="shared" si="218"/>
        <v>42724.665173611109</v>
      </c>
      <c r="T2997" s="17"/>
      <c r="U2997" s="16">
        <f t="shared" si="219"/>
        <v>42754.665173611109</v>
      </c>
    </row>
    <row r="2998" spans="1:21" ht="45" hidden="1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0">
        <f t="shared" si="216"/>
        <v>172</v>
      </c>
      <c r="P2998" s="10">
        <f t="shared" si="217"/>
        <v>153.52000000000001</v>
      </c>
      <c r="Q2998" s="12" t="s">
        <v>8315</v>
      </c>
      <c r="R2998" t="s">
        <v>8355</v>
      </c>
      <c r="S2998" s="17">
        <f t="shared" si="218"/>
        <v>42090.912500000006</v>
      </c>
      <c r="T2998" s="17"/>
      <c r="U2998" s="16">
        <f t="shared" si="219"/>
        <v>42150.912500000006</v>
      </c>
    </row>
    <row r="2999" spans="1:21" ht="60" hidden="1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0">
        <f t="shared" si="216"/>
        <v>104</v>
      </c>
      <c r="P2999" s="10">
        <f t="shared" si="217"/>
        <v>90.2</v>
      </c>
      <c r="Q2999" s="12" t="s">
        <v>8315</v>
      </c>
      <c r="R2999" t="s">
        <v>8355</v>
      </c>
      <c r="S2999" s="17">
        <f t="shared" si="218"/>
        <v>42775.733715277776</v>
      </c>
      <c r="T2999" s="17"/>
      <c r="U2999" s="16">
        <f t="shared" si="219"/>
        <v>42793.207638888889</v>
      </c>
    </row>
    <row r="3000" spans="1:21" ht="60" hidden="1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0">
        <f t="shared" si="216"/>
        <v>103</v>
      </c>
      <c r="P3000" s="10">
        <f t="shared" si="217"/>
        <v>118.97</v>
      </c>
      <c r="Q3000" s="12" t="s">
        <v>8315</v>
      </c>
      <c r="R3000" t="s">
        <v>8355</v>
      </c>
      <c r="S3000" s="17">
        <f t="shared" si="218"/>
        <v>41778.193622685183</v>
      </c>
      <c r="T3000" s="17"/>
      <c r="U3000" s="16">
        <f t="shared" si="219"/>
        <v>41806.184027777781</v>
      </c>
    </row>
    <row r="3001" spans="1:21" ht="60" hidden="1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0">
        <f t="shared" si="216"/>
        <v>119</v>
      </c>
      <c r="P3001" s="10">
        <f t="shared" si="217"/>
        <v>80.25</v>
      </c>
      <c r="Q3001" s="12" t="s">
        <v>8315</v>
      </c>
      <c r="R3001" t="s">
        <v>8355</v>
      </c>
      <c r="S3001" s="17">
        <f t="shared" si="218"/>
        <v>42780.740277777775</v>
      </c>
      <c r="T3001" s="17"/>
      <c r="U3001" s="16">
        <f t="shared" si="219"/>
        <v>42795.083333333328</v>
      </c>
    </row>
    <row r="3002" spans="1:21" ht="60" hidden="1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0">
        <f t="shared" si="216"/>
        <v>100</v>
      </c>
      <c r="P3002" s="10">
        <f t="shared" si="217"/>
        <v>62.5</v>
      </c>
      <c r="Q3002" s="12" t="s">
        <v>8315</v>
      </c>
      <c r="R3002" t="s">
        <v>8355</v>
      </c>
      <c r="S3002" s="17">
        <f t="shared" si="218"/>
        <v>42752.827199074076</v>
      </c>
      <c r="T3002" s="17"/>
      <c r="U3002" s="16">
        <f t="shared" si="219"/>
        <v>42766.75</v>
      </c>
    </row>
    <row r="3003" spans="1:21" ht="45" hidden="1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0">
        <f t="shared" si="216"/>
        <v>319</v>
      </c>
      <c r="P3003" s="10">
        <f t="shared" si="217"/>
        <v>131.38</v>
      </c>
      <c r="Q3003" s="12" t="s">
        <v>8315</v>
      </c>
      <c r="R3003" t="s">
        <v>8355</v>
      </c>
      <c r="S3003" s="17">
        <f t="shared" si="218"/>
        <v>42534.895625000005</v>
      </c>
      <c r="T3003" s="17"/>
      <c r="U3003" s="16">
        <f t="shared" si="219"/>
        <v>42564.895625000005</v>
      </c>
    </row>
    <row r="3004" spans="1:21" ht="30" hidden="1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0">
        <f t="shared" si="216"/>
        <v>109</v>
      </c>
      <c r="P3004" s="10">
        <f t="shared" si="217"/>
        <v>73.03</v>
      </c>
      <c r="Q3004" s="12" t="s">
        <v>8315</v>
      </c>
      <c r="R3004" t="s">
        <v>8355</v>
      </c>
      <c r="S3004" s="17">
        <f t="shared" si="218"/>
        <v>41239.83625</v>
      </c>
      <c r="T3004" s="17"/>
      <c r="U3004" s="16">
        <f t="shared" si="219"/>
        <v>41269.83625</v>
      </c>
    </row>
    <row r="3005" spans="1:21" ht="60" hidden="1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0">
        <f t="shared" si="216"/>
        <v>101</v>
      </c>
      <c r="P3005" s="10">
        <f t="shared" si="217"/>
        <v>178.53</v>
      </c>
      <c r="Q3005" s="12" t="s">
        <v>8315</v>
      </c>
      <c r="R3005" t="s">
        <v>8355</v>
      </c>
      <c r="S3005" s="17">
        <f t="shared" si="218"/>
        <v>42398.849259259259</v>
      </c>
      <c r="T3005" s="17"/>
      <c r="U3005" s="16">
        <f t="shared" si="219"/>
        <v>42430.249305555553</v>
      </c>
    </row>
    <row r="3006" spans="1:21" ht="60" hidden="1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0">
        <f t="shared" si="216"/>
        <v>113</v>
      </c>
      <c r="P3006" s="10">
        <f t="shared" si="217"/>
        <v>162.91</v>
      </c>
      <c r="Q3006" s="12" t="s">
        <v>8315</v>
      </c>
      <c r="R3006" t="s">
        <v>8355</v>
      </c>
      <c r="S3006" s="17">
        <f t="shared" si="218"/>
        <v>41928.881064814814</v>
      </c>
      <c r="T3006" s="17"/>
      <c r="U3006" s="16">
        <f t="shared" si="219"/>
        <v>41958.922731481478</v>
      </c>
    </row>
    <row r="3007" spans="1:21" ht="60" hidden="1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0">
        <f t="shared" si="216"/>
        <v>120</v>
      </c>
      <c r="P3007" s="10">
        <f t="shared" si="217"/>
        <v>108.24</v>
      </c>
      <c r="Q3007" s="12" t="s">
        <v>8315</v>
      </c>
      <c r="R3007" t="s">
        <v>8355</v>
      </c>
      <c r="S3007" s="17">
        <f t="shared" si="218"/>
        <v>41888.674826388888</v>
      </c>
      <c r="T3007" s="17"/>
      <c r="U3007" s="16">
        <f t="shared" si="219"/>
        <v>41918.674826388888</v>
      </c>
    </row>
    <row r="3008" spans="1:21" ht="45" hidden="1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0">
        <f t="shared" si="216"/>
        <v>108</v>
      </c>
      <c r="P3008" s="10">
        <f t="shared" si="217"/>
        <v>88.87</v>
      </c>
      <c r="Q3008" s="12" t="s">
        <v>8315</v>
      </c>
      <c r="R3008" t="s">
        <v>8355</v>
      </c>
      <c r="S3008" s="17">
        <f t="shared" si="218"/>
        <v>41957.756840277783</v>
      </c>
      <c r="T3008" s="17"/>
      <c r="U3008" s="16">
        <f t="shared" si="219"/>
        <v>41987.756840277783</v>
      </c>
    </row>
    <row r="3009" spans="1:21" ht="30" hidden="1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0">
        <f t="shared" si="216"/>
        <v>180</v>
      </c>
      <c r="P3009" s="10">
        <f t="shared" si="217"/>
        <v>54</v>
      </c>
      <c r="Q3009" s="12" t="s">
        <v>8315</v>
      </c>
      <c r="R3009" t="s">
        <v>8355</v>
      </c>
      <c r="S3009" s="17">
        <f t="shared" si="218"/>
        <v>42098.216238425928</v>
      </c>
      <c r="T3009" s="17"/>
      <c r="U3009" s="16">
        <f t="shared" si="219"/>
        <v>42119.216238425928</v>
      </c>
    </row>
    <row r="3010" spans="1:21" ht="45" hidden="1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0">
        <f t="shared" ref="O3010:O3073" si="220">ROUND(E3010/D3010*100,0)</f>
        <v>101</v>
      </c>
      <c r="P3010" s="10">
        <f t="shared" ref="P3010:P3073" si="221">IFERROR(ROUND(E3010/L3010,2),0)</f>
        <v>116.73</v>
      </c>
      <c r="Q3010" s="12" t="s">
        <v>8315</v>
      </c>
      <c r="R3010" t="s">
        <v>8355</v>
      </c>
      <c r="S3010" s="17">
        <f t="shared" si="218"/>
        <v>42360.212025462963</v>
      </c>
      <c r="T3010" s="17"/>
      <c r="U3010" s="16">
        <f t="shared" si="219"/>
        <v>42390.212025462963</v>
      </c>
    </row>
    <row r="3011" spans="1:21" ht="60" hidden="1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0">
        <f t="shared" si="220"/>
        <v>120</v>
      </c>
      <c r="P3011" s="10">
        <f t="shared" si="221"/>
        <v>233.9</v>
      </c>
      <c r="Q3011" s="12" t="s">
        <v>8315</v>
      </c>
      <c r="R3011" t="s">
        <v>8355</v>
      </c>
      <c r="S3011" s="17">
        <f t="shared" ref="S3011:S3074" si="222">(((J3011/60)/60)/24)+DATE(1970,1,1)</f>
        <v>41939.569907407407</v>
      </c>
      <c r="T3011" s="17"/>
      <c r="U3011" s="16">
        <f t="shared" ref="U3011:U3074" si="223">(((I3011/60)/60)/24)+DATE(1970,1,1)</f>
        <v>41969.611574074079</v>
      </c>
    </row>
    <row r="3012" spans="1:21" ht="60" hidden="1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0">
        <f t="shared" si="220"/>
        <v>158</v>
      </c>
      <c r="P3012" s="10">
        <f t="shared" si="221"/>
        <v>158</v>
      </c>
      <c r="Q3012" s="12" t="s">
        <v>8315</v>
      </c>
      <c r="R3012" t="s">
        <v>8355</v>
      </c>
      <c r="S3012" s="17">
        <f t="shared" si="222"/>
        <v>41996.832395833335</v>
      </c>
      <c r="T3012" s="17"/>
      <c r="U3012" s="16">
        <f t="shared" si="223"/>
        <v>42056.832395833335</v>
      </c>
    </row>
    <row r="3013" spans="1:21" ht="45" hidden="1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0">
        <f t="shared" si="220"/>
        <v>124</v>
      </c>
      <c r="P3013" s="10">
        <f t="shared" si="221"/>
        <v>14.84</v>
      </c>
      <c r="Q3013" s="12" t="s">
        <v>8315</v>
      </c>
      <c r="R3013" t="s">
        <v>8355</v>
      </c>
      <c r="S3013" s="17">
        <f t="shared" si="222"/>
        <v>42334.468935185185</v>
      </c>
      <c r="T3013" s="17"/>
      <c r="U3013" s="16">
        <f t="shared" si="223"/>
        <v>42361.957638888889</v>
      </c>
    </row>
    <row r="3014" spans="1:21" ht="45" hidden="1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0">
        <f t="shared" si="220"/>
        <v>117</v>
      </c>
      <c r="P3014" s="10">
        <f t="shared" si="221"/>
        <v>85.18</v>
      </c>
      <c r="Q3014" s="12" t="s">
        <v>8315</v>
      </c>
      <c r="R3014" t="s">
        <v>8355</v>
      </c>
      <c r="S3014" s="17">
        <f t="shared" si="222"/>
        <v>42024.702893518523</v>
      </c>
      <c r="T3014" s="17"/>
      <c r="U3014" s="16">
        <f t="shared" si="223"/>
        <v>42045.702893518523</v>
      </c>
    </row>
    <row r="3015" spans="1:21" ht="45" hidden="1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0">
        <f t="shared" si="220"/>
        <v>157</v>
      </c>
      <c r="P3015" s="10">
        <f t="shared" si="221"/>
        <v>146.69</v>
      </c>
      <c r="Q3015" s="12" t="s">
        <v>8315</v>
      </c>
      <c r="R3015" t="s">
        <v>8355</v>
      </c>
      <c r="S3015" s="17">
        <f t="shared" si="222"/>
        <v>42146.836215277777</v>
      </c>
      <c r="T3015" s="17"/>
      <c r="U3015" s="16">
        <f t="shared" si="223"/>
        <v>42176.836215277777</v>
      </c>
    </row>
    <row r="3016" spans="1:21" ht="60" hidden="1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0">
        <f t="shared" si="220"/>
        <v>113</v>
      </c>
      <c r="P3016" s="10">
        <f t="shared" si="221"/>
        <v>50.76</v>
      </c>
      <c r="Q3016" s="12" t="s">
        <v>8315</v>
      </c>
      <c r="R3016" t="s">
        <v>8355</v>
      </c>
      <c r="S3016" s="17">
        <f t="shared" si="222"/>
        <v>41920.123611111114</v>
      </c>
      <c r="T3016" s="17"/>
      <c r="U3016" s="16">
        <f t="shared" si="223"/>
        <v>41948.208333333336</v>
      </c>
    </row>
    <row r="3017" spans="1:21" ht="45" hidden="1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0">
        <f t="shared" si="220"/>
        <v>103</v>
      </c>
      <c r="P3017" s="10">
        <f t="shared" si="221"/>
        <v>87.7</v>
      </c>
      <c r="Q3017" s="12" t="s">
        <v>8315</v>
      </c>
      <c r="R3017" t="s">
        <v>8355</v>
      </c>
      <c r="S3017" s="17">
        <f t="shared" si="222"/>
        <v>41785.72729166667</v>
      </c>
      <c r="T3017" s="17"/>
      <c r="U3017" s="16">
        <f t="shared" si="223"/>
        <v>41801.166666666664</v>
      </c>
    </row>
    <row r="3018" spans="1:21" ht="60" hidden="1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0">
        <f t="shared" si="220"/>
        <v>103</v>
      </c>
      <c r="P3018" s="10">
        <f t="shared" si="221"/>
        <v>242.28</v>
      </c>
      <c r="Q3018" s="12" t="s">
        <v>8315</v>
      </c>
      <c r="R3018" t="s">
        <v>8355</v>
      </c>
      <c r="S3018" s="17">
        <f t="shared" si="222"/>
        <v>41778.548055555555</v>
      </c>
      <c r="T3018" s="17"/>
      <c r="U3018" s="16">
        <f t="shared" si="223"/>
        <v>41838.548055555555</v>
      </c>
    </row>
    <row r="3019" spans="1:21" ht="60" hidden="1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0">
        <f t="shared" si="220"/>
        <v>106</v>
      </c>
      <c r="P3019" s="10">
        <f t="shared" si="221"/>
        <v>146.44999999999999</v>
      </c>
      <c r="Q3019" s="12" t="s">
        <v>8315</v>
      </c>
      <c r="R3019" t="s">
        <v>8355</v>
      </c>
      <c r="S3019" s="17">
        <f t="shared" si="222"/>
        <v>41841.850034722222</v>
      </c>
      <c r="T3019" s="17"/>
      <c r="U3019" s="16">
        <f t="shared" si="223"/>
        <v>41871.850034722222</v>
      </c>
    </row>
    <row r="3020" spans="1:21" ht="60" hidden="1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0">
        <f t="shared" si="220"/>
        <v>101</v>
      </c>
      <c r="P3020" s="10">
        <f t="shared" si="221"/>
        <v>103.17</v>
      </c>
      <c r="Q3020" s="12" t="s">
        <v>8315</v>
      </c>
      <c r="R3020" t="s">
        <v>8355</v>
      </c>
      <c r="S3020" s="17">
        <f t="shared" si="222"/>
        <v>42163.29833333334</v>
      </c>
      <c r="T3020" s="17"/>
      <c r="U3020" s="16">
        <f t="shared" si="223"/>
        <v>42205.916666666672</v>
      </c>
    </row>
    <row r="3021" spans="1:21" ht="60" hidden="1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0">
        <f t="shared" si="220"/>
        <v>121</v>
      </c>
      <c r="P3021" s="10">
        <f t="shared" si="221"/>
        <v>80.459999999999994</v>
      </c>
      <c r="Q3021" s="12" t="s">
        <v>8315</v>
      </c>
      <c r="R3021" t="s">
        <v>8355</v>
      </c>
      <c r="S3021" s="17">
        <f t="shared" si="222"/>
        <v>41758.833564814813</v>
      </c>
      <c r="T3021" s="17"/>
      <c r="U3021" s="16">
        <f t="shared" si="223"/>
        <v>41786.125</v>
      </c>
    </row>
    <row r="3022" spans="1:21" ht="60" hidden="1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0">
        <f t="shared" si="220"/>
        <v>101</v>
      </c>
      <c r="P3022" s="10">
        <f t="shared" si="221"/>
        <v>234.67</v>
      </c>
      <c r="Q3022" s="12" t="s">
        <v>8315</v>
      </c>
      <c r="R3022" t="s">
        <v>8355</v>
      </c>
      <c r="S3022" s="17">
        <f t="shared" si="222"/>
        <v>42170.846446759257</v>
      </c>
      <c r="T3022" s="17"/>
      <c r="U3022" s="16">
        <f t="shared" si="223"/>
        <v>42230.846446759257</v>
      </c>
    </row>
    <row r="3023" spans="1:21" ht="45" hidden="1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0">
        <f t="shared" si="220"/>
        <v>116</v>
      </c>
      <c r="P3023" s="10">
        <f t="shared" si="221"/>
        <v>50.69</v>
      </c>
      <c r="Q3023" s="12" t="s">
        <v>8315</v>
      </c>
      <c r="R3023" t="s">
        <v>8355</v>
      </c>
      <c r="S3023" s="17">
        <f t="shared" si="222"/>
        <v>42660.618854166663</v>
      </c>
      <c r="T3023" s="17"/>
      <c r="U3023" s="16">
        <f t="shared" si="223"/>
        <v>42696.249305555553</v>
      </c>
    </row>
    <row r="3024" spans="1:21" ht="60" hidden="1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0">
        <f t="shared" si="220"/>
        <v>101</v>
      </c>
      <c r="P3024" s="10">
        <f t="shared" si="221"/>
        <v>162.71</v>
      </c>
      <c r="Q3024" s="12" t="s">
        <v>8315</v>
      </c>
      <c r="R3024" t="s">
        <v>8355</v>
      </c>
      <c r="S3024" s="17">
        <f t="shared" si="222"/>
        <v>42564.95380787037</v>
      </c>
      <c r="T3024" s="17"/>
      <c r="U3024" s="16">
        <f t="shared" si="223"/>
        <v>42609.95380787037</v>
      </c>
    </row>
    <row r="3025" spans="1:21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0">
        <f t="shared" si="220"/>
        <v>103</v>
      </c>
      <c r="P3025" s="10">
        <f t="shared" si="221"/>
        <v>120.17</v>
      </c>
      <c r="Q3025" s="12" t="s">
        <v>8315</v>
      </c>
      <c r="R3025" t="s">
        <v>8355</v>
      </c>
      <c r="S3025" s="17">
        <f t="shared" si="222"/>
        <v>42121.675763888896</v>
      </c>
      <c r="T3025" s="27">
        <f>YEAR(S3025)</f>
        <v>2015</v>
      </c>
      <c r="U3025" s="16">
        <f t="shared" si="223"/>
        <v>42166.675763888896</v>
      </c>
    </row>
    <row r="3026" spans="1:21" ht="60" hidden="1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0">
        <f t="shared" si="220"/>
        <v>246</v>
      </c>
      <c r="P3026" s="10">
        <f t="shared" si="221"/>
        <v>67.7</v>
      </c>
      <c r="Q3026" s="12" t="s">
        <v>8315</v>
      </c>
      <c r="R3026" t="s">
        <v>8355</v>
      </c>
      <c r="S3026" s="17">
        <f t="shared" si="222"/>
        <v>41158.993923611109</v>
      </c>
      <c r="T3026" s="17"/>
      <c r="U3026" s="16">
        <f t="shared" si="223"/>
        <v>41188.993923611109</v>
      </c>
    </row>
    <row r="3027" spans="1:21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0">
        <f t="shared" si="220"/>
        <v>302</v>
      </c>
      <c r="P3027" s="10">
        <f t="shared" si="221"/>
        <v>52.1</v>
      </c>
      <c r="Q3027" s="12" t="s">
        <v>8315</v>
      </c>
      <c r="R3027" t="s">
        <v>8355</v>
      </c>
      <c r="S3027" s="17">
        <f t="shared" si="222"/>
        <v>41761.509409722225</v>
      </c>
      <c r="T3027" s="27">
        <f t="shared" ref="T3027:T3028" si="224">YEAR(S3027)</f>
        <v>2014</v>
      </c>
      <c r="U3027" s="16">
        <f t="shared" si="223"/>
        <v>41789.666666666664</v>
      </c>
    </row>
    <row r="3028" spans="1:21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0">
        <f t="shared" si="220"/>
        <v>143</v>
      </c>
      <c r="P3028" s="10">
        <f t="shared" si="221"/>
        <v>51.6</v>
      </c>
      <c r="Q3028" s="12" t="s">
        <v>8315</v>
      </c>
      <c r="R3028" t="s">
        <v>8355</v>
      </c>
      <c r="S3028" s="17">
        <f t="shared" si="222"/>
        <v>42783.459398148145</v>
      </c>
      <c r="T3028" s="27">
        <f t="shared" si="224"/>
        <v>2017</v>
      </c>
      <c r="U3028" s="16">
        <f t="shared" si="223"/>
        <v>42797.459398148145</v>
      </c>
    </row>
    <row r="3029" spans="1:21" ht="45" hidden="1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0">
        <f t="shared" si="220"/>
        <v>131</v>
      </c>
      <c r="P3029" s="10">
        <f t="shared" si="221"/>
        <v>164.3</v>
      </c>
      <c r="Q3029" s="12" t="s">
        <v>8315</v>
      </c>
      <c r="R3029" t="s">
        <v>8355</v>
      </c>
      <c r="S3029" s="17">
        <f t="shared" si="222"/>
        <v>42053.704293981486</v>
      </c>
      <c r="T3029" s="17"/>
      <c r="U3029" s="16">
        <f t="shared" si="223"/>
        <v>42083.662627314814</v>
      </c>
    </row>
    <row r="3030" spans="1:21" ht="30" hidden="1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0">
        <f t="shared" si="220"/>
        <v>168</v>
      </c>
      <c r="P3030" s="10">
        <f t="shared" si="221"/>
        <v>84.86</v>
      </c>
      <c r="Q3030" s="12" t="s">
        <v>8315</v>
      </c>
      <c r="R3030" t="s">
        <v>8355</v>
      </c>
      <c r="S3030" s="17">
        <f t="shared" si="222"/>
        <v>42567.264178240745</v>
      </c>
      <c r="T3030" s="17"/>
      <c r="U3030" s="16">
        <f t="shared" si="223"/>
        <v>42597.264178240745</v>
      </c>
    </row>
    <row r="3031" spans="1:21" ht="60" hidden="1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0">
        <f t="shared" si="220"/>
        <v>110</v>
      </c>
      <c r="P3031" s="10">
        <f t="shared" si="221"/>
        <v>94.55</v>
      </c>
      <c r="Q3031" s="12" t="s">
        <v>8315</v>
      </c>
      <c r="R3031" t="s">
        <v>8355</v>
      </c>
      <c r="S3031" s="17">
        <f t="shared" si="222"/>
        <v>41932.708877314813</v>
      </c>
      <c r="T3031" s="17"/>
      <c r="U3031" s="16">
        <f t="shared" si="223"/>
        <v>41961.190972222219</v>
      </c>
    </row>
    <row r="3032" spans="1:21" ht="60" hidden="1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0">
        <f t="shared" si="220"/>
        <v>107</v>
      </c>
      <c r="P3032" s="10">
        <f t="shared" si="221"/>
        <v>45.54</v>
      </c>
      <c r="Q3032" s="12" t="s">
        <v>8315</v>
      </c>
      <c r="R3032" t="s">
        <v>8355</v>
      </c>
      <c r="S3032" s="17">
        <f t="shared" si="222"/>
        <v>42233.747349537036</v>
      </c>
      <c r="T3032" s="17"/>
      <c r="U3032" s="16">
        <f t="shared" si="223"/>
        <v>42263.747349537036</v>
      </c>
    </row>
    <row r="3033" spans="1:21" ht="75" hidden="1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0">
        <f t="shared" si="220"/>
        <v>100</v>
      </c>
      <c r="P3033" s="10">
        <f t="shared" si="221"/>
        <v>51.72</v>
      </c>
      <c r="Q3033" s="12" t="s">
        <v>8315</v>
      </c>
      <c r="R3033" t="s">
        <v>8355</v>
      </c>
      <c r="S3033" s="17">
        <f t="shared" si="222"/>
        <v>42597.882488425923</v>
      </c>
      <c r="T3033" s="17"/>
      <c r="U3033" s="16">
        <f t="shared" si="223"/>
        <v>42657.882488425923</v>
      </c>
    </row>
    <row r="3034" spans="1:21" ht="60" hidden="1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0">
        <f t="shared" si="220"/>
        <v>127</v>
      </c>
      <c r="P3034" s="10">
        <f t="shared" si="221"/>
        <v>50.88</v>
      </c>
      <c r="Q3034" s="12" t="s">
        <v>8315</v>
      </c>
      <c r="R3034" t="s">
        <v>8355</v>
      </c>
      <c r="S3034" s="17">
        <f t="shared" si="222"/>
        <v>42228.044664351852</v>
      </c>
      <c r="T3034" s="17"/>
      <c r="U3034" s="16">
        <f t="shared" si="223"/>
        <v>42258.044664351852</v>
      </c>
    </row>
    <row r="3035" spans="1:21" ht="45" hidden="1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0">
        <f t="shared" si="220"/>
        <v>147</v>
      </c>
      <c r="P3035" s="10">
        <f t="shared" si="221"/>
        <v>191.13</v>
      </c>
      <c r="Q3035" s="12" t="s">
        <v>8315</v>
      </c>
      <c r="R3035" t="s">
        <v>8355</v>
      </c>
      <c r="S3035" s="17">
        <f t="shared" si="222"/>
        <v>42570.110243055555</v>
      </c>
      <c r="T3035" s="17"/>
      <c r="U3035" s="16">
        <f t="shared" si="223"/>
        <v>42600.110243055555</v>
      </c>
    </row>
    <row r="3036" spans="1:21" ht="75" hidden="1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0">
        <f t="shared" si="220"/>
        <v>113</v>
      </c>
      <c r="P3036" s="10">
        <f t="shared" si="221"/>
        <v>89.31</v>
      </c>
      <c r="Q3036" s="12" t="s">
        <v>8315</v>
      </c>
      <c r="R3036" t="s">
        <v>8355</v>
      </c>
      <c r="S3036" s="17">
        <f t="shared" si="222"/>
        <v>42644.535358796296</v>
      </c>
      <c r="T3036" s="17"/>
      <c r="U3036" s="16">
        <f t="shared" si="223"/>
        <v>42675.165972222225</v>
      </c>
    </row>
    <row r="3037" spans="1:21" ht="45" hidden="1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0">
        <f t="shared" si="220"/>
        <v>109</v>
      </c>
      <c r="P3037" s="10">
        <f t="shared" si="221"/>
        <v>88.59</v>
      </c>
      <c r="Q3037" s="12" t="s">
        <v>8315</v>
      </c>
      <c r="R3037" t="s">
        <v>8355</v>
      </c>
      <c r="S3037" s="17">
        <f t="shared" si="222"/>
        <v>41368.560289351852</v>
      </c>
      <c r="T3037" s="17"/>
      <c r="U3037" s="16">
        <f t="shared" si="223"/>
        <v>41398.560289351852</v>
      </c>
    </row>
    <row r="3038" spans="1:21" ht="60" hidden="1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0">
        <f t="shared" si="220"/>
        <v>127</v>
      </c>
      <c r="P3038" s="10">
        <f t="shared" si="221"/>
        <v>96.3</v>
      </c>
      <c r="Q3038" s="12" t="s">
        <v>8315</v>
      </c>
      <c r="R3038" t="s">
        <v>8355</v>
      </c>
      <c r="S3038" s="17">
        <f t="shared" si="222"/>
        <v>41466.785231481481</v>
      </c>
      <c r="T3038" s="17"/>
      <c r="U3038" s="16">
        <f t="shared" si="223"/>
        <v>41502.499305555553</v>
      </c>
    </row>
    <row r="3039" spans="1:21" ht="60" hidden="1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0">
        <f t="shared" si="220"/>
        <v>213</v>
      </c>
      <c r="P3039" s="10">
        <f t="shared" si="221"/>
        <v>33.31</v>
      </c>
      <c r="Q3039" s="12" t="s">
        <v>8315</v>
      </c>
      <c r="R3039" t="s">
        <v>8355</v>
      </c>
      <c r="S3039" s="17">
        <f t="shared" si="222"/>
        <v>40378.893206018518</v>
      </c>
      <c r="T3039" s="17"/>
      <c r="U3039" s="16">
        <f t="shared" si="223"/>
        <v>40453.207638888889</v>
      </c>
    </row>
    <row r="3040" spans="1:21" ht="45" hidden="1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0">
        <f t="shared" si="220"/>
        <v>101</v>
      </c>
      <c r="P3040" s="10">
        <f t="shared" si="221"/>
        <v>37.22</v>
      </c>
      <c r="Q3040" s="12" t="s">
        <v>8315</v>
      </c>
      <c r="R3040" t="s">
        <v>8355</v>
      </c>
      <c r="S3040" s="17">
        <f t="shared" si="222"/>
        <v>42373.252280092594</v>
      </c>
      <c r="T3040" s="17"/>
      <c r="U3040" s="16">
        <f t="shared" si="223"/>
        <v>42433.252280092594</v>
      </c>
    </row>
    <row r="3041" spans="1:21" ht="45" hidden="1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0">
        <f t="shared" si="220"/>
        <v>109</v>
      </c>
      <c r="P3041" s="10">
        <f t="shared" si="221"/>
        <v>92.13</v>
      </c>
      <c r="Q3041" s="12" t="s">
        <v>8315</v>
      </c>
      <c r="R3041" t="s">
        <v>8355</v>
      </c>
      <c r="S3041" s="17">
        <f t="shared" si="222"/>
        <v>41610.794421296298</v>
      </c>
      <c r="T3041" s="17"/>
      <c r="U3041" s="16">
        <f t="shared" si="223"/>
        <v>41637.332638888889</v>
      </c>
    </row>
    <row r="3042" spans="1:21" ht="45" hidden="1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0">
        <f t="shared" si="220"/>
        <v>108</v>
      </c>
      <c r="P3042" s="10">
        <f t="shared" si="221"/>
        <v>76.790000000000006</v>
      </c>
      <c r="Q3042" s="12" t="s">
        <v>8315</v>
      </c>
      <c r="R3042" t="s">
        <v>8355</v>
      </c>
      <c r="S3042" s="17">
        <f t="shared" si="222"/>
        <v>42177.791909722218</v>
      </c>
      <c r="T3042" s="17"/>
      <c r="U3042" s="16">
        <f t="shared" si="223"/>
        <v>42181.958333333328</v>
      </c>
    </row>
    <row r="3043" spans="1:21" ht="30" hidden="1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0">
        <f t="shared" si="220"/>
        <v>110</v>
      </c>
      <c r="P3043" s="10">
        <f t="shared" si="221"/>
        <v>96.53</v>
      </c>
      <c r="Q3043" s="12" t="s">
        <v>8315</v>
      </c>
      <c r="R3043" t="s">
        <v>8355</v>
      </c>
      <c r="S3043" s="17">
        <f t="shared" si="222"/>
        <v>42359.868611111116</v>
      </c>
      <c r="T3043" s="17"/>
      <c r="U3043" s="16">
        <f t="shared" si="223"/>
        <v>42389.868611111116</v>
      </c>
    </row>
    <row r="3044" spans="1:21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0">
        <f t="shared" si="220"/>
        <v>128</v>
      </c>
      <c r="P3044" s="10">
        <f t="shared" si="221"/>
        <v>51.89</v>
      </c>
      <c r="Q3044" s="12" t="s">
        <v>8315</v>
      </c>
      <c r="R3044" t="s">
        <v>8355</v>
      </c>
      <c r="S3044" s="17">
        <f t="shared" si="222"/>
        <v>42253.688043981485</v>
      </c>
      <c r="T3044" s="27">
        <f>YEAR(S3044)</f>
        <v>2015</v>
      </c>
      <c r="U3044" s="16">
        <f t="shared" si="223"/>
        <v>42283.688043981485</v>
      </c>
    </row>
    <row r="3045" spans="1:21" ht="45" hidden="1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0">
        <f t="shared" si="220"/>
        <v>110</v>
      </c>
      <c r="P3045" s="10">
        <f t="shared" si="221"/>
        <v>128.91</v>
      </c>
      <c r="Q3045" s="12" t="s">
        <v>8315</v>
      </c>
      <c r="R3045" t="s">
        <v>8355</v>
      </c>
      <c r="S3045" s="17">
        <f t="shared" si="222"/>
        <v>42083.070590277777</v>
      </c>
      <c r="T3045" s="17"/>
      <c r="U3045" s="16">
        <f t="shared" si="223"/>
        <v>42110.118055555555</v>
      </c>
    </row>
    <row r="3046" spans="1:21" ht="45" hidden="1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0">
        <f t="shared" si="220"/>
        <v>109</v>
      </c>
      <c r="P3046" s="10">
        <f t="shared" si="221"/>
        <v>84.11</v>
      </c>
      <c r="Q3046" s="12" t="s">
        <v>8315</v>
      </c>
      <c r="R3046" t="s">
        <v>8355</v>
      </c>
      <c r="S3046" s="17">
        <f t="shared" si="222"/>
        <v>42387.7268287037</v>
      </c>
      <c r="T3046" s="17"/>
      <c r="U3046" s="16">
        <f t="shared" si="223"/>
        <v>42402.7268287037</v>
      </c>
    </row>
    <row r="3047" spans="1:21" ht="60" hidden="1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0">
        <f t="shared" si="220"/>
        <v>133</v>
      </c>
      <c r="P3047" s="10">
        <f t="shared" si="221"/>
        <v>82.94</v>
      </c>
      <c r="Q3047" s="12" t="s">
        <v>8315</v>
      </c>
      <c r="R3047" t="s">
        <v>8355</v>
      </c>
      <c r="S3047" s="17">
        <f t="shared" si="222"/>
        <v>41843.155729166669</v>
      </c>
      <c r="T3047" s="17"/>
      <c r="U3047" s="16">
        <f t="shared" si="223"/>
        <v>41873.155729166669</v>
      </c>
    </row>
    <row r="3048" spans="1:21" ht="60" hidden="1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0">
        <f t="shared" si="220"/>
        <v>191</v>
      </c>
      <c r="P3048" s="10">
        <f t="shared" si="221"/>
        <v>259.95</v>
      </c>
      <c r="Q3048" s="12" t="s">
        <v>8315</v>
      </c>
      <c r="R3048" t="s">
        <v>8355</v>
      </c>
      <c r="S3048" s="17">
        <f t="shared" si="222"/>
        <v>41862.803078703706</v>
      </c>
      <c r="T3048" s="17"/>
      <c r="U3048" s="16">
        <f t="shared" si="223"/>
        <v>41892.202777777777</v>
      </c>
    </row>
    <row r="3049" spans="1:21" ht="45" hidden="1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0">
        <f t="shared" si="220"/>
        <v>149</v>
      </c>
      <c r="P3049" s="10">
        <f t="shared" si="221"/>
        <v>37.25</v>
      </c>
      <c r="Q3049" s="12" t="s">
        <v>8315</v>
      </c>
      <c r="R3049" t="s">
        <v>8355</v>
      </c>
      <c r="S3049" s="17">
        <f t="shared" si="222"/>
        <v>42443.989050925928</v>
      </c>
      <c r="T3049" s="17"/>
      <c r="U3049" s="16">
        <f t="shared" si="223"/>
        <v>42487.552777777775</v>
      </c>
    </row>
    <row r="3050" spans="1:21" ht="60" hidden="1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0">
        <f t="shared" si="220"/>
        <v>166</v>
      </c>
      <c r="P3050" s="10">
        <f t="shared" si="221"/>
        <v>177.02</v>
      </c>
      <c r="Q3050" s="12" t="s">
        <v>8315</v>
      </c>
      <c r="R3050" t="s">
        <v>8355</v>
      </c>
      <c r="S3050" s="17">
        <f t="shared" si="222"/>
        <v>41975.901180555549</v>
      </c>
      <c r="T3050" s="17"/>
      <c r="U3050" s="16">
        <f t="shared" si="223"/>
        <v>42004.890277777777</v>
      </c>
    </row>
    <row r="3051" spans="1:21" ht="60" hidden="1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0">
        <f t="shared" si="220"/>
        <v>107</v>
      </c>
      <c r="P3051" s="10">
        <f t="shared" si="221"/>
        <v>74.069999999999993</v>
      </c>
      <c r="Q3051" s="12" t="s">
        <v>8315</v>
      </c>
      <c r="R3051" t="s">
        <v>8355</v>
      </c>
      <c r="S3051" s="17">
        <f t="shared" si="222"/>
        <v>42139.014525462961</v>
      </c>
      <c r="T3051" s="17"/>
      <c r="U3051" s="16">
        <f t="shared" si="223"/>
        <v>42169.014525462961</v>
      </c>
    </row>
    <row r="3052" spans="1:21" ht="30" hidden="1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0">
        <f t="shared" si="220"/>
        <v>106</v>
      </c>
      <c r="P3052" s="10">
        <f t="shared" si="221"/>
        <v>70.67</v>
      </c>
      <c r="Q3052" s="12" t="s">
        <v>8315</v>
      </c>
      <c r="R3052" t="s">
        <v>8355</v>
      </c>
      <c r="S3052" s="17">
        <f t="shared" si="222"/>
        <v>42465.16851851852</v>
      </c>
      <c r="T3052" s="17"/>
      <c r="U3052" s="16">
        <f t="shared" si="223"/>
        <v>42495.16851851852</v>
      </c>
    </row>
    <row r="3053" spans="1:21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0">
        <f t="shared" si="220"/>
        <v>24</v>
      </c>
      <c r="P3053" s="10">
        <f t="shared" si="221"/>
        <v>23.63</v>
      </c>
      <c r="Q3053" s="12" t="s">
        <v>8315</v>
      </c>
      <c r="R3053" t="s">
        <v>8355</v>
      </c>
      <c r="S3053" s="17">
        <f t="shared" si="222"/>
        <v>42744.416030092587</v>
      </c>
      <c r="T3053" s="27">
        <f>YEAR(S3053)</f>
        <v>2017</v>
      </c>
      <c r="U3053" s="16">
        <f t="shared" si="223"/>
        <v>42774.416030092587</v>
      </c>
    </row>
    <row r="3054" spans="1:21" ht="45" hidden="1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0">
        <f t="shared" si="220"/>
        <v>0</v>
      </c>
      <c r="P3054" s="10">
        <f t="shared" si="221"/>
        <v>37.5</v>
      </c>
      <c r="Q3054" s="12" t="s">
        <v>8315</v>
      </c>
      <c r="R3054" t="s">
        <v>8355</v>
      </c>
      <c r="S3054" s="17">
        <f t="shared" si="222"/>
        <v>42122.670069444444</v>
      </c>
      <c r="T3054" s="17"/>
      <c r="U3054" s="16">
        <f t="shared" si="223"/>
        <v>42152.665972222225</v>
      </c>
    </row>
    <row r="3055" spans="1:21" ht="60" hidden="1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0">
        <f t="shared" si="220"/>
        <v>0</v>
      </c>
      <c r="P3055" s="10">
        <f t="shared" si="221"/>
        <v>13.33</v>
      </c>
      <c r="Q3055" s="12" t="s">
        <v>8315</v>
      </c>
      <c r="R3055" t="s">
        <v>8355</v>
      </c>
      <c r="S3055" s="17">
        <f t="shared" si="222"/>
        <v>41862.761724537035</v>
      </c>
      <c r="T3055" s="17"/>
      <c r="U3055" s="16">
        <f t="shared" si="223"/>
        <v>41914.165972222225</v>
      </c>
    </row>
    <row r="3056" spans="1:21" ht="60" hidden="1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0">
        <f t="shared" si="220"/>
        <v>0</v>
      </c>
      <c r="P3056" s="10">
        <f t="shared" si="221"/>
        <v>0</v>
      </c>
      <c r="Q3056" s="12" t="s">
        <v>8315</v>
      </c>
      <c r="R3056" t="s">
        <v>8355</v>
      </c>
      <c r="S3056" s="17">
        <f t="shared" si="222"/>
        <v>42027.832800925928</v>
      </c>
      <c r="T3056" s="17"/>
      <c r="U3056" s="16">
        <f t="shared" si="223"/>
        <v>42065.044444444444</v>
      </c>
    </row>
    <row r="3057" spans="1:21" ht="60" hidden="1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0">
        <f t="shared" si="220"/>
        <v>0</v>
      </c>
      <c r="P3057" s="10">
        <f t="shared" si="221"/>
        <v>1</v>
      </c>
      <c r="Q3057" s="12" t="s">
        <v>8315</v>
      </c>
      <c r="R3057" t="s">
        <v>8355</v>
      </c>
      <c r="S3057" s="17">
        <f t="shared" si="222"/>
        <v>41953.95821759259</v>
      </c>
      <c r="T3057" s="17"/>
      <c r="U3057" s="16">
        <f t="shared" si="223"/>
        <v>42013.95821759259</v>
      </c>
    </row>
    <row r="3058" spans="1:21" ht="60" hidden="1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0">
        <f t="shared" si="220"/>
        <v>0</v>
      </c>
      <c r="P3058" s="10">
        <f t="shared" si="221"/>
        <v>0</v>
      </c>
      <c r="Q3058" s="12" t="s">
        <v>8315</v>
      </c>
      <c r="R3058" t="s">
        <v>8355</v>
      </c>
      <c r="S3058" s="17">
        <f t="shared" si="222"/>
        <v>41851.636388888888</v>
      </c>
      <c r="T3058" s="17"/>
      <c r="U3058" s="16">
        <f t="shared" si="223"/>
        <v>41911.636388888888</v>
      </c>
    </row>
    <row r="3059" spans="1:21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0">
        <f t="shared" si="220"/>
        <v>0</v>
      </c>
      <c r="P3059" s="10">
        <f t="shared" si="221"/>
        <v>0</v>
      </c>
      <c r="Q3059" s="12" t="s">
        <v>8315</v>
      </c>
      <c r="R3059" t="s">
        <v>8355</v>
      </c>
      <c r="S3059" s="17">
        <f t="shared" si="222"/>
        <v>42433.650590277779</v>
      </c>
      <c r="T3059" s="27">
        <f>YEAR(S3059)</f>
        <v>2016</v>
      </c>
      <c r="U3059" s="16">
        <f t="shared" si="223"/>
        <v>42463.608923611115</v>
      </c>
    </row>
    <row r="3060" spans="1:21" ht="60" hidden="1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0">
        <f t="shared" si="220"/>
        <v>0</v>
      </c>
      <c r="P3060" s="10">
        <f t="shared" si="221"/>
        <v>1</v>
      </c>
      <c r="Q3060" s="12" t="s">
        <v>8315</v>
      </c>
      <c r="R3060" t="s">
        <v>8355</v>
      </c>
      <c r="S3060" s="17">
        <f t="shared" si="222"/>
        <v>42460.374305555553</v>
      </c>
      <c r="T3060" s="17"/>
      <c r="U3060" s="16">
        <f t="shared" si="223"/>
        <v>42510.374305555553</v>
      </c>
    </row>
    <row r="3061" spans="1:21" ht="60" hidden="1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0">
        <f t="shared" si="220"/>
        <v>3</v>
      </c>
      <c r="P3061" s="10">
        <f t="shared" si="221"/>
        <v>41</v>
      </c>
      <c r="Q3061" s="12" t="s">
        <v>8315</v>
      </c>
      <c r="R3061" t="s">
        <v>8355</v>
      </c>
      <c r="S3061" s="17">
        <f t="shared" si="222"/>
        <v>41829.935717592591</v>
      </c>
      <c r="T3061" s="17"/>
      <c r="U3061" s="16">
        <f t="shared" si="223"/>
        <v>41859.935717592591</v>
      </c>
    </row>
    <row r="3062" spans="1:21" ht="45" hidden="1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0">
        <f t="shared" si="220"/>
        <v>0</v>
      </c>
      <c r="P3062" s="10">
        <f t="shared" si="221"/>
        <v>55.83</v>
      </c>
      <c r="Q3062" s="12" t="s">
        <v>8315</v>
      </c>
      <c r="R3062" t="s">
        <v>8355</v>
      </c>
      <c r="S3062" s="17">
        <f t="shared" si="222"/>
        <v>42245.274699074071</v>
      </c>
      <c r="T3062" s="17"/>
      <c r="U3062" s="16">
        <f t="shared" si="223"/>
        <v>42275.274699074071</v>
      </c>
    </row>
    <row r="3063" spans="1:21" ht="15.75" hidden="1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0">
        <f t="shared" si="220"/>
        <v>0</v>
      </c>
      <c r="P3063" s="10">
        <f t="shared" si="221"/>
        <v>0</v>
      </c>
      <c r="Q3063" s="12" t="s">
        <v>8315</v>
      </c>
      <c r="R3063" t="s">
        <v>8355</v>
      </c>
      <c r="S3063" s="17">
        <f t="shared" si="222"/>
        <v>41834.784120370372</v>
      </c>
      <c r="T3063" s="17"/>
      <c r="U3063" s="16">
        <f t="shared" si="223"/>
        <v>41864.784120370372</v>
      </c>
    </row>
    <row r="3064" spans="1:21" ht="60" hidden="1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0">
        <f t="shared" si="220"/>
        <v>67</v>
      </c>
      <c r="P3064" s="10">
        <f t="shared" si="221"/>
        <v>99.76</v>
      </c>
      <c r="Q3064" s="12" t="s">
        <v>8315</v>
      </c>
      <c r="R3064" t="s">
        <v>8355</v>
      </c>
      <c r="S3064" s="17">
        <f t="shared" si="222"/>
        <v>42248.535787037035</v>
      </c>
      <c r="T3064" s="17"/>
      <c r="U3064" s="16">
        <f t="shared" si="223"/>
        <v>42277.75</v>
      </c>
    </row>
    <row r="3065" spans="1:21" ht="45" hidden="1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0">
        <f t="shared" si="220"/>
        <v>20</v>
      </c>
      <c r="P3065" s="10">
        <f t="shared" si="221"/>
        <v>25.52</v>
      </c>
      <c r="Q3065" s="12" t="s">
        <v>8315</v>
      </c>
      <c r="R3065" t="s">
        <v>8355</v>
      </c>
      <c r="S3065" s="17">
        <f t="shared" si="222"/>
        <v>42630.922893518517</v>
      </c>
      <c r="T3065" s="17"/>
      <c r="U3065" s="16">
        <f t="shared" si="223"/>
        <v>42665.922893518517</v>
      </c>
    </row>
    <row r="3066" spans="1:21" ht="30" hidden="1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0">
        <f t="shared" si="220"/>
        <v>11</v>
      </c>
      <c r="P3066" s="10">
        <f t="shared" si="221"/>
        <v>117.65</v>
      </c>
      <c r="Q3066" s="12" t="s">
        <v>8315</v>
      </c>
      <c r="R3066" t="s">
        <v>8355</v>
      </c>
      <c r="S3066" s="17">
        <f t="shared" si="222"/>
        <v>42299.130162037036</v>
      </c>
      <c r="T3066" s="17"/>
      <c r="U3066" s="16">
        <f t="shared" si="223"/>
        <v>42330.290972222225</v>
      </c>
    </row>
    <row r="3067" spans="1:21" ht="60" hidden="1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0">
        <f t="shared" si="220"/>
        <v>0</v>
      </c>
      <c r="P3067" s="10">
        <f t="shared" si="221"/>
        <v>5</v>
      </c>
      <c r="Q3067" s="12" t="s">
        <v>8315</v>
      </c>
      <c r="R3067" t="s">
        <v>8355</v>
      </c>
      <c r="S3067" s="17">
        <f t="shared" si="222"/>
        <v>41825.055231481485</v>
      </c>
      <c r="T3067" s="17"/>
      <c r="U3067" s="16">
        <f t="shared" si="223"/>
        <v>41850.055231481485</v>
      </c>
    </row>
    <row r="3068" spans="1:21" ht="45" hidden="1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0">
        <f t="shared" si="220"/>
        <v>12</v>
      </c>
      <c r="P3068" s="10">
        <f t="shared" si="221"/>
        <v>2796.67</v>
      </c>
      <c r="Q3068" s="12" t="s">
        <v>8315</v>
      </c>
      <c r="R3068" t="s">
        <v>8355</v>
      </c>
      <c r="S3068" s="17">
        <f t="shared" si="222"/>
        <v>42531.228437500002</v>
      </c>
      <c r="T3068" s="17"/>
      <c r="U3068" s="16">
        <f t="shared" si="223"/>
        <v>42561.228437500002</v>
      </c>
    </row>
    <row r="3069" spans="1:21" ht="60" hidden="1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0">
        <f t="shared" si="220"/>
        <v>3</v>
      </c>
      <c r="P3069" s="10">
        <f t="shared" si="221"/>
        <v>200</v>
      </c>
      <c r="Q3069" s="12" t="s">
        <v>8315</v>
      </c>
      <c r="R3069" t="s">
        <v>8355</v>
      </c>
      <c r="S3069" s="17">
        <f t="shared" si="222"/>
        <v>42226.938414351855</v>
      </c>
      <c r="T3069" s="17"/>
      <c r="U3069" s="16">
        <f t="shared" si="223"/>
        <v>42256.938414351855</v>
      </c>
    </row>
    <row r="3070" spans="1:21" ht="60" hidden="1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0">
        <f t="shared" si="220"/>
        <v>0</v>
      </c>
      <c r="P3070" s="10">
        <f t="shared" si="221"/>
        <v>87.5</v>
      </c>
      <c r="Q3070" s="12" t="s">
        <v>8315</v>
      </c>
      <c r="R3070" t="s">
        <v>8355</v>
      </c>
      <c r="S3070" s="17">
        <f t="shared" si="222"/>
        <v>42263.691574074073</v>
      </c>
      <c r="T3070" s="17"/>
      <c r="U3070" s="16">
        <f t="shared" si="223"/>
        <v>42293.691574074073</v>
      </c>
    </row>
    <row r="3071" spans="1:21" ht="60" hidden="1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0">
        <f t="shared" si="220"/>
        <v>14</v>
      </c>
      <c r="P3071" s="10">
        <f t="shared" si="221"/>
        <v>20.14</v>
      </c>
      <c r="Q3071" s="12" t="s">
        <v>8315</v>
      </c>
      <c r="R3071" t="s">
        <v>8355</v>
      </c>
      <c r="S3071" s="17">
        <f t="shared" si="222"/>
        <v>41957.833726851852</v>
      </c>
      <c r="T3071" s="17"/>
      <c r="U3071" s="16">
        <f t="shared" si="223"/>
        <v>41987.833726851852</v>
      </c>
    </row>
    <row r="3072" spans="1:21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0">
        <f t="shared" si="220"/>
        <v>3</v>
      </c>
      <c r="P3072" s="10">
        <f t="shared" si="221"/>
        <v>20.88</v>
      </c>
      <c r="Q3072" s="12" t="s">
        <v>8315</v>
      </c>
      <c r="R3072" t="s">
        <v>8355</v>
      </c>
      <c r="S3072" s="17">
        <f t="shared" si="222"/>
        <v>42690.733437499999</v>
      </c>
      <c r="T3072" s="27">
        <f>YEAR(S3072)</f>
        <v>2016</v>
      </c>
      <c r="U3072" s="16">
        <f t="shared" si="223"/>
        <v>42711.733437499999</v>
      </c>
    </row>
    <row r="3073" spans="1:21" ht="45" hidden="1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0">
        <f t="shared" si="220"/>
        <v>60</v>
      </c>
      <c r="P3073" s="10">
        <f t="shared" si="221"/>
        <v>61.31</v>
      </c>
      <c r="Q3073" s="12" t="s">
        <v>8315</v>
      </c>
      <c r="R3073" t="s">
        <v>8355</v>
      </c>
      <c r="S3073" s="17">
        <f t="shared" si="222"/>
        <v>42097.732418981483</v>
      </c>
      <c r="T3073" s="17"/>
      <c r="U3073" s="16">
        <f t="shared" si="223"/>
        <v>42115.249305555553</v>
      </c>
    </row>
    <row r="3074" spans="1:21" ht="60" hidden="1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0">
        <f t="shared" ref="O3074:O3137" si="225">ROUND(E3074/D3074*100,0)</f>
        <v>0</v>
      </c>
      <c r="P3074" s="10">
        <f t="shared" ref="P3074:P3137" si="226">IFERROR(ROUND(E3074/L3074,2),0)</f>
        <v>1</v>
      </c>
      <c r="Q3074" s="12" t="s">
        <v>8315</v>
      </c>
      <c r="R3074" t="s">
        <v>8355</v>
      </c>
      <c r="S3074" s="17">
        <f t="shared" si="222"/>
        <v>42658.690532407403</v>
      </c>
      <c r="T3074" s="17"/>
      <c r="U3074" s="16">
        <f t="shared" si="223"/>
        <v>42673.073611111111</v>
      </c>
    </row>
    <row r="3075" spans="1:21" ht="45" hidden="1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0">
        <f t="shared" si="225"/>
        <v>0</v>
      </c>
      <c r="P3075" s="10">
        <f t="shared" si="226"/>
        <v>92.14</v>
      </c>
      <c r="Q3075" s="12" t="s">
        <v>8315</v>
      </c>
      <c r="R3075" t="s">
        <v>8355</v>
      </c>
      <c r="S3075" s="17">
        <f t="shared" ref="S3075:S3138" si="227">(((J3075/60)/60)/24)+DATE(1970,1,1)</f>
        <v>42111.684027777781</v>
      </c>
      <c r="T3075" s="17"/>
      <c r="U3075" s="16">
        <f t="shared" ref="U3075:U3138" si="228">(((I3075/60)/60)/24)+DATE(1970,1,1)</f>
        <v>42169.804861111115</v>
      </c>
    </row>
    <row r="3076" spans="1:21" ht="75" hidden="1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0">
        <f t="shared" si="225"/>
        <v>0</v>
      </c>
      <c r="P3076" s="10">
        <f t="shared" si="226"/>
        <v>7.33</v>
      </c>
      <c r="Q3076" s="12" t="s">
        <v>8315</v>
      </c>
      <c r="R3076" t="s">
        <v>8355</v>
      </c>
      <c r="S3076" s="17">
        <f t="shared" si="227"/>
        <v>42409.571284722217</v>
      </c>
      <c r="T3076" s="17"/>
      <c r="U3076" s="16">
        <f t="shared" si="228"/>
        <v>42439.571284722217</v>
      </c>
    </row>
    <row r="3077" spans="1:21" ht="45" hidden="1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0">
        <f t="shared" si="225"/>
        <v>9</v>
      </c>
      <c r="P3077" s="10">
        <f t="shared" si="226"/>
        <v>64.8</v>
      </c>
      <c r="Q3077" s="12" t="s">
        <v>8315</v>
      </c>
      <c r="R3077" t="s">
        <v>8355</v>
      </c>
      <c r="S3077" s="17">
        <f t="shared" si="227"/>
        <v>42551.102314814809</v>
      </c>
      <c r="T3077" s="17"/>
      <c r="U3077" s="16">
        <f t="shared" si="228"/>
        <v>42601.102314814809</v>
      </c>
    </row>
    <row r="3078" spans="1:21" ht="30" hidden="1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0">
        <f t="shared" si="225"/>
        <v>15</v>
      </c>
      <c r="P3078" s="10">
        <f t="shared" si="226"/>
        <v>30.12</v>
      </c>
      <c r="Q3078" s="12" t="s">
        <v>8315</v>
      </c>
      <c r="R3078" t="s">
        <v>8355</v>
      </c>
      <c r="S3078" s="17">
        <f t="shared" si="227"/>
        <v>42226.651886574073</v>
      </c>
      <c r="T3078" s="17"/>
      <c r="U3078" s="16">
        <f t="shared" si="228"/>
        <v>42286.651886574073</v>
      </c>
    </row>
    <row r="3079" spans="1:21" ht="60" hidden="1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0">
        <f t="shared" si="225"/>
        <v>0</v>
      </c>
      <c r="P3079" s="10">
        <f t="shared" si="226"/>
        <v>52.5</v>
      </c>
      <c r="Q3079" s="12" t="s">
        <v>8315</v>
      </c>
      <c r="R3079" t="s">
        <v>8355</v>
      </c>
      <c r="S3079" s="17">
        <f t="shared" si="227"/>
        <v>42766.956921296296</v>
      </c>
      <c r="T3079" s="17"/>
      <c r="U3079" s="16">
        <f t="shared" si="228"/>
        <v>42796.956921296296</v>
      </c>
    </row>
    <row r="3080" spans="1:21" ht="60" hidden="1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0">
        <f t="shared" si="225"/>
        <v>0</v>
      </c>
      <c r="P3080" s="10">
        <f t="shared" si="226"/>
        <v>23.67</v>
      </c>
      <c r="Q3080" s="12" t="s">
        <v>8315</v>
      </c>
      <c r="R3080" t="s">
        <v>8355</v>
      </c>
      <c r="S3080" s="17">
        <f t="shared" si="227"/>
        <v>42031.138831018514</v>
      </c>
      <c r="T3080" s="17"/>
      <c r="U3080" s="16">
        <f t="shared" si="228"/>
        <v>42061.138831018514</v>
      </c>
    </row>
    <row r="3081" spans="1:21" ht="45" hidden="1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0">
        <f t="shared" si="225"/>
        <v>1</v>
      </c>
      <c r="P3081" s="10">
        <f t="shared" si="226"/>
        <v>415.78</v>
      </c>
      <c r="Q3081" s="12" t="s">
        <v>8315</v>
      </c>
      <c r="R3081" t="s">
        <v>8355</v>
      </c>
      <c r="S3081" s="17">
        <f t="shared" si="227"/>
        <v>42055.713368055556</v>
      </c>
      <c r="T3081" s="17"/>
      <c r="U3081" s="16">
        <f t="shared" si="228"/>
        <v>42085.671701388885</v>
      </c>
    </row>
    <row r="3082" spans="1:21" ht="60" hidden="1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0">
        <f t="shared" si="225"/>
        <v>0</v>
      </c>
      <c r="P3082" s="10">
        <f t="shared" si="226"/>
        <v>53.71</v>
      </c>
      <c r="Q3082" s="12" t="s">
        <v>8315</v>
      </c>
      <c r="R3082" t="s">
        <v>8355</v>
      </c>
      <c r="S3082" s="17">
        <f t="shared" si="227"/>
        <v>41940.028287037036</v>
      </c>
      <c r="T3082" s="17"/>
      <c r="U3082" s="16">
        <f t="shared" si="228"/>
        <v>42000.0699537037</v>
      </c>
    </row>
    <row r="3083" spans="1:21" ht="60" hidden="1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0">
        <f t="shared" si="225"/>
        <v>0</v>
      </c>
      <c r="P3083" s="10">
        <f t="shared" si="226"/>
        <v>420.6</v>
      </c>
      <c r="Q3083" s="12" t="s">
        <v>8315</v>
      </c>
      <c r="R3083" t="s">
        <v>8355</v>
      </c>
      <c r="S3083" s="17">
        <f t="shared" si="227"/>
        <v>42237.181608796294</v>
      </c>
      <c r="T3083" s="17"/>
      <c r="U3083" s="16">
        <f t="shared" si="228"/>
        <v>42267.181608796294</v>
      </c>
    </row>
    <row r="3084" spans="1:21" ht="60" hidden="1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0">
        <f t="shared" si="225"/>
        <v>0</v>
      </c>
      <c r="P3084" s="10">
        <f t="shared" si="226"/>
        <v>0</v>
      </c>
      <c r="Q3084" s="12" t="s">
        <v>8315</v>
      </c>
      <c r="R3084" t="s">
        <v>8355</v>
      </c>
      <c r="S3084" s="17">
        <f t="shared" si="227"/>
        <v>42293.922986111109</v>
      </c>
      <c r="T3084" s="17"/>
      <c r="U3084" s="16">
        <f t="shared" si="228"/>
        <v>42323.96465277778</v>
      </c>
    </row>
    <row r="3085" spans="1:21" ht="75" hidden="1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0">
        <f t="shared" si="225"/>
        <v>0</v>
      </c>
      <c r="P3085" s="10">
        <f t="shared" si="226"/>
        <v>18.670000000000002</v>
      </c>
      <c r="Q3085" s="12" t="s">
        <v>8315</v>
      </c>
      <c r="R3085" t="s">
        <v>8355</v>
      </c>
      <c r="S3085" s="17">
        <f t="shared" si="227"/>
        <v>41853.563402777778</v>
      </c>
      <c r="T3085" s="17"/>
      <c r="U3085" s="16">
        <f t="shared" si="228"/>
        <v>41883.208333333336</v>
      </c>
    </row>
    <row r="3086" spans="1:21" ht="60" hidden="1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0">
        <f t="shared" si="225"/>
        <v>12</v>
      </c>
      <c r="P3086" s="10">
        <f t="shared" si="226"/>
        <v>78.33</v>
      </c>
      <c r="Q3086" s="12" t="s">
        <v>8315</v>
      </c>
      <c r="R3086" t="s">
        <v>8355</v>
      </c>
      <c r="S3086" s="17">
        <f t="shared" si="227"/>
        <v>42100.723738425921</v>
      </c>
      <c r="T3086" s="17"/>
      <c r="U3086" s="16">
        <f t="shared" si="228"/>
        <v>42129.783333333333</v>
      </c>
    </row>
    <row r="3087" spans="1:21" ht="60" hidden="1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0">
        <f t="shared" si="225"/>
        <v>2</v>
      </c>
      <c r="P3087" s="10">
        <f t="shared" si="226"/>
        <v>67.78</v>
      </c>
      <c r="Q3087" s="12" t="s">
        <v>8315</v>
      </c>
      <c r="R3087" t="s">
        <v>8355</v>
      </c>
      <c r="S3087" s="17">
        <f t="shared" si="227"/>
        <v>42246.883784722217</v>
      </c>
      <c r="T3087" s="17"/>
      <c r="U3087" s="16">
        <f t="shared" si="228"/>
        <v>42276.883784722217</v>
      </c>
    </row>
    <row r="3088" spans="1:21" ht="60" hidden="1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0">
        <f t="shared" si="225"/>
        <v>0</v>
      </c>
      <c r="P3088" s="10">
        <f t="shared" si="226"/>
        <v>16.670000000000002</v>
      </c>
      <c r="Q3088" s="12" t="s">
        <v>8315</v>
      </c>
      <c r="R3088" t="s">
        <v>8355</v>
      </c>
      <c r="S3088" s="17">
        <f t="shared" si="227"/>
        <v>42173.67082175926</v>
      </c>
      <c r="T3088" s="17"/>
      <c r="U3088" s="16">
        <f t="shared" si="228"/>
        <v>42233.67082175926</v>
      </c>
    </row>
    <row r="3089" spans="1:21" ht="60" hidden="1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0">
        <f t="shared" si="225"/>
        <v>1</v>
      </c>
      <c r="P3089" s="10">
        <f t="shared" si="226"/>
        <v>62.5</v>
      </c>
      <c r="Q3089" s="12" t="s">
        <v>8315</v>
      </c>
      <c r="R3089" t="s">
        <v>8355</v>
      </c>
      <c r="S3089" s="17">
        <f t="shared" si="227"/>
        <v>42665.150347222225</v>
      </c>
      <c r="T3089" s="17"/>
      <c r="U3089" s="16">
        <f t="shared" si="228"/>
        <v>42725.192013888889</v>
      </c>
    </row>
    <row r="3090" spans="1:21" ht="45" hidden="1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0">
        <f t="shared" si="225"/>
        <v>0</v>
      </c>
      <c r="P3090" s="10">
        <f t="shared" si="226"/>
        <v>42</v>
      </c>
      <c r="Q3090" s="12" t="s">
        <v>8315</v>
      </c>
      <c r="R3090" t="s">
        <v>8355</v>
      </c>
      <c r="S3090" s="17">
        <f t="shared" si="227"/>
        <v>41981.57230324074</v>
      </c>
      <c r="T3090" s="17"/>
      <c r="U3090" s="16">
        <f t="shared" si="228"/>
        <v>42012.570138888885</v>
      </c>
    </row>
    <row r="3091" spans="1:21" ht="45" hidden="1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0">
        <f t="shared" si="225"/>
        <v>23</v>
      </c>
      <c r="P3091" s="10">
        <f t="shared" si="226"/>
        <v>130.09</v>
      </c>
      <c r="Q3091" s="12" t="s">
        <v>8315</v>
      </c>
      <c r="R3091" t="s">
        <v>8355</v>
      </c>
      <c r="S3091" s="17">
        <f t="shared" si="227"/>
        <v>42528.542627314819</v>
      </c>
      <c r="T3091" s="17"/>
      <c r="U3091" s="16">
        <f t="shared" si="228"/>
        <v>42560.082638888889</v>
      </c>
    </row>
    <row r="3092" spans="1:21" ht="60" hidden="1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0">
        <f t="shared" si="225"/>
        <v>5</v>
      </c>
      <c r="P3092" s="10">
        <f t="shared" si="226"/>
        <v>1270.22</v>
      </c>
      <c r="Q3092" s="12" t="s">
        <v>8315</v>
      </c>
      <c r="R3092" t="s">
        <v>8355</v>
      </c>
      <c r="S3092" s="17">
        <f t="shared" si="227"/>
        <v>42065.818807870368</v>
      </c>
      <c r="T3092" s="17"/>
      <c r="U3092" s="16">
        <f t="shared" si="228"/>
        <v>42125.777141203704</v>
      </c>
    </row>
    <row r="3093" spans="1:21" ht="60" hidden="1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0">
        <f t="shared" si="225"/>
        <v>16</v>
      </c>
      <c r="P3093" s="10">
        <f t="shared" si="226"/>
        <v>88.44</v>
      </c>
      <c r="Q3093" s="12" t="s">
        <v>8315</v>
      </c>
      <c r="R3093" t="s">
        <v>8355</v>
      </c>
      <c r="S3093" s="17">
        <f t="shared" si="227"/>
        <v>42566.948414351849</v>
      </c>
      <c r="T3093" s="17"/>
      <c r="U3093" s="16">
        <f t="shared" si="228"/>
        <v>42596.948414351849</v>
      </c>
    </row>
    <row r="3094" spans="1:21" ht="45" hidden="1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0">
        <f t="shared" si="225"/>
        <v>1</v>
      </c>
      <c r="P3094" s="10">
        <f t="shared" si="226"/>
        <v>56.34</v>
      </c>
      <c r="Q3094" s="12" t="s">
        <v>8315</v>
      </c>
      <c r="R3094" t="s">
        <v>8355</v>
      </c>
      <c r="S3094" s="17">
        <f t="shared" si="227"/>
        <v>42255.619351851856</v>
      </c>
      <c r="T3094" s="17"/>
      <c r="U3094" s="16">
        <f t="shared" si="228"/>
        <v>42292.916666666672</v>
      </c>
    </row>
    <row r="3095" spans="1:21" ht="60" hidden="1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0">
        <f t="shared" si="225"/>
        <v>23</v>
      </c>
      <c r="P3095" s="10">
        <f t="shared" si="226"/>
        <v>53.53</v>
      </c>
      <c r="Q3095" s="12" t="s">
        <v>8315</v>
      </c>
      <c r="R3095" t="s">
        <v>8355</v>
      </c>
      <c r="S3095" s="17">
        <f t="shared" si="227"/>
        <v>41760.909039351849</v>
      </c>
      <c r="T3095" s="17"/>
      <c r="U3095" s="16">
        <f t="shared" si="228"/>
        <v>41791.165972222225</v>
      </c>
    </row>
    <row r="3096" spans="1:21" ht="45" hidden="1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0">
        <f t="shared" si="225"/>
        <v>0</v>
      </c>
      <c r="P3096" s="10">
        <f t="shared" si="226"/>
        <v>25</v>
      </c>
      <c r="Q3096" s="12" t="s">
        <v>8315</v>
      </c>
      <c r="R3096" t="s">
        <v>8355</v>
      </c>
      <c r="S3096" s="17">
        <f t="shared" si="227"/>
        <v>42207.795787037037</v>
      </c>
      <c r="T3096" s="17"/>
      <c r="U3096" s="16">
        <f t="shared" si="228"/>
        <v>42267.795787037037</v>
      </c>
    </row>
    <row r="3097" spans="1:21" ht="45" hidden="1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0">
        <f t="shared" si="225"/>
        <v>0</v>
      </c>
      <c r="P3097" s="10">
        <f t="shared" si="226"/>
        <v>50</v>
      </c>
      <c r="Q3097" s="12" t="s">
        <v>8315</v>
      </c>
      <c r="R3097" t="s">
        <v>8355</v>
      </c>
      <c r="S3097" s="17">
        <f t="shared" si="227"/>
        <v>42523.025231481486</v>
      </c>
      <c r="T3097" s="17"/>
      <c r="U3097" s="16">
        <f t="shared" si="228"/>
        <v>42583.025231481486</v>
      </c>
    </row>
    <row r="3098" spans="1:21" ht="45" hidden="1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0">
        <f t="shared" si="225"/>
        <v>4</v>
      </c>
      <c r="P3098" s="10">
        <f t="shared" si="226"/>
        <v>56.79</v>
      </c>
      <c r="Q3098" s="12" t="s">
        <v>8315</v>
      </c>
      <c r="R3098" t="s">
        <v>8355</v>
      </c>
      <c r="S3098" s="17">
        <f t="shared" si="227"/>
        <v>42114.825532407413</v>
      </c>
      <c r="T3098" s="17"/>
      <c r="U3098" s="16">
        <f t="shared" si="228"/>
        <v>42144.825532407413</v>
      </c>
    </row>
    <row r="3099" spans="1:21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0">
        <f t="shared" si="225"/>
        <v>17</v>
      </c>
      <c r="P3099" s="10">
        <f t="shared" si="226"/>
        <v>40.83</v>
      </c>
      <c r="Q3099" s="12" t="s">
        <v>8315</v>
      </c>
      <c r="R3099" t="s">
        <v>8355</v>
      </c>
      <c r="S3099" s="17">
        <f t="shared" si="227"/>
        <v>42629.503483796296</v>
      </c>
      <c r="T3099" s="27">
        <f>YEAR(S3099)</f>
        <v>2016</v>
      </c>
      <c r="U3099" s="16">
        <f t="shared" si="228"/>
        <v>42650.583333333328</v>
      </c>
    </row>
    <row r="3100" spans="1:21" ht="60" hidden="1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0">
        <f t="shared" si="225"/>
        <v>4</v>
      </c>
      <c r="P3100" s="10">
        <f t="shared" si="226"/>
        <v>65.11</v>
      </c>
      <c r="Q3100" s="12" t="s">
        <v>8315</v>
      </c>
      <c r="R3100" t="s">
        <v>8355</v>
      </c>
      <c r="S3100" s="17">
        <f t="shared" si="227"/>
        <v>42359.792233796295</v>
      </c>
      <c r="T3100" s="17"/>
      <c r="U3100" s="16">
        <f t="shared" si="228"/>
        <v>42408.01180555555</v>
      </c>
    </row>
    <row r="3101" spans="1:21" ht="60" hidden="1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0">
        <f t="shared" si="225"/>
        <v>14</v>
      </c>
      <c r="P3101" s="10">
        <f t="shared" si="226"/>
        <v>55.6</v>
      </c>
      <c r="Q3101" s="12" t="s">
        <v>8315</v>
      </c>
      <c r="R3101" t="s">
        <v>8355</v>
      </c>
      <c r="S3101" s="17">
        <f t="shared" si="227"/>
        <v>42382.189710648148</v>
      </c>
      <c r="T3101" s="17"/>
      <c r="U3101" s="16">
        <f t="shared" si="228"/>
        <v>42412.189710648148</v>
      </c>
    </row>
    <row r="3102" spans="1:21" ht="60" hidden="1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0">
        <f t="shared" si="225"/>
        <v>15</v>
      </c>
      <c r="P3102" s="10">
        <f t="shared" si="226"/>
        <v>140.54</v>
      </c>
      <c r="Q3102" s="12" t="s">
        <v>8315</v>
      </c>
      <c r="R3102" t="s">
        <v>8355</v>
      </c>
      <c r="S3102" s="17">
        <f t="shared" si="227"/>
        <v>41902.622395833336</v>
      </c>
      <c r="T3102" s="17"/>
      <c r="U3102" s="16">
        <f t="shared" si="228"/>
        <v>41932.622395833336</v>
      </c>
    </row>
    <row r="3103" spans="1:21" ht="60" hidden="1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0">
        <f t="shared" si="225"/>
        <v>12</v>
      </c>
      <c r="P3103" s="10">
        <f t="shared" si="226"/>
        <v>25</v>
      </c>
      <c r="Q3103" s="12" t="s">
        <v>8315</v>
      </c>
      <c r="R3103" t="s">
        <v>8355</v>
      </c>
      <c r="S3103" s="17">
        <f t="shared" si="227"/>
        <v>42171.383530092593</v>
      </c>
      <c r="T3103" s="17"/>
      <c r="U3103" s="16">
        <f t="shared" si="228"/>
        <v>42201.330555555556</v>
      </c>
    </row>
    <row r="3104" spans="1:21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0">
        <f t="shared" si="225"/>
        <v>39</v>
      </c>
      <c r="P3104" s="10">
        <f t="shared" si="226"/>
        <v>69.53</v>
      </c>
      <c r="Q3104" s="12" t="s">
        <v>8315</v>
      </c>
      <c r="R3104" t="s">
        <v>8355</v>
      </c>
      <c r="S3104" s="17">
        <f t="shared" si="227"/>
        <v>42555.340486111112</v>
      </c>
      <c r="T3104" s="27">
        <f>YEAR(S3104)</f>
        <v>2016</v>
      </c>
      <c r="U3104" s="16">
        <f t="shared" si="228"/>
        <v>42605.340486111112</v>
      </c>
    </row>
    <row r="3105" spans="1:21" ht="30" hidden="1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0">
        <f t="shared" si="225"/>
        <v>0</v>
      </c>
      <c r="P3105" s="10">
        <f t="shared" si="226"/>
        <v>5.5</v>
      </c>
      <c r="Q3105" s="12" t="s">
        <v>8315</v>
      </c>
      <c r="R3105" t="s">
        <v>8355</v>
      </c>
      <c r="S3105" s="17">
        <f t="shared" si="227"/>
        <v>42107.156319444446</v>
      </c>
      <c r="T3105" s="17"/>
      <c r="U3105" s="16">
        <f t="shared" si="228"/>
        <v>42167.156319444446</v>
      </c>
    </row>
    <row r="3106" spans="1:21" ht="60" hidden="1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0">
        <f t="shared" si="225"/>
        <v>30</v>
      </c>
      <c r="P3106" s="10">
        <f t="shared" si="226"/>
        <v>237</v>
      </c>
      <c r="Q3106" s="12" t="s">
        <v>8315</v>
      </c>
      <c r="R3106" t="s">
        <v>8355</v>
      </c>
      <c r="S3106" s="17">
        <f t="shared" si="227"/>
        <v>42006.908692129626</v>
      </c>
      <c r="T3106" s="17"/>
      <c r="U3106" s="16">
        <f t="shared" si="228"/>
        <v>42038.083333333328</v>
      </c>
    </row>
    <row r="3107" spans="1:21" ht="45" hidden="1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0">
        <f t="shared" si="225"/>
        <v>42</v>
      </c>
      <c r="P3107" s="10">
        <f t="shared" si="226"/>
        <v>79.87</v>
      </c>
      <c r="Q3107" s="12" t="s">
        <v>8315</v>
      </c>
      <c r="R3107" t="s">
        <v>8355</v>
      </c>
      <c r="S3107" s="17">
        <f t="shared" si="227"/>
        <v>41876.718935185185</v>
      </c>
      <c r="T3107" s="17"/>
      <c r="U3107" s="16">
        <f t="shared" si="228"/>
        <v>41931.208333333336</v>
      </c>
    </row>
    <row r="3108" spans="1:21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0">
        <f t="shared" si="225"/>
        <v>4</v>
      </c>
      <c r="P3108" s="10">
        <f t="shared" si="226"/>
        <v>10.25</v>
      </c>
      <c r="Q3108" s="12" t="s">
        <v>8315</v>
      </c>
      <c r="R3108" t="s">
        <v>8355</v>
      </c>
      <c r="S3108" s="17">
        <f t="shared" si="227"/>
        <v>42241.429120370376</v>
      </c>
      <c r="T3108" s="27">
        <f>YEAR(S3108)</f>
        <v>2015</v>
      </c>
      <c r="U3108" s="16">
        <f t="shared" si="228"/>
        <v>42263.916666666672</v>
      </c>
    </row>
    <row r="3109" spans="1:21" ht="60" hidden="1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0">
        <f t="shared" si="225"/>
        <v>20</v>
      </c>
      <c r="P3109" s="10">
        <f t="shared" si="226"/>
        <v>272.58999999999997</v>
      </c>
      <c r="Q3109" s="12" t="s">
        <v>8315</v>
      </c>
      <c r="R3109" t="s">
        <v>8355</v>
      </c>
      <c r="S3109" s="17">
        <f t="shared" si="227"/>
        <v>42128.814247685179</v>
      </c>
      <c r="T3109" s="17"/>
      <c r="U3109" s="16">
        <f t="shared" si="228"/>
        <v>42135.814247685179</v>
      </c>
    </row>
    <row r="3110" spans="1:21" ht="30" hidden="1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0">
        <f t="shared" si="225"/>
        <v>0</v>
      </c>
      <c r="P3110" s="10">
        <f t="shared" si="226"/>
        <v>13</v>
      </c>
      <c r="Q3110" s="12" t="s">
        <v>8315</v>
      </c>
      <c r="R3110" t="s">
        <v>8355</v>
      </c>
      <c r="S3110" s="17">
        <f t="shared" si="227"/>
        <v>42062.680486111116</v>
      </c>
      <c r="T3110" s="17"/>
      <c r="U3110" s="16">
        <f t="shared" si="228"/>
        <v>42122.638819444444</v>
      </c>
    </row>
    <row r="3111" spans="1:21" ht="60" hidden="1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0">
        <f t="shared" si="225"/>
        <v>25</v>
      </c>
      <c r="P3111" s="10">
        <f t="shared" si="226"/>
        <v>58.18</v>
      </c>
      <c r="Q3111" s="12" t="s">
        <v>8315</v>
      </c>
      <c r="R3111" t="s">
        <v>8355</v>
      </c>
      <c r="S3111" s="17">
        <f t="shared" si="227"/>
        <v>41844.125115740739</v>
      </c>
      <c r="T3111" s="17"/>
      <c r="U3111" s="16">
        <f t="shared" si="228"/>
        <v>41879.125115740739</v>
      </c>
    </row>
    <row r="3112" spans="1:21" ht="45" hidden="1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0">
        <f t="shared" si="225"/>
        <v>0</v>
      </c>
      <c r="P3112" s="10">
        <f t="shared" si="226"/>
        <v>10</v>
      </c>
      <c r="Q3112" s="12" t="s">
        <v>8315</v>
      </c>
      <c r="R3112" t="s">
        <v>8355</v>
      </c>
      <c r="S3112" s="17">
        <f t="shared" si="227"/>
        <v>42745.031469907408</v>
      </c>
      <c r="T3112" s="17"/>
      <c r="U3112" s="16">
        <f t="shared" si="228"/>
        <v>42785.031469907408</v>
      </c>
    </row>
    <row r="3113" spans="1:21" ht="45" hidden="1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0">
        <f t="shared" si="225"/>
        <v>27</v>
      </c>
      <c r="P3113" s="10">
        <f t="shared" si="226"/>
        <v>70.11</v>
      </c>
      <c r="Q3113" s="12" t="s">
        <v>8315</v>
      </c>
      <c r="R3113" t="s">
        <v>8355</v>
      </c>
      <c r="S3113" s="17">
        <f t="shared" si="227"/>
        <v>41885.595138888886</v>
      </c>
      <c r="T3113" s="17"/>
      <c r="U3113" s="16">
        <f t="shared" si="228"/>
        <v>41916.595138888886</v>
      </c>
    </row>
    <row r="3114" spans="1:21" ht="60" hidden="1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0">
        <f t="shared" si="225"/>
        <v>5</v>
      </c>
      <c r="P3114" s="10">
        <f t="shared" si="226"/>
        <v>57.89</v>
      </c>
      <c r="Q3114" s="12" t="s">
        <v>8315</v>
      </c>
      <c r="R3114" t="s">
        <v>8355</v>
      </c>
      <c r="S3114" s="17">
        <f t="shared" si="227"/>
        <v>42615.121921296297</v>
      </c>
      <c r="T3114" s="17"/>
      <c r="U3114" s="16">
        <f t="shared" si="228"/>
        <v>42675.121921296297</v>
      </c>
    </row>
    <row r="3115" spans="1:21" ht="60" hidden="1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0">
        <f t="shared" si="225"/>
        <v>4</v>
      </c>
      <c r="P3115" s="10">
        <f t="shared" si="226"/>
        <v>125.27</v>
      </c>
      <c r="Q3115" s="12" t="s">
        <v>8315</v>
      </c>
      <c r="R3115" t="s">
        <v>8355</v>
      </c>
      <c r="S3115" s="17">
        <f t="shared" si="227"/>
        <v>42081.731273148151</v>
      </c>
      <c r="T3115" s="17"/>
      <c r="U3115" s="16">
        <f t="shared" si="228"/>
        <v>42111.731273148151</v>
      </c>
    </row>
    <row r="3116" spans="1:21" ht="60" hidden="1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0">
        <f t="shared" si="225"/>
        <v>0</v>
      </c>
      <c r="P3116" s="10">
        <f t="shared" si="226"/>
        <v>0</v>
      </c>
      <c r="Q3116" s="12" t="s">
        <v>8315</v>
      </c>
      <c r="R3116" t="s">
        <v>8355</v>
      </c>
      <c r="S3116" s="17">
        <f t="shared" si="227"/>
        <v>41843.632523148146</v>
      </c>
      <c r="T3116" s="17"/>
      <c r="U3116" s="16">
        <f t="shared" si="228"/>
        <v>41903.632523148146</v>
      </c>
    </row>
    <row r="3117" spans="1:21" ht="60" hidden="1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0">
        <f t="shared" si="225"/>
        <v>3</v>
      </c>
      <c r="P3117" s="10">
        <f t="shared" si="226"/>
        <v>300</v>
      </c>
      <c r="Q3117" s="12" t="s">
        <v>8315</v>
      </c>
      <c r="R3117" t="s">
        <v>8355</v>
      </c>
      <c r="S3117" s="17">
        <f t="shared" si="227"/>
        <v>42496.447071759263</v>
      </c>
      <c r="T3117" s="17"/>
      <c r="U3117" s="16">
        <f t="shared" si="228"/>
        <v>42526.447071759263</v>
      </c>
    </row>
    <row r="3118" spans="1:21" ht="45" hidden="1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0">
        <f t="shared" si="225"/>
        <v>57</v>
      </c>
      <c r="P3118" s="10">
        <f t="shared" si="226"/>
        <v>43</v>
      </c>
      <c r="Q3118" s="12" t="s">
        <v>8315</v>
      </c>
      <c r="R3118" t="s">
        <v>8355</v>
      </c>
      <c r="S3118" s="17">
        <f t="shared" si="227"/>
        <v>42081.515335648146</v>
      </c>
      <c r="T3118" s="17"/>
      <c r="U3118" s="16">
        <f t="shared" si="228"/>
        <v>42095.515335648146</v>
      </c>
    </row>
    <row r="3119" spans="1:21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0">
        <f t="shared" si="225"/>
        <v>0</v>
      </c>
      <c r="P3119" s="10">
        <f t="shared" si="226"/>
        <v>1</v>
      </c>
      <c r="Q3119" s="12" t="s">
        <v>8315</v>
      </c>
      <c r="R3119" t="s">
        <v>8355</v>
      </c>
      <c r="S3119" s="17">
        <f t="shared" si="227"/>
        <v>42509.374537037031</v>
      </c>
      <c r="T3119" s="27">
        <f>YEAR(S3119)</f>
        <v>2016</v>
      </c>
      <c r="U3119" s="16">
        <f t="shared" si="228"/>
        <v>42517.55</v>
      </c>
    </row>
    <row r="3120" spans="1:21" ht="30" hidden="1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0">
        <f t="shared" si="225"/>
        <v>0</v>
      </c>
      <c r="P3120" s="10">
        <f t="shared" si="226"/>
        <v>775</v>
      </c>
      <c r="Q3120" s="12" t="s">
        <v>8315</v>
      </c>
      <c r="R3120" t="s">
        <v>8355</v>
      </c>
      <c r="S3120" s="17">
        <f t="shared" si="227"/>
        <v>42534.649571759262</v>
      </c>
      <c r="T3120" s="17"/>
      <c r="U3120" s="16">
        <f t="shared" si="228"/>
        <v>42553.649571759262</v>
      </c>
    </row>
    <row r="3121" spans="1:21" ht="60" hidden="1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0">
        <f t="shared" si="225"/>
        <v>0</v>
      </c>
      <c r="P3121" s="10">
        <f t="shared" si="226"/>
        <v>5</v>
      </c>
      <c r="Q3121" s="12" t="s">
        <v>8315</v>
      </c>
      <c r="R3121" t="s">
        <v>8355</v>
      </c>
      <c r="S3121" s="17">
        <f t="shared" si="227"/>
        <v>42060.04550925926</v>
      </c>
      <c r="T3121" s="17"/>
      <c r="U3121" s="16">
        <f t="shared" si="228"/>
        <v>42090.003842592589</v>
      </c>
    </row>
    <row r="3122" spans="1:21" ht="45" hidden="1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0">
        <f t="shared" si="225"/>
        <v>0</v>
      </c>
      <c r="P3122" s="10">
        <f t="shared" si="226"/>
        <v>12.8</v>
      </c>
      <c r="Q3122" s="12" t="s">
        <v>8315</v>
      </c>
      <c r="R3122" t="s">
        <v>8355</v>
      </c>
      <c r="S3122" s="17">
        <f t="shared" si="227"/>
        <v>42435.942083333335</v>
      </c>
      <c r="T3122" s="17"/>
      <c r="U3122" s="16">
        <f t="shared" si="228"/>
        <v>42495.900416666671</v>
      </c>
    </row>
    <row r="3123" spans="1:21" ht="45" hidden="1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0">
        <f t="shared" si="225"/>
        <v>1</v>
      </c>
      <c r="P3123" s="10">
        <f t="shared" si="226"/>
        <v>10</v>
      </c>
      <c r="Q3123" s="12" t="s">
        <v>8315</v>
      </c>
      <c r="R3123" t="s">
        <v>8355</v>
      </c>
      <c r="S3123" s="17">
        <f t="shared" si="227"/>
        <v>41848.679803240739</v>
      </c>
      <c r="T3123" s="17"/>
      <c r="U3123" s="16">
        <f t="shared" si="228"/>
        <v>41908.679803240739</v>
      </c>
    </row>
    <row r="3124" spans="1:21" ht="15.75" hidden="1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0">
        <f t="shared" si="225"/>
        <v>58</v>
      </c>
      <c r="P3124" s="10">
        <f t="shared" si="226"/>
        <v>58</v>
      </c>
      <c r="Q3124" s="12" t="s">
        <v>8315</v>
      </c>
      <c r="R3124" t="s">
        <v>8355</v>
      </c>
      <c r="S3124" s="17">
        <f t="shared" si="227"/>
        <v>42678.932083333333</v>
      </c>
      <c r="T3124" s="17"/>
      <c r="U3124" s="16">
        <f t="shared" si="228"/>
        <v>42683.973750000005</v>
      </c>
    </row>
    <row r="3125" spans="1:21" ht="60" hidden="1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0">
        <f t="shared" si="225"/>
        <v>68</v>
      </c>
      <c r="P3125" s="10">
        <f t="shared" si="226"/>
        <v>244.8</v>
      </c>
      <c r="Q3125" s="12" t="s">
        <v>8315</v>
      </c>
      <c r="R3125" t="s">
        <v>8355</v>
      </c>
      <c r="S3125" s="17">
        <f t="shared" si="227"/>
        <v>42530.993032407408</v>
      </c>
      <c r="T3125" s="17"/>
      <c r="U3125" s="16">
        <f t="shared" si="228"/>
        <v>42560.993032407408</v>
      </c>
    </row>
    <row r="3126" spans="1:21" ht="45" hidden="1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0">
        <f t="shared" si="225"/>
        <v>0</v>
      </c>
      <c r="P3126" s="10">
        <f t="shared" si="226"/>
        <v>6.5</v>
      </c>
      <c r="Q3126" s="12" t="s">
        <v>8315</v>
      </c>
      <c r="R3126" t="s">
        <v>8355</v>
      </c>
      <c r="S3126" s="17">
        <f t="shared" si="227"/>
        <v>41977.780104166668</v>
      </c>
      <c r="T3126" s="17"/>
      <c r="U3126" s="16">
        <f t="shared" si="228"/>
        <v>42037.780104166668</v>
      </c>
    </row>
    <row r="3127" spans="1:21" ht="15.75" hidden="1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0">
        <f t="shared" si="225"/>
        <v>0</v>
      </c>
      <c r="P3127" s="10">
        <f t="shared" si="226"/>
        <v>0</v>
      </c>
      <c r="Q3127" s="12" t="s">
        <v>8315</v>
      </c>
      <c r="R3127" t="s">
        <v>8355</v>
      </c>
      <c r="S3127" s="17">
        <f t="shared" si="227"/>
        <v>42346.20685185185</v>
      </c>
      <c r="T3127" s="17"/>
      <c r="U3127" s="16">
        <f t="shared" si="228"/>
        <v>42376.20685185185</v>
      </c>
    </row>
    <row r="3128" spans="1:21" ht="90" hidden="1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0">
        <f t="shared" si="225"/>
        <v>4</v>
      </c>
      <c r="P3128" s="10">
        <f t="shared" si="226"/>
        <v>61.18</v>
      </c>
      <c r="Q3128" s="12" t="s">
        <v>8315</v>
      </c>
      <c r="R3128" t="s">
        <v>8355</v>
      </c>
      <c r="S3128" s="17">
        <f t="shared" si="227"/>
        <v>42427.01807870371</v>
      </c>
      <c r="T3128" s="17"/>
      <c r="U3128" s="16">
        <f t="shared" si="228"/>
        <v>42456.976412037038</v>
      </c>
    </row>
    <row r="3129" spans="1:21" ht="60" hidden="1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0">
        <f t="shared" si="225"/>
        <v>0</v>
      </c>
      <c r="P3129" s="10">
        <f t="shared" si="226"/>
        <v>0</v>
      </c>
      <c r="Q3129" s="12" t="s">
        <v>8315</v>
      </c>
      <c r="R3129" t="s">
        <v>8355</v>
      </c>
      <c r="S3129" s="17">
        <f t="shared" si="227"/>
        <v>42034.856817129628</v>
      </c>
      <c r="T3129" s="17"/>
      <c r="U3129" s="16">
        <f t="shared" si="228"/>
        <v>42064.856817129628</v>
      </c>
    </row>
    <row r="3130" spans="1:21" ht="60" hidden="1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0">
        <f t="shared" si="225"/>
        <v>109</v>
      </c>
      <c r="P3130" s="10">
        <f t="shared" si="226"/>
        <v>139.24</v>
      </c>
      <c r="Q3130" s="12" t="s">
        <v>8315</v>
      </c>
      <c r="R3130" t="s">
        <v>8316</v>
      </c>
      <c r="S3130" s="17">
        <f t="shared" si="227"/>
        <v>42780.825706018513</v>
      </c>
      <c r="T3130" s="17"/>
      <c r="U3130" s="16">
        <f t="shared" si="228"/>
        <v>42810.784039351856</v>
      </c>
    </row>
    <row r="3131" spans="1:21" ht="60" hidden="1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0">
        <f t="shared" si="225"/>
        <v>1</v>
      </c>
      <c r="P3131" s="10">
        <f t="shared" si="226"/>
        <v>10</v>
      </c>
      <c r="Q3131" s="12" t="s">
        <v>8315</v>
      </c>
      <c r="R3131" t="s">
        <v>8316</v>
      </c>
      <c r="S3131" s="17">
        <f t="shared" si="227"/>
        <v>42803.842812499999</v>
      </c>
      <c r="T3131" s="17"/>
      <c r="U3131" s="16">
        <f t="shared" si="228"/>
        <v>42843.801145833335</v>
      </c>
    </row>
    <row r="3132" spans="1:21" ht="45" hidden="1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0">
        <f t="shared" si="225"/>
        <v>4</v>
      </c>
      <c r="P3132" s="10">
        <f t="shared" si="226"/>
        <v>93.75</v>
      </c>
      <c r="Q3132" s="12" t="s">
        <v>8315</v>
      </c>
      <c r="R3132" t="s">
        <v>8316</v>
      </c>
      <c r="S3132" s="17">
        <f t="shared" si="227"/>
        <v>42808.640231481477</v>
      </c>
      <c r="T3132" s="17"/>
      <c r="U3132" s="16">
        <f t="shared" si="228"/>
        <v>42839.207638888889</v>
      </c>
    </row>
    <row r="3133" spans="1:21" ht="30" hidden="1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0">
        <f t="shared" si="225"/>
        <v>16</v>
      </c>
      <c r="P3133" s="10">
        <f t="shared" si="226"/>
        <v>53.75</v>
      </c>
      <c r="Q3133" s="12" t="s">
        <v>8315</v>
      </c>
      <c r="R3133" t="s">
        <v>8316</v>
      </c>
      <c r="S3133" s="17">
        <f t="shared" si="227"/>
        <v>42803.579224537039</v>
      </c>
      <c r="T3133" s="17"/>
      <c r="U3133" s="16">
        <f t="shared" si="228"/>
        <v>42833.537557870368</v>
      </c>
    </row>
    <row r="3134" spans="1:21" ht="30" hidden="1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0">
        <f t="shared" si="225"/>
        <v>0</v>
      </c>
      <c r="P3134" s="10">
        <f t="shared" si="226"/>
        <v>10</v>
      </c>
      <c r="Q3134" s="12" t="s">
        <v>8315</v>
      </c>
      <c r="R3134" t="s">
        <v>8316</v>
      </c>
      <c r="S3134" s="17">
        <f t="shared" si="227"/>
        <v>42786.350231481483</v>
      </c>
      <c r="T3134" s="17"/>
      <c r="U3134" s="16">
        <f t="shared" si="228"/>
        <v>42846.308564814812</v>
      </c>
    </row>
    <row r="3135" spans="1:21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0">
        <f t="shared" si="225"/>
        <v>108</v>
      </c>
      <c r="P3135" s="10">
        <f t="shared" si="226"/>
        <v>33.75</v>
      </c>
      <c r="Q3135" s="12" t="s">
        <v>8315</v>
      </c>
      <c r="R3135" t="s">
        <v>8316</v>
      </c>
      <c r="S3135" s="17">
        <f t="shared" si="227"/>
        <v>42788.565208333333</v>
      </c>
      <c r="T3135" s="27">
        <f t="shared" ref="T3135:T3136" si="229">YEAR(S3135)</f>
        <v>2017</v>
      </c>
      <c r="U3135" s="16">
        <f t="shared" si="228"/>
        <v>42818.523541666669</v>
      </c>
    </row>
    <row r="3136" spans="1:21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0">
        <f t="shared" si="225"/>
        <v>23</v>
      </c>
      <c r="P3136" s="10">
        <f t="shared" si="226"/>
        <v>18.75</v>
      </c>
      <c r="Q3136" s="12" t="s">
        <v>8315</v>
      </c>
      <c r="R3136" t="s">
        <v>8316</v>
      </c>
      <c r="S3136" s="17">
        <f t="shared" si="227"/>
        <v>42800.720127314817</v>
      </c>
      <c r="T3136" s="27">
        <f t="shared" si="229"/>
        <v>2017</v>
      </c>
      <c r="U3136" s="16">
        <f t="shared" si="228"/>
        <v>42821.678460648152</v>
      </c>
    </row>
    <row r="3137" spans="1:21" ht="60" hidden="1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0">
        <f t="shared" si="225"/>
        <v>21</v>
      </c>
      <c r="P3137" s="10">
        <f t="shared" si="226"/>
        <v>23.14</v>
      </c>
      <c r="Q3137" s="12" t="s">
        <v>8315</v>
      </c>
      <c r="R3137" t="s">
        <v>8316</v>
      </c>
      <c r="S3137" s="17">
        <f t="shared" si="227"/>
        <v>42807.151863425926</v>
      </c>
      <c r="T3137" s="17"/>
      <c r="U3137" s="16">
        <f t="shared" si="228"/>
        <v>42829.151863425926</v>
      </c>
    </row>
    <row r="3138" spans="1:21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0">
        <f t="shared" ref="O3138:O3201" si="230">ROUND(E3138/D3138*100,0)</f>
        <v>128</v>
      </c>
      <c r="P3138" s="10">
        <f t="shared" ref="P3138:P3201" si="231">IFERROR(ROUND(E3138/L3138,2),0)</f>
        <v>29.05</v>
      </c>
      <c r="Q3138" s="12" t="s">
        <v>8315</v>
      </c>
      <c r="R3138" t="s">
        <v>8316</v>
      </c>
      <c r="S3138" s="17">
        <f t="shared" si="227"/>
        <v>42789.462430555555</v>
      </c>
      <c r="T3138" s="27">
        <f>YEAR(S3138)</f>
        <v>2017</v>
      </c>
      <c r="U3138" s="16">
        <f t="shared" si="228"/>
        <v>42825.957638888889</v>
      </c>
    </row>
    <row r="3139" spans="1:21" ht="45" hidden="1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0">
        <f t="shared" si="230"/>
        <v>3</v>
      </c>
      <c r="P3139" s="10">
        <f t="shared" si="231"/>
        <v>50</v>
      </c>
      <c r="Q3139" s="12" t="s">
        <v>8315</v>
      </c>
      <c r="R3139" t="s">
        <v>8316</v>
      </c>
      <c r="S3139" s="17">
        <f t="shared" ref="S3139:S3202" si="232">(((J3139/60)/60)/24)+DATE(1970,1,1)</f>
        <v>42807.885057870371</v>
      </c>
      <c r="T3139" s="17"/>
      <c r="U3139" s="16">
        <f t="shared" ref="U3139:U3202" si="233">(((I3139/60)/60)/24)+DATE(1970,1,1)</f>
        <v>42858.8</v>
      </c>
    </row>
    <row r="3140" spans="1:21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0">
        <f t="shared" si="230"/>
        <v>0</v>
      </c>
      <c r="P3140" s="10">
        <f t="shared" si="231"/>
        <v>0</v>
      </c>
      <c r="Q3140" s="12" t="s">
        <v>8315</v>
      </c>
      <c r="R3140" t="s">
        <v>8316</v>
      </c>
      <c r="S3140" s="17">
        <f t="shared" si="232"/>
        <v>42809.645914351851</v>
      </c>
      <c r="T3140" s="27">
        <f>YEAR(S3140)</f>
        <v>2017</v>
      </c>
      <c r="U3140" s="16">
        <f t="shared" si="233"/>
        <v>42828.645914351851</v>
      </c>
    </row>
    <row r="3141" spans="1:21" ht="60" hidden="1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0">
        <f t="shared" si="230"/>
        <v>5</v>
      </c>
      <c r="P3141" s="10">
        <f t="shared" si="231"/>
        <v>450</v>
      </c>
      <c r="Q3141" s="12" t="s">
        <v>8315</v>
      </c>
      <c r="R3141" t="s">
        <v>8316</v>
      </c>
      <c r="S3141" s="17">
        <f t="shared" si="232"/>
        <v>42785.270370370374</v>
      </c>
      <c r="T3141" s="17"/>
      <c r="U3141" s="16">
        <f t="shared" si="233"/>
        <v>42819.189583333333</v>
      </c>
    </row>
    <row r="3142" spans="1:21" ht="60" hidden="1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0">
        <f t="shared" si="230"/>
        <v>1</v>
      </c>
      <c r="P3142" s="10">
        <f t="shared" si="231"/>
        <v>24</v>
      </c>
      <c r="Q3142" s="12" t="s">
        <v>8315</v>
      </c>
      <c r="R3142" t="s">
        <v>8316</v>
      </c>
      <c r="S3142" s="17">
        <f t="shared" si="232"/>
        <v>42802.718784722223</v>
      </c>
      <c r="T3142" s="17"/>
      <c r="U3142" s="16">
        <f t="shared" si="233"/>
        <v>42832.677118055552</v>
      </c>
    </row>
    <row r="3143" spans="1:21" ht="60" hidden="1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0">
        <f t="shared" si="230"/>
        <v>52</v>
      </c>
      <c r="P3143" s="10">
        <f t="shared" si="231"/>
        <v>32.25</v>
      </c>
      <c r="Q3143" s="12" t="s">
        <v>8315</v>
      </c>
      <c r="R3143" t="s">
        <v>8316</v>
      </c>
      <c r="S3143" s="17">
        <f t="shared" si="232"/>
        <v>42800.753333333334</v>
      </c>
      <c r="T3143" s="17"/>
      <c r="U3143" s="16">
        <f t="shared" si="233"/>
        <v>42841.833333333328</v>
      </c>
    </row>
    <row r="3144" spans="1:21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0">
        <f t="shared" si="230"/>
        <v>2</v>
      </c>
      <c r="P3144" s="10">
        <f t="shared" si="231"/>
        <v>15</v>
      </c>
      <c r="Q3144" s="12" t="s">
        <v>8315</v>
      </c>
      <c r="R3144" t="s">
        <v>8316</v>
      </c>
      <c r="S3144" s="17">
        <f t="shared" si="232"/>
        <v>42783.513182870374</v>
      </c>
      <c r="T3144" s="27">
        <f t="shared" ref="T3144:T3145" si="234">YEAR(S3144)</f>
        <v>2017</v>
      </c>
      <c r="U3144" s="16">
        <f t="shared" si="233"/>
        <v>42813.471516203703</v>
      </c>
    </row>
    <row r="3145" spans="1:21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0">
        <f t="shared" si="230"/>
        <v>0</v>
      </c>
      <c r="P3145" s="10">
        <f t="shared" si="231"/>
        <v>0</v>
      </c>
      <c r="Q3145" s="12" t="s">
        <v>8315</v>
      </c>
      <c r="R3145" t="s">
        <v>8316</v>
      </c>
      <c r="S3145" s="17">
        <f t="shared" si="232"/>
        <v>42808.358287037037</v>
      </c>
      <c r="T3145" s="27">
        <f t="shared" si="234"/>
        <v>2017</v>
      </c>
      <c r="U3145" s="16">
        <f t="shared" si="233"/>
        <v>42834.358287037037</v>
      </c>
    </row>
    <row r="3146" spans="1:21" ht="60" hidden="1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0">
        <f t="shared" si="230"/>
        <v>75</v>
      </c>
      <c r="P3146" s="10">
        <f t="shared" si="231"/>
        <v>251.33</v>
      </c>
      <c r="Q3146" s="12" t="s">
        <v>8315</v>
      </c>
      <c r="R3146" t="s">
        <v>8316</v>
      </c>
      <c r="S3146" s="17">
        <f t="shared" si="232"/>
        <v>42796.538275462968</v>
      </c>
      <c r="T3146" s="17"/>
      <c r="U3146" s="16">
        <f t="shared" si="233"/>
        <v>42813.25</v>
      </c>
    </row>
    <row r="3147" spans="1:21" ht="45" hidden="1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0">
        <f t="shared" si="230"/>
        <v>0</v>
      </c>
      <c r="P3147" s="10">
        <f t="shared" si="231"/>
        <v>0</v>
      </c>
      <c r="Q3147" s="12" t="s">
        <v>8315</v>
      </c>
      <c r="R3147" t="s">
        <v>8316</v>
      </c>
      <c r="S3147" s="17">
        <f t="shared" si="232"/>
        <v>42762.040902777779</v>
      </c>
      <c r="T3147" s="17"/>
      <c r="U3147" s="16">
        <f t="shared" si="233"/>
        <v>42821.999236111107</v>
      </c>
    </row>
    <row r="3148" spans="1:21" ht="45" hidden="1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0">
        <f t="shared" si="230"/>
        <v>11</v>
      </c>
      <c r="P3148" s="10">
        <f t="shared" si="231"/>
        <v>437.5</v>
      </c>
      <c r="Q3148" s="12" t="s">
        <v>8315</v>
      </c>
      <c r="R3148" t="s">
        <v>8316</v>
      </c>
      <c r="S3148" s="17">
        <f t="shared" si="232"/>
        <v>42796.682476851856</v>
      </c>
      <c r="T3148" s="17"/>
      <c r="U3148" s="16">
        <f t="shared" si="233"/>
        <v>42841.640810185185</v>
      </c>
    </row>
    <row r="3149" spans="1:21" ht="60" hidden="1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0">
        <f t="shared" si="230"/>
        <v>118</v>
      </c>
      <c r="P3149" s="10">
        <f t="shared" si="231"/>
        <v>110.35</v>
      </c>
      <c r="Q3149" s="12" t="s">
        <v>8315</v>
      </c>
      <c r="R3149" t="s">
        <v>8316</v>
      </c>
      <c r="S3149" s="17">
        <f t="shared" si="232"/>
        <v>41909.969386574077</v>
      </c>
      <c r="T3149" s="17"/>
      <c r="U3149" s="16">
        <f t="shared" si="233"/>
        <v>41950.011053240742</v>
      </c>
    </row>
    <row r="3150" spans="1:21" ht="30" hidden="1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0">
        <f t="shared" si="230"/>
        <v>131</v>
      </c>
      <c r="P3150" s="10">
        <f t="shared" si="231"/>
        <v>41.42</v>
      </c>
      <c r="Q3150" s="12" t="s">
        <v>8315</v>
      </c>
      <c r="R3150" t="s">
        <v>8316</v>
      </c>
      <c r="S3150" s="17">
        <f t="shared" si="232"/>
        <v>41891.665324074071</v>
      </c>
      <c r="T3150" s="17"/>
      <c r="U3150" s="16">
        <f t="shared" si="233"/>
        <v>41913.166666666664</v>
      </c>
    </row>
    <row r="3151" spans="1:21" ht="60" hidden="1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0">
        <f t="shared" si="230"/>
        <v>104</v>
      </c>
      <c r="P3151" s="10">
        <f t="shared" si="231"/>
        <v>52</v>
      </c>
      <c r="Q3151" s="12" t="s">
        <v>8315</v>
      </c>
      <c r="R3151" t="s">
        <v>8316</v>
      </c>
      <c r="S3151" s="17">
        <f t="shared" si="232"/>
        <v>41226.017361111109</v>
      </c>
      <c r="T3151" s="17"/>
      <c r="U3151" s="16">
        <f t="shared" si="233"/>
        <v>41250.083333333336</v>
      </c>
    </row>
    <row r="3152" spans="1:21" ht="60" hidden="1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0">
        <f t="shared" si="230"/>
        <v>101</v>
      </c>
      <c r="P3152" s="10">
        <f t="shared" si="231"/>
        <v>33.99</v>
      </c>
      <c r="Q3152" s="12" t="s">
        <v>8315</v>
      </c>
      <c r="R3152" t="s">
        <v>8316</v>
      </c>
      <c r="S3152" s="17">
        <f t="shared" si="232"/>
        <v>40478.263923611114</v>
      </c>
      <c r="T3152" s="17"/>
      <c r="U3152" s="16">
        <f t="shared" si="233"/>
        <v>40568.166666666664</v>
      </c>
    </row>
    <row r="3153" spans="1:21" ht="45" hidden="1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0">
        <f t="shared" si="230"/>
        <v>100</v>
      </c>
      <c r="P3153" s="10">
        <f t="shared" si="231"/>
        <v>103.35</v>
      </c>
      <c r="Q3153" s="12" t="s">
        <v>8315</v>
      </c>
      <c r="R3153" t="s">
        <v>8316</v>
      </c>
      <c r="S3153" s="17">
        <f t="shared" si="232"/>
        <v>41862.83997685185</v>
      </c>
      <c r="T3153" s="17"/>
      <c r="U3153" s="16">
        <f t="shared" si="233"/>
        <v>41892.83997685185</v>
      </c>
    </row>
    <row r="3154" spans="1:21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0">
        <f t="shared" si="230"/>
        <v>106</v>
      </c>
      <c r="P3154" s="10">
        <f t="shared" si="231"/>
        <v>34.79</v>
      </c>
      <c r="Q3154" s="12" t="s">
        <v>8315</v>
      </c>
      <c r="R3154" t="s">
        <v>8316</v>
      </c>
      <c r="S3154" s="17">
        <f t="shared" si="232"/>
        <v>41550.867673611108</v>
      </c>
      <c r="T3154" s="27">
        <f>YEAR(S3154)</f>
        <v>2013</v>
      </c>
      <c r="U3154" s="16">
        <f t="shared" si="233"/>
        <v>41580.867673611108</v>
      </c>
    </row>
    <row r="3155" spans="1:21" ht="45" hidden="1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0">
        <f t="shared" si="230"/>
        <v>336</v>
      </c>
      <c r="P3155" s="10">
        <f t="shared" si="231"/>
        <v>41.77</v>
      </c>
      <c r="Q3155" s="12" t="s">
        <v>8315</v>
      </c>
      <c r="R3155" t="s">
        <v>8316</v>
      </c>
      <c r="S3155" s="17">
        <f t="shared" si="232"/>
        <v>40633.154363425929</v>
      </c>
      <c r="T3155" s="17"/>
      <c r="U3155" s="16">
        <f t="shared" si="233"/>
        <v>40664.207638888889</v>
      </c>
    </row>
    <row r="3156" spans="1:21" ht="60" hidden="1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0">
        <f t="shared" si="230"/>
        <v>113</v>
      </c>
      <c r="P3156" s="10">
        <f t="shared" si="231"/>
        <v>64.27</v>
      </c>
      <c r="Q3156" s="12" t="s">
        <v>8315</v>
      </c>
      <c r="R3156" t="s">
        <v>8316</v>
      </c>
      <c r="S3156" s="17">
        <f t="shared" si="232"/>
        <v>40970.875671296293</v>
      </c>
      <c r="T3156" s="17"/>
      <c r="U3156" s="16">
        <f t="shared" si="233"/>
        <v>41000.834004629629</v>
      </c>
    </row>
    <row r="3157" spans="1:21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0">
        <f t="shared" si="230"/>
        <v>189</v>
      </c>
      <c r="P3157" s="10">
        <f t="shared" si="231"/>
        <v>31.21</v>
      </c>
      <c r="Q3157" s="12" t="s">
        <v>8315</v>
      </c>
      <c r="R3157" t="s">
        <v>8316</v>
      </c>
      <c r="S3157" s="17">
        <f t="shared" si="232"/>
        <v>41233.499131944445</v>
      </c>
      <c r="T3157" s="27">
        <f>YEAR(S3157)</f>
        <v>2012</v>
      </c>
      <c r="U3157" s="16">
        <f t="shared" si="233"/>
        <v>41263.499131944445</v>
      </c>
    </row>
    <row r="3158" spans="1:21" ht="60" hidden="1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0">
        <f t="shared" si="230"/>
        <v>102</v>
      </c>
      <c r="P3158" s="10">
        <f t="shared" si="231"/>
        <v>62.92</v>
      </c>
      <c r="Q3158" s="12" t="s">
        <v>8315</v>
      </c>
      <c r="R3158" t="s">
        <v>8316</v>
      </c>
      <c r="S3158" s="17">
        <f t="shared" si="232"/>
        <v>41026.953055555554</v>
      </c>
      <c r="T3158" s="17"/>
      <c r="U3158" s="16">
        <f t="shared" si="233"/>
        <v>41061.953055555554</v>
      </c>
    </row>
    <row r="3159" spans="1:21" ht="30" hidden="1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0">
        <f t="shared" si="230"/>
        <v>101</v>
      </c>
      <c r="P3159" s="10">
        <f t="shared" si="231"/>
        <v>98.54</v>
      </c>
      <c r="Q3159" s="12" t="s">
        <v>8315</v>
      </c>
      <c r="R3159" t="s">
        <v>8316</v>
      </c>
      <c r="S3159" s="17">
        <f t="shared" si="232"/>
        <v>41829.788252314815</v>
      </c>
      <c r="T3159" s="17"/>
      <c r="U3159" s="16">
        <f t="shared" si="233"/>
        <v>41839.208333333336</v>
      </c>
    </row>
    <row r="3160" spans="1:21" ht="30" hidden="1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0">
        <f t="shared" si="230"/>
        <v>114</v>
      </c>
      <c r="P3160" s="10">
        <f t="shared" si="231"/>
        <v>82.61</v>
      </c>
      <c r="Q3160" s="12" t="s">
        <v>8315</v>
      </c>
      <c r="R3160" t="s">
        <v>8316</v>
      </c>
      <c r="S3160" s="17">
        <f t="shared" si="232"/>
        <v>41447.839722222219</v>
      </c>
      <c r="T3160" s="17"/>
      <c r="U3160" s="16">
        <f t="shared" si="233"/>
        <v>41477.839722222219</v>
      </c>
    </row>
    <row r="3161" spans="1:21" ht="45" hidden="1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0">
        <f t="shared" si="230"/>
        <v>133</v>
      </c>
      <c r="P3161" s="10">
        <f t="shared" si="231"/>
        <v>38.5</v>
      </c>
      <c r="Q3161" s="12" t="s">
        <v>8315</v>
      </c>
      <c r="R3161" t="s">
        <v>8316</v>
      </c>
      <c r="S3161" s="17">
        <f t="shared" si="232"/>
        <v>40884.066678240742</v>
      </c>
      <c r="T3161" s="17"/>
      <c r="U3161" s="16">
        <f t="shared" si="233"/>
        <v>40926.958333333336</v>
      </c>
    </row>
    <row r="3162" spans="1:21" ht="45" hidden="1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0">
        <f t="shared" si="230"/>
        <v>102</v>
      </c>
      <c r="P3162" s="10">
        <f t="shared" si="231"/>
        <v>80.16</v>
      </c>
      <c r="Q3162" s="12" t="s">
        <v>8315</v>
      </c>
      <c r="R3162" t="s">
        <v>8316</v>
      </c>
      <c r="S3162" s="17">
        <f t="shared" si="232"/>
        <v>41841.26489583333</v>
      </c>
      <c r="T3162" s="17"/>
      <c r="U3162" s="16">
        <f t="shared" si="233"/>
        <v>41864.207638888889</v>
      </c>
    </row>
    <row r="3163" spans="1:21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0">
        <f t="shared" si="230"/>
        <v>105</v>
      </c>
      <c r="P3163" s="10">
        <f t="shared" si="231"/>
        <v>28.41</v>
      </c>
      <c r="Q3163" s="12" t="s">
        <v>8315</v>
      </c>
      <c r="R3163" t="s">
        <v>8316</v>
      </c>
      <c r="S3163" s="17">
        <f t="shared" si="232"/>
        <v>41897.536134259259</v>
      </c>
      <c r="T3163" s="27">
        <f>YEAR(S3163)</f>
        <v>2014</v>
      </c>
      <c r="U3163" s="16">
        <f t="shared" si="233"/>
        <v>41927.536134259259</v>
      </c>
    </row>
    <row r="3164" spans="1:21" ht="60" hidden="1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0">
        <f t="shared" si="230"/>
        <v>127</v>
      </c>
      <c r="P3164" s="10">
        <f t="shared" si="231"/>
        <v>80.73</v>
      </c>
      <c r="Q3164" s="12" t="s">
        <v>8315</v>
      </c>
      <c r="R3164" t="s">
        <v>8316</v>
      </c>
      <c r="S3164" s="17">
        <f t="shared" si="232"/>
        <v>41799.685902777775</v>
      </c>
      <c r="T3164" s="17"/>
      <c r="U3164" s="16">
        <f t="shared" si="233"/>
        <v>41827.083333333336</v>
      </c>
    </row>
    <row r="3165" spans="1:21" ht="45" hidden="1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0">
        <f t="shared" si="230"/>
        <v>111</v>
      </c>
      <c r="P3165" s="10">
        <f t="shared" si="231"/>
        <v>200.69</v>
      </c>
      <c r="Q3165" s="12" t="s">
        <v>8315</v>
      </c>
      <c r="R3165" t="s">
        <v>8316</v>
      </c>
      <c r="S3165" s="17">
        <f t="shared" si="232"/>
        <v>41775.753761574073</v>
      </c>
      <c r="T3165" s="17"/>
      <c r="U3165" s="16">
        <f t="shared" si="233"/>
        <v>41805.753761574073</v>
      </c>
    </row>
    <row r="3166" spans="1:21" ht="60" hidden="1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0">
        <f t="shared" si="230"/>
        <v>107</v>
      </c>
      <c r="P3166" s="10">
        <f t="shared" si="231"/>
        <v>37.590000000000003</v>
      </c>
      <c r="Q3166" s="12" t="s">
        <v>8315</v>
      </c>
      <c r="R3166" t="s">
        <v>8316</v>
      </c>
      <c r="S3166" s="17">
        <f t="shared" si="232"/>
        <v>41766.80572916667</v>
      </c>
      <c r="T3166" s="17"/>
      <c r="U3166" s="16">
        <f t="shared" si="233"/>
        <v>41799.80572916667</v>
      </c>
    </row>
    <row r="3167" spans="1:21" ht="60" hidden="1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0">
        <f t="shared" si="230"/>
        <v>163</v>
      </c>
      <c r="P3167" s="10">
        <f t="shared" si="231"/>
        <v>58.1</v>
      </c>
      <c r="Q3167" s="12" t="s">
        <v>8315</v>
      </c>
      <c r="R3167" t="s">
        <v>8316</v>
      </c>
      <c r="S3167" s="17">
        <f t="shared" si="232"/>
        <v>40644.159259259257</v>
      </c>
      <c r="T3167" s="17"/>
      <c r="U3167" s="16">
        <f t="shared" si="233"/>
        <v>40666.165972222225</v>
      </c>
    </row>
    <row r="3168" spans="1:21" ht="60" hidden="1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0">
        <f t="shared" si="230"/>
        <v>160</v>
      </c>
      <c r="P3168" s="10">
        <f t="shared" si="231"/>
        <v>60.3</v>
      </c>
      <c r="Q3168" s="12" t="s">
        <v>8315</v>
      </c>
      <c r="R3168" t="s">
        <v>8316</v>
      </c>
      <c r="S3168" s="17">
        <f t="shared" si="232"/>
        <v>41940.69158564815</v>
      </c>
      <c r="T3168" s="17"/>
      <c r="U3168" s="16">
        <f t="shared" si="233"/>
        <v>41969.332638888889</v>
      </c>
    </row>
    <row r="3169" spans="1:21" ht="30" hidden="1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0">
        <f t="shared" si="230"/>
        <v>116</v>
      </c>
      <c r="P3169" s="10">
        <f t="shared" si="231"/>
        <v>63.36</v>
      </c>
      <c r="Q3169" s="12" t="s">
        <v>8315</v>
      </c>
      <c r="R3169" t="s">
        <v>8316</v>
      </c>
      <c r="S3169" s="17">
        <f t="shared" si="232"/>
        <v>41839.175706018519</v>
      </c>
      <c r="T3169" s="17"/>
      <c r="U3169" s="16">
        <f t="shared" si="233"/>
        <v>41853.175706018519</v>
      </c>
    </row>
    <row r="3170" spans="1:21" ht="45" hidden="1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0">
        <f t="shared" si="230"/>
        <v>124</v>
      </c>
      <c r="P3170" s="10">
        <f t="shared" si="231"/>
        <v>50.9</v>
      </c>
      <c r="Q3170" s="12" t="s">
        <v>8315</v>
      </c>
      <c r="R3170" t="s">
        <v>8316</v>
      </c>
      <c r="S3170" s="17">
        <f t="shared" si="232"/>
        <v>41772.105937500004</v>
      </c>
      <c r="T3170" s="17"/>
      <c r="U3170" s="16">
        <f t="shared" si="233"/>
        <v>41803.916666666664</v>
      </c>
    </row>
    <row r="3171" spans="1:21" ht="30" hidden="1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0">
        <f t="shared" si="230"/>
        <v>103</v>
      </c>
      <c r="P3171" s="10">
        <f t="shared" si="231"/>
        <v>100.5</v>
      </c>
      <c r="Q3171" s="12" t="s">
        <v>8315</v>
      </c>
      <c r="R3171" t="s">
        <v>8316</v>
      </c>
      <c r="S3171" s="17">
        <f t="shared" si="232"/>
        <v>41591.737974537034</v>
      </c>
      <c r="T3171" s="17"/>
      <c r="U3171" s="16">
        <f t="shared" si="233"/>
        <v>41621.207638888889</v>
      </c>
    </row>
    <row r="3172" spans="1:21" ht="45" hidden="1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0">
        <f t="shared" si="230"/>
        <v>112</v>
      </c>
      <c r="P3172" s="10">
        <f t="shared" si="231"/>
        <v>31.62</v>
      </c>
      <c r="Q3172" s="12" t="s">
        <v>8315</v>
      </c>
      <c r="R3172" t="s">
        <v>8316</v>
      </c>
      <c r="S3172" s="17">
        <f t="shared" si="232"/>
        <v>41789.080370370371</v>
      </c>
      <c r="T3172" s="17"/>
      <c r="U3172" s="16">
        <f t="shared" si="233"/>
        <v>41822.166666666664</v>
      </c>
    </row>
    <row r="3173" spans="1:21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0">
        <f t="shared" si="230"/>
        <v>109</v>
      </c>
      <c r="P3173" s="10">
        <f t="shared" si="231"/>
        <v>65.099999999999994</v>
      </c>
      <c r="Q3173" s="12" t="s">
        <v>8315</v>
      </c>
      <c r="R3173" t="s">
        <v>8316</v>
      </c>
      <c r="S3173" s="17">
        <f t="shared" si="232"/>
        <v>42466.608310185184</v>
      </c>
      <c r="T3173" s="27">
        <f>YEAR(S3173)</f>
        <v>2016</v>
      </c>
      <c r="U3173" s="16">
        <f t="shared" si="233"/>
        <v>42496.608310185184</v>
      </c>
    </row>
    <row r="3174" spans="1:21" ht="45" hidden="1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0">
        <f t="shared" si="230"/>
        <v>115</v>
      </c>
      <c r="P3174" s="10">
        <f t="shared" si="231"/>
        <v>79.31</v>
      </c>
      <c r="Q3174" s="12" t="s">
        <v>8315</v>
      </c>
      <c r="R3174" t="s">
        <v>8316</v>
      </c>
      <c r="S3174" s="17">
        <f t="shared" si="232"/>
        <v>40923.729953703703</v>
      </c>
      <c r="T3174" s="17"/>
      <c r="U3174" s="16">
        <f t="shared" si="233"/>
        <v>40953.729953703703</v>
      </c>
    </row>
    <row r="3175" spans="1:21" ht="60" hidden="1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0">
        <f t="shared" si="230"/>
        <v>103</v>
      </c>
      <c r="P3175" s="10">
        <f t="shared" si="231"/>
        <v>139.19</v>
      </c>
      <c r="Q3175" s="12" t="s">
        <v>8315</v>
      </c>
      <c r="R3175" t="s">
        <v>8316</v>
      </c>
      <c r="S3175" s="17">
        <f t="shared" si="232"/>
        <v>41878.878379629627</v>
      </c>
      <c r="T3175" s="17"/>
      <c r="U3175" s="16">
        <f t="shared" si="233"/>
        <v>41908.878379629627</v>
      </c>
    </row>
    <row r="3176" spans="1:21" ht="60" hidden="1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0">
        <f t="shared" si="230"/>
        <v>101</v>
      </c>
      <c r="P3176" s="10">
        <f t="shared" si="231"/>
        <v>131.91</v>
      </c>
      <c r="Q3176" s="12" t="s">
        <v>8315</v>
      </c>
      <c r="R3176" t="s">
        <v>8316</v>
      </c>
      <c r="S3176" s="17">
        <f t="shared" si="232"/>
        <v>41862.864675925928</v>
      </c>
      <c r="T3176" s="17"/>
      <c r="U3176" s="16">
        <f t="shared" si="233"/>
        <v>41876.864675925928</v>
      </c>
    </row>
    <row r="3177" spans="1:21" ht="60" hidden="1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0">
        <f t="shared" si="230"/>
        <v>110</v>
      </c>
      <c r="P3177" s="10">
        <f t="shared" si="231"/>
        <v>91.3</v>
      </c>
      <c r="Q3177" s="12" t="s">
        <v>8315</v>
      </c>
      <c r="R3177" t="s">
        <v>8316</v>
      </c>
      <c r="S3177" s="17">
        <f t="shared" si="232"/>
        <v>40531.886886574073</v>
      </c>
      <c r="T3177" s="17"/>
      <c r="U3177" s="16">
        <f t="shared" si="233"/>
        <v>40591.886886574073</v>
      </c>
    </row>
    <row r="3178" spans="1:21" ht="60" hidden="1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0">
        <f t="shared" si="230"/>
        <v>115</v>
      </c>
      <c r="P3178" s="10">
        <f t="shared" si="231"/>
        <v>39.67</v>
      </c>
      <c r="Q3178" s="12" t="s">
        <v>8315</v>
      </c>
      <c r="R3178" t="s">
        <v>8316</v>
      </c>
      <c r="S3178" s="17">
        <f t="shared" si="232"/>
        <v>41477.930914351848</v>
      </c>
      <c r="T3178" s="17"/>
      <c r="U3178" s="16">
        <f t="shared" si="233"/>
        <v>41504.625</v>
      </c>
    </row>
    <row r="3179" spans="1:21" ht="45" hidden="1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0">
        <f t="shared" si="230"/>
        <v>117</v>
      </c>
      <c r="P3179" s="10">
        <f t="shared" si="231"/>
        <v>57.55</v>
      </c>
      <c r="Q3179" s="12" t="s">
        <v>8315</v>
      </c>
      <c r="R3179" t="s">
        <v>8316</v>
      </c>
      <c r="S3179" s="17">
        <f t="shared" si="232"/>
        <v>41781.666770833333</v>
      </c>
      <c r="T3179" s="17"/>
      <c r="U3179" s="16">
        <f t="shared" si="233"/>
        <v>41811.666770833333</v>
      </c>
    </row>
    <row r="3180" spans="1:21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0">
        <f t="shared" si="230"/>
        <v>172</v>
      </c>
      <c r="P3180" s="10">
        <f t="shared" si="231"/>
        <v>33.03</v>
      </c>
      <c r="Q3180" s="12" t="s">
        <v>8315</v>
      </c>
      <c r="R3180" t="s">
        <v>8316</v>
      </c>
      <c r="S3180" s="17">
        <f t="shared" si="232"/>
        <v>41806.605034722219</v>
      </c>
      <c r="T3180" s="27">
        <f>YEAR(S3180)</f>
        <v>2014</v>
      </c>
      <c r="U3180" s="16">
        <f t="shared" si="233"/>
        <v>41836.605034722219</v>
      </c>
    </row>
    <row r="3181" spans="1:21" ht="45" hidden="1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0">
        <f t="shared" si="230"/>
        <v>114</v>
      </c>
      <c r="P3181" s="10">
        <f t="shared" si="231"/>
        <v>77.34</v>
      </c>
      <c r="Q3181" s="12" t="s">
        <v>8315</v>
      </c>
      <c r="R3181" t="s">
        <v>8316</v>
      </c>
      <c r="S3181" s="17">
        <f t="shared" si="232"/>
        <v>41375.702210648145</v>
      </c>
      <c r="T3181" s="17"/>
      <c r="U3181" s="16">
        <f t="shared" si="233"/>
        <v>41400.702210648145</v>
      </c>
    </row>
    <row r="3182" spans="1:21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0">
        <f t="shared" si="230"/>
        <v>120</v>
      </c>
      <c r="P3182" s="10">
        <f t="shared" si="231"/>
        <v>31.93</v>
      </c>
      <c r="Q3182" s="12" t="s">
        <v>8315</v>
      </c>
      <c r="R3182" t="s">
        <v>8316</v>
      </c>
      <c r="S3182" s="17">
        <f t="shared" si="232"/>
        <v>41780.412604166668</v>
      </c>
      <c r="T3182" s="27">
        <f t="shared" ref="T3182:T3183" si="235">YEAR(S3182)</f>
        <v>2014</v>
      </c>
      <c r="U3182" s="16">
        <f t="shared" si="233"/>
        <v>41810.412604166668</v>
      </c>
    </row>
    <row r="3183" spans="1:21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0">
        <f t="shared" si="230"/>
        <v>109</v>
      </c>
      <c r="P3183" s="10">
        <f t="shared" si="231"/>
        <v>36.33</v>
      </c>
      <c r="Q3183" s="12" t="s">
        <v>8315</v>
      </c>
      <c r="R3183" t="s">
        <v>8316</v>
      </c>
      <c r="S3183" s="17">
        <f t="shared" si="232"/>
        <v>41779.310034722221</v>
      </c>
      <c r="T3183" s="27">
        <f t="shared" si="235"/>
        <v>2014</v>
      </c>
      <c r="U3183" s="16">
        <f t="shared" si="233"/>
        <v>41805.666666666664</v>
      </c>
    </row>
    <row r="3184" spans="1:21" ht="60" hidden="1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0">
        <f t="shared" si="230"/>
        <v>101</v>
      </c>
      <c r="P3184" s="10">
        <f t="shared" si="231"/>
        <v>46.77</v>
      </c>
      <c r="Q3184" s="12" t="s">
        <v>8315</v>
      </c>
      <c r="R3184" t="s">
        <v>8316</v>
      </c>
      <c r="S3184" s="17">
        <f t="shared" si="232"/>
        <v>40883.949317129627</v>
      </c>
      <c r="T3184" s="17"/>
      <c r="U3184" s="16">
        <f t="shared" si="233"/>
        <v>40939.708333333336</v>
      </c>
    </row>
    <row r="3185" spans="1:21" ht="45" hidden="1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0">
        <f t="shared" si="230"/>
        <v>109</v>
      </c>
      <c r="P3185" s="10">
        <f t="shared" si="231"/>
        <v>40.07</v>
      </c>
      <c r="Q3185" s="12" t="s">
        <v>8315</v>
      </c>
      <c r="R3185" t="s">
        <v>8316</v>
      </c>
      <c r="S3185" s="17">
        <f t="shared" si="232"/>
        <v>41491.79478009259</v>
      </c>
      <c r="T3185" s="17"/>
      <c r="U3185" s="16">
        <f t="shared" si="233"/>
        <v>41509.79478009259</v>
      </c>
    </row>
    <row r="3186" spans="1:21" ht="45" hidden="1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0">
        <f t="shared" si="230"/>
        <v>107</v>
      </c>
      <c r="P3186" s="10">
        <f t="shared" si="231"/>
        <v>100.22</v>
      </c>
      <c r="Q3186" s="12" t="s">
        <v>8315</v>
      </c>
      <c r="R3186" t="s">
        <v>8316</v>
      </c>
      <c r="S3186" s="17">
        <f t="shared" si="232"/>
        <v>41791.993414351848</v>
      </c>
      <c r="T3186" s="17"/>
      <c r="U3186" s="16">
        <f t="shared" si="233"/>
        <v>41821.993414351848</v>
      </c>
    </row>
    <row r="3187" spans="1:21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0">
        <f t="shared" si="230"/>
        <v>100</v>
      </c>
      <c r="P3187" s="10">
        <f t="shared" si="231"/>
        <v>41.67</v>
      </c>
      <c r="Q3187" s="12" t="s">
        <v>8315</v>
      </c>
      <c r="R3187" t="s">
        <v>8316</v>
      </c>
      <c r="S3187" s="17">
        <f t="shared" si="232"/>
        <v>41829.977326388893</v>
      </c>
      <c r="T3187" s="27">
        <f t="shared" ref="T3187:T3188" si="236">YEAR(S3187)</f>
        <v>2014</v>
      </c>
      <c r="U3187" s="16">
        <f t="shared" si="233"/>
        <v>41836.977326388893</v>
      </c>
    </row>
    <row r="3188" spans="1:21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0">
        <f t="shared" si="230"/>
        <v>102</v>
      </c>
      <c r="P3188" s="10">
        <f t="shared" si="231"/>
        <v>46.71</v>
      </c>
      <c r="Q3188" s="12" t="s">
        <v>8315</v>
      </c>
      <c r="R3188" t="s">
        <v>8316</v>
      </c>
      <c r="S3188" s="17">
        <f t="shared" si="232"/>
        <v>41868.924050925925</v>
      </c>
      <c r="T3188" s="27">
        <f t="shared" si="236"/>
        <v>2014</v>
      </c>
      <c r="U3188" s="16">
        <f t="shared" si="233"/>
        <v>41898.875</v>
      </c>
    </row>
    <row r="3189" spans="1:21" ht="60" hidden="1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0">
        <f t="shared" si="230"/>
        <v>116</v>
      </c>
      <c r="P3189" s="10">
        <f t="shared" si="231"/>
        <v>71.489999999999995</v>
      </c>
      <c r="Q3189" s="12" t="s">
        <v>8315</v>
      </c>
      <c r="R3189" t="s">
        <v>8316</v>
      </c>
      <c r="S3189" s="17">
        <f t="shared" si="232"/>
        <v>41835.666354166664</v>
      </c>
      <c r="T3189" s="17"/>
      <c r="U3189" s="16">
        <f t="shared" si="233"/>
        <v>41855.666354166664</v>
      </c>
    </row>
    <row r="3190" spans="1:21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0">
        <f t="shared" si="230"/>
        <v>65</v>
      </c>
      <c r="P3190" s="10">
        <f t="shared" si="231"/>
        <v>14.44</v>
      </c>
      <c r="Q3190" s="12" t="s">
        <v>8315</v>
      </c>
      <c r="R3190" t="s">
        <v>8357</v>
      </c>
      <c r="S3190" s="17">
        <f t="shared" si="232"/>
        <v>42144.415532407409</v>
      </c>
      <c r="T3190" s="27">
        <f>YEAR(S3190)</f>
        <v>2015</v>
      </c>
      <c r="U3190" s="16">
        <f t="shared" si="233"/>
        <v>42165.415532407409</v>
      </c>
    </row>
    <row r="3191" spans="1:21" ht="60" hidden="1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0">
        <f t="shared" si="230"/>
        <v>12</v>
      </c>
      <c r="P3191" s="10">
        <f t="shared" si="231"/>
        <v>356.84</v>
      </c>
      <c r="Q3191" s="12" t="s">
        <v>8315</v>
      </c>
      <c r="R3191" t="s">
        <v>8357</v>
      </c>
      <c r="S3191" s="17">
        <f t="shared" si="232"/>
        <v>42118.346435185187</v>
      </c>
      <c r="T3191" s="17"/>
      <c r="U3191" s="16">
        <f t="shared" si="233"/>
        <v>42148.346435185187</v>
      </c>
    </row>
    <row r="3192" spans="1:21" ht="45" hidden="1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0">
        <f t="shared" si="230"/>
        <v>0</v>
      </c>
      <c r="P3192" s="10">
        <f t="shared" si="231"/>
        <v>0</v>
      </c>
      <c r="Q3192" s="12" t="s">
        <v>8315</v>
      </c>
      <c r="R3192" t="s">
        <v>8357</v>
      </c>
      <c r="S3192" s="17">
        <f t="shared" si="232"/>
        <v>42683.151331018518</v>
      </c>
      <c r="T3192" s="17"/>
      <c r="U3192" s="16">
        <f t="shared" si="233"/>
        <v>42713.192997685182</v>
      </c>
    </row>
    <row r="3193" spans="1:21" ht="45" hidden="1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0">
        <f t="shared" si="230"/>
        <v>4</v>
      </c>
      <c r="P3193" s="10">
        <f t="shared" si="231"/>
        <v>37.75</v>
      </c>
      <c r="Q3193" s="12" t="s">
        <v>8315</v>
      </c>
      <c r="R3193" t="s">
        <v>8357</v>
      </c>
      <c r="S3193" s="17">
        <f t="shared" si="232"/>
        <v>42538.755428240736</v>
      </c>
      <c r="T3193" s="17"/>
      <c r="U3193" s="16">
        <f t="shared" si="233"/>
        <v>42598.755428240736</v>
      </c>
    </row>
    <row r="3194" spans="1:21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0">
        <f t="shared" si="230"/>
        <v>1</v>
      </c>
      <c r="P3194" s="10">
        <f t="shared" si="231"/>
        <v>12.75</v>
      </c>
      <c r="Q3194" s="12" t="s">
        <v>8315</v>
      </c>
      <c r="R3194" t="s">
        <v>8357</v>
      </c>
      <c r="S3194" s="17">
        <f t="shared" si="232"/>
        <v>42018.94049768518</v>
      </c>
      <c r="T3194" s="27">
        <f t="shared" ref="T3194:T3195" si="237">YEAR(S3194)</f>
        <v>2015</v>
      </c>
      <c r="U3194" s="16">
        <f t="shared" si="233"/>
        <v>42063.916666666672</v>
      </c>
    </row>
    <row r="3195" spans="1:21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0">
        <f t="shared" si="230"/>
        <v>12</v>
      </c>
      <c r="P3195" s="10">
        <f t="shared" si="231"/>
        <v>24.46</v>
      </c>
      <c r="Q3195" s="12" t="s">
        <v>8315</v>
      </c>
      <c r="R3195" t="s">
        <v>8357</v>
      </c>
      <c r="S3195" s="17">
        <f t="shared" si="232"/>
        <v>42010.968240740738</v>
      </c>
      <c r="T3195" s="27">
        <f t="shared" si="237"/>
        <v>2015</v>
      </c>
      <c r="U3195" s="16">
        <f t="shared" si="233"/>
        <v>42055.968240740738</v>
      </c>
    </row>
    <row r="3196" spans="1:21" ht="60" hidden="1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0">
        <f t="shared" si="230"/>
        <v>0</v>
      </c>
      <c r="P3196" s="10">
        <f t="shared" si="231"/>
        <v>0</v>
      </c>
      <c r="Q3196" s="12" t="s">
        <v>8315</v>
      </c>
      <c r="R3196" t="s">
        <v>8357</v>
      </c>
      <c r="S3196" s="17">
        <f t="shared" si="232"/>
        <v>42182.062476851846</v>
      </c>
      <c r="T3196" s="17"/>
      <c r="U3196" s="16">
        <f t="shared" si="233"/>
        <v>42212.062476851846</v>
      </c>
    </row>
    <row r="3197" spans="1:21" ht="60" hidden="1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0">
        <f t="shared" si="230"/>
        <v>59</v>
      </c>
      <c r="P3197" s="10">
        <f t="shared" si="231"/>
        <v>53.08</v>
      </c>
      <c r="Q3197" s="12" t="s">
        <v>8315</v>
      </c>
      <c r="R3197" t="s">
        <v>8357</v>
      </c>
      <c r="S3197" s="17">
        <f t="shared" si="232"/>
        <v>42017.594236111108</v>
      </c>
      <c r="T3197" s="17"/>
      <c r="U3197" s="16">
        <f t="shared" si="233"/>
        <v>42047.594236111108</v>
      </c>
    </row>
    <row r="3198" spans="1:21" ht="45" hidden="1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0">
        <f t="shared" si="230"/>
        <v>0</v>
      </c>
      <c r="P3198" s="10">
        <f t="shared" si="231"/>
        <v>300</v>
      </c>
      <c r="Q3198" s="12" t="s">
        <v>8315</v>
      </c>
      <c r="R3198" t="s">
        <v>8357</v>
      </c>
      <c r="S3198" s="17">
        <f t="shared" si="232"/>
        <v>42157.598090277781</v>
      </c>
      <c r="T3198" s="17"/>
      <c r="U3198" s="16">
        <f t="shared" si="233"/>
        <v>42217.583333333328</v>
      </c>
    </row>
    <row r="3199" spans="1:21" ht="45" hidden="1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0">
        <f t="shared" si="230"/>
        <v>11</v>
      </c>
      <c r="P3199" s="10">
        <f t="shared" si="231"/>
        <v>286.25</v>
      </c>
      <c r="Q3199" s="12" t="s">
        <v>8315</v>
      </c>
      <c r="R3199" t="s">
        <v>8357</v>
      </c>
      <c r="S3199" s="17">
        <f t="shared" si="232"/>
        <v>42009.493263888886</v>
      </c>
      <c r="T3199" s="17"/>
      <c r="U3199" s="16">
        <f t="shared" si="233"/>
        <v>42039.493263888886</v>
      </c>
    </row>
    <row r="3200" spans="1:21" ht="60" hidden="1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0">
        <f t="shared" si="230"/>
        <v>0</v>
      </c>
      <c r="P3200" s="10">
        <f t="shared" si="231"/>
        <v>36.67</v>
      </c>
      <c r="Q3200" s="12" t="s">
        <v>8315</v>
      </c>
      <c r="R3200" t="s">
        <v>8357</v>
      </c>
      <c r="S3200" s="17">
        <f t="shared" si="232"/>
        <v>42013.424502314811</v>
      </c>
      <c r="T3200" s="17"/>
      <c r="U3200" s="16">
        <f t="shared" si="233"/>
        <v>42051.424502314811</v>
      </c>
    </row>
    <row r="3201" spans="1:21" ht="45" hidden="1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0">
        <f t="shared" si="230"/>
        <v>52</v>
      </c>
      <c r="P3201" s="10">
        <f t="shared" si="231"/>
        <v>49.21</v>
      </c>
      <c r="Q3201" s="12" t="s">
        <v>8315</v>
      </c>
      <c r="R3201" t="s">
        <v>8357</v>
      </c>
      <c r="S3201" s="17">
        <f t="shared" si="232"/>
        <v>41858.761782407404</v>
      </c>
      <c r="T3201" s="17"/>
      <c r="U3201" s="16">
        <f t="shared" si="233"/>
        <v>41888.875</v>
      </c>
    </row>
    <row r="3202" spans="1:21" ht="60" hidden="1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0">
        <f t="shared" ref="O3202:O3265" si="238">ROUND(E3202/D3202*100,0)</f>
        <v>0</v>
      </c>
      <c r="P3202" s="10">
        <f t="shared" ref="P3202:P3265" si="239">IFERROR(ROUND(E3202/L3202,2),0)</f>
        <v>1</v>
      </c>
      <c r="Q3202" s="12" t="s">
        <v>8315</v>
      </c>
      <c r="R3202" t="s">
        <v>8357</v>
      </c>
      <c r="S3202" s="17">
        <f t="shared" si="232"/>
        <v>42460.320613425924</v>
      </c>
      <c r="T3202" s="17"/>
      <c r="U3202" s="16">
        <f t="shared" si="233"/>
        <v>42490.231944444444</v>
      </c>
    </row>
    <row r="3203" spans="1:21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0">
        <f t="shared" si="238"/>
        <v>1</v>
      </c>
      <c r="P3203" s="10">
        <f t="shared" si="239"/>
        <v>12.5</v>
      </c>
      <c r="Q3203" s="12" t="s">
        <v>8315</v>
      </c>
      <c r="R3203" t="s">
        <v>8357</v>
      </c>
      <c r="S3203" s="17">
        <f t="shared" ref="S3203:S3266" si="240">(((J3203/60)/60)/24)+DATE(1970,1,1)</f>
        <v>41861.767094907409</v>
      </c>
      <c r="T3203" s="27">
        <f>YEAR(S3203)</f>
        <v>2014</v>
      </c>
      <c r="U3203" s="16">
        <f t="shared" ref="U3203:U3266" si="241">(((I3203/60)/60)/24)+DATE(1970,1,1)</f>
        <v>41882.767094907409</v>
      </c>
    </row>
    <row r="3204" spans="1:21" ht="45" hidden="1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0">
        <f t="shared" si="238"/>
        <v>55</v>
      </c>
      <c r="P3204" s="10">
        <f t="shared" si="239"/>
        <v>109.04</v>
      </c>
      <c r="Q3204" s="12" t="s">
        <v>8315</v>
      </c>
      <c r="R3204" t="s">
        <v>8357</v>
      </c>
      <c r="S3204" s="17">
        <f t="shared" si="240"/>
        <v>42293.853541666671</v>
      </c>
      <c r="T3204" s="17"/>
      <c r="U3204" s="16">
        <f t="shared" si="241"/>
        <v>42352.249305555553</v>
      </c>
    </row>
    <row r="3205" spans="1:21" ht="45" hidden="1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0">
        <f t="shared" si="238"/>
        <v>25</v>
      </c>
      <c r="P3205" s="10">
        <f t="shared" si="239"/>
        <v>41.67</v>
      </c>
      <c r="Q3205" s="12" t="s">
        <v>8315</v>
      </c>
      <c r="R3205" t="s">
        <v>8357</v>
      </c>
      <c r="S3205" s="17">
        <f t="shared" si="240"/>
        <v>42242.988680555558</v>
      </c>
      <c r="T3205" s="17"/>
      <c r="U3205" s="16">
        <f t="shared" si="241"/>
        <v>42272.988680555558</v>
      </c>
    </row>
    <row r="3206" spans="1:21" ht="60" hidden="1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0">
        <f t="shared" si="238"/>
        <v>0</v>
      </c>
      <c r="P3206" s="10">
        <f t="shared" si="239"/>
        <v>0</v>
      </c>
      <c r="Q3206" s="12" t="s">
        <v>8315</v>
      </c>
      <c r="R3206" t="s">
        <v>8357</v>
      </c>
      <c r="S3206" s="17">
        <f t="shared" si="240"/>
        <v>42172.686099537037</v>
      </c>
      <c r="T3206" s="17"/>
      <c r="U3206" s="16">
        <f t="shared" si="241"/>
        <v>42202.676388888889</v>
      </c>
    </row>
    <row r="3207" spans="1:21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0">
        <f t="shared" si="238"/>
        <v>3</v>
      </c>
      <c r="P3207" s="10">
        <f t="shared" si="239"/>
        <v>22.75</v>
      </c>
      <c r="Q3207" s="12" t="s">
        <v>8315</v>
      </c>
      <c r="R3207" t="s">
        <v>8357</v>
      </c>
      <c r="S3207" s="17">
        <f t="shared" si="240"/>
        <v>42095.374675925923</v>
      </c>
      <c r="T3207" s="27">
        <f>YEAR(S3207)</f>
        <v>2015</v>
      </c>
      <c r="U3207" s="16">
        <f t="shared" si="241"/>
        <v>42125.374675925923</v>
      </c>
    </row>
    <row r="3208" spans="1:21" ht="60" hidden="1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0">
        <f t="shared" si="238"/>
        <v>0</v>
      </c>
      <c r="P3208" s="10">
        <f t="shared" si="239"/>
        <v>0</v>
      </c>
      <c r="Q3208" s="12" t="s">
        <v>8315</v>
      </c>
      <c r="R3208" t="s">
        <v>8357</v>
      </c>
      <c r="S3208" s="17">
        <f t="shared" si="240"/>
        <v>42236.276053240741</v>
      </c>
      <c r="T3208" s="17"/>
      <c r="U3208" s="16">
        <f t="shared" si="241"/>
        <v>42266.276053240741</v>
      </c>
    </row>
    <row r="3209" spans="1:21" ht="60" hidden="1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0">
        <f t="shared" si="238"/>
        <v>46</v>
      </c>
      <c r="P3209" s="10">
        <f t="shared" si="239"/>
        <v>70.83</v>
      </c>
      <c r="Q3209" s="12" t="s">
        <v>8315</v>
      </c>
      <c r="R3209" t="s">
        <v>8357</v>
      </c>
      <c r="S3209" s="17">
        <f t="shared" si="240"/>
        <v>42057.277858796297</v>
      </c>
      <c r="T3209" s="17"/>
      <c r="U3209" s="16">
        <f t="shared" si="241"/>
        <v>42117.236192129625</v>
      </c>
    </row>
    <row r="3210" spans="1:21" ht="45" hidden="1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0">
        <f t="shared" si="238"/>
        <v>104</v>
      </c>
      <c r="P3210" s="10">
        <f t="shared" si="239"/>
        <v>63.11</v>
      </c>
      <c r="Q3210" s="12" t="s">
        <v>8315</v>
      </c>
      <c r="R3210" t="s">
        <v>8316</v>
      </c>
      <c r="S3210" s="17">
        <f t="shared" si="240"/>
        <v>41827.605057870373</v>
      </c>
      <c r="T3210" s="17"/>
      <c r="U3210" s="16">
        <f t="shared" si="241"/>
        <v>41848.605057870373</v>
      </c>
    </row>
    <row r="3211" spans="1:21" ht="45" hidden="1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0">
        <f t="shared" si="238"/>
        <v>119</v>
      </c>
      <c r="P3211" s="10">
        <f t="shared" si="239"/>
        <v>50.16</v>
      </c>
      <c r="Q3211" s="12" t="s">
        <v>8315</v>
      </c>
      <c r="R3211" t="s">
        <v>8316</v>
      </c>
      <c r="S3211" s="17">
        <f t="shared" si="240"/>
        <v>41778.637245370373</v>
      </c>
      <c r="T3211" s="17"/>
      <c r="U3211" s="16">
        <f t="shared" si="241"/>
        <v>41810.958333333336</v>
      </c>
    </row>
    <row r="3212" spans="1:21" ht="60" hidden="1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0">
        <f t="shared" si="238"/>
        <v>126</v>
      </c>
      <c r="P3212" s="10">
        <f t="shared" si="239"/>
        <v>62.88</v>
      </c>
      <c r="Q3212" s="12" t="s">
        <v>8315</v>
      </c>
      <c r="R3212" t="s">
        <v>8316</v>
      </c>
      <c r="S3212" s="17">
        <f t="shared" si="240"/>
        <v>41013.936562499999</v>
      </c>
      <c r="T3212" s="17"/>
      <c r="U3212" s="16">
        <f t="shared" si="241"/>
        <v>41061.165972222225</v>
      </c>
    </row>
    <row r="3213" spans="1:21" ht="60" hidden="1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0">
        <f t="shared" si="238"/>
        <v>120</v>
      </c>
      <c r="P3213" s="10">
        <f t="shared" si="239"/>
        <v>85.53</v>
      </c>
      <c r="Q3213" s="12" t="s">
        <v>8315</v>
      </c>
      <c r="R3213" t="s">
        <v>8316</v>
      </c>
      <c r="S3213" s="17">
        <f t="shared" si="240"/>
        <v>41834.586574074077</v>
      </c>
      <c r="T3213" s="17"/>
      <c r="U3213" s="16">
        <f t="shared" si="241"/>
        <v>41866.083333333336</v>
      </c>
    </row>
    <row r="3214" spans="1:21" ht="30" hidden="1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0">
        <f t="shared" si="238"/>
        <v>126</v>
      </c>
      <c r="P3214" s="10">
        <f t="shared" si="239"/>
        <v>53.72</v>
      </c>
      <c r="Q3214" s="12" t="s">
        <v>8315</v>
      </c>
      <c r="R3214" t="s">
        <v>8316</v>
      </c>
      <c r="S3214" s="17">
        <f t="shared" si="240"/>
        <v>41829.795729166668</v>
      </c>
      <c r="T3214" s="17"/>
      <c r="U3214" s="16">
        <f t="shared" si="241"/>
        <v>41859.795729166668</v>
      </c>
    </row>
    <row r="3215" spans="1:21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0">
        <f t="shared" si="238"/>
        <v>100</v>
      </c>
      <c r="P3215" s="10">
        <f t="shared" si="239"/>
        <v>127.81</v>
      </c>
      <c r="Q3215" s="12" t="s">
        <v>8315</v>
      </c>
      <c r="R3215" t="s">
        <v>8316</v>
      </c>
      <c r="S3215" s="17">
        <f t="shared" si="240"/>
        <v>42171.763414351852</v>
      </c>
      <c r="T3215" s="27">
        <f t="shared" ref="T3215:T3216" si="242">YEAR(S3215)</f>
        <v>2015</v>
      </c>
      <c r="U3215" s="16">
        <f t="shared" si="241"/>
        <v>42211.763414351852</v>
      </c>
    </row>
    <row r="3216" spans="1:21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0">
        <f t="shared" si="238"/>
        <v>102</v>
      </c>
      <c r="P3216" s="10">
        <f t="shared" si="239"/>
        <v>106.57</v>
      </c>
      <c r="Q3216" s="12" t="s">
        <v>8315</v>
      </c>
      <c r="R3216" t="s">
        <v>8316</v>
      </c>
      <c r="S3216" s="17">
        <f t="shared" si="240"/>
        <v>42337.792511574073</v>
      </c>
      <c r="T3216" s="27">
        <f t="shared" si="242"/>
        <v>2015</v>
      </c>
      <c r="U3216" s="16">
        <f t="shared" si="241"/>
        <v>42374.996527777781</v>
      </c>
    </row>
    <row r="3217" spans="1:21" ht="60" hidden="1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0">
        <f t="shared" si="238"/>
        <v>100</v>
      </c>
      <c r="P3217" s="10">
        <f t="shared" si="239"/>
        <v>262.11</v>
      </c>
      <c r="Q3217" s="12" t="s">
        <v>8315</v>
      </c>
      <c r="R3217" t="s">
        <v>8316</v>
      </c>
      <c r="S3217" s="17">
        <f t="shared" si="240"/>
        <v>42219.665173611109</v>
      </c>
      <c r="T3217" s="17"/>
      <c r="U3217" s="16">
        <f t="shared" si="241"/>
        <v>42257.165972222225</v>
      </c>
    </row>
    <row r="3218" spans="1:21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0">
        <f t="shared" si="238"/>
        <v>100</v>
      </c>
      <c r="P3218" s="10">
        <f t="shared" si="239"/>
        <v>57.17</v>
      </c>
      <c r="Q3218" s="12" t="s">
        <v>8315</v>
      </c>
      <c r="R3218" t="s">
        <v>8316</v>
      </c>
      <c r="S3218" s="17">
        <f t="shared" si="240"/>
        <v>42165.462627314817</v>
      </c>
      <c r="T3218" s="27">
        <f>YEAR(S3218)</f>
        <v>2015</v>
      </c>
      <c r="U3218" s="16">
        <f t="shared" si="241"/>
        <v>42196.604166666672</v>
      </c>
    </row>
    <row r="3219" spans="1:21" ht="45" hidden="1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0">
        <f t="shared" si="238"/>
        <v>116</v>
      </c>
      <c r="P3219" s="10">
        <f t="shared" si="239"/>
        <v>50.2</v>
      </c>
      <c r="Q3219" s="12" t="s">
        <v>8315</v>
      </c>
      <c r="R3219" t="s">
        <v>8316</v>
      </c>
      <c r="S3219" s="17">
        <f t="shared" si="240"/>
        <v>42648.546111111107</v>
      </c>
      <c r="T3219" s="17"/>
      <c r="U3219" s="16">
        <f t="shared" si="241"/>
        <v>42678.546111111107</v>
      </c>
    </row>
    <row r="3220" spans="1:21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0">
        <f t="shared" si="238"/>
        <v>102</v>
      </c>
      <c r="P3220" s="10">
        <f t="shared" si="239"/>
        <v>66.59</v>
      </c>
      <c r="Q3220" s="12" t="s">
        <v>8315</v>
      </c>
      <c r="R3220" t="s">
        <v>8316</v>
      </c>
      <c r="S3220" s="17">
        <f t="shared" si="240"/>
        <v>41971.002152777779</v>
      </c>
      <c r="T3220" s="27">
        <f>YEAR(S3220)</f>
        <v>2014</v>
      </c>
      <c r="U3220" s="16">
        <f t="shared" si="241"/>
        <v>42004</v>
      </c>
    </row>
    <row r="3221" spans="1:21" ht="45" hidden="1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0">
        <f t="shared" si="238"/>
        <v>100</v>
      </c>
      <c r="P3221" s="10">
        <f t="shared" si="239"/>
        <v>168.25</v>
      </c>
      <c r="Q3221" s="12" t="s">
        <v>8315</v>
      </c>
      <c r="R3221" t="s">
        <v>8316</v>
      </c>
      <c r="S3221" s="17">
        <f t="shared" si="240"/>
        <v>42050.983182870375</v>
      </c>
      <c r="T3221" s="17"/>
      <c r="U3221" s="16">
        <f t="shared" si="241"/>
        <v>42085.941516203704</v>
      </c>
    </row>
    <row r="3222" spans="1:21" ht="30" hidden="1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0">
        <f t="shared" si="238"/>
        <v>101</v>
      </c>
      <c r="P3222" s="10">
        <f t="shared" si="239"/>
        <v>256.37</v>
      </c>
      <c r="Q3222" s="12" t="s">
        <v>8315</v>
      </c>
      <c r="R3222" t="s">
        <v>8316</v>
      </c>
      <c r="S3222" s="17">
        <f t="shared" si="240"/>
        <v>42772.833379629628</v>
      </c>
      <c r="T3222" s="17"/>
      <c r="U3222" s="16">
        <f t="shared" si="241"/>
        <v>42806.875</v>
      </c>
    </row>
    <row r="3223" spans="1:21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0">
        <f t="shared" si="238"/>
        <v>103</v>
      </c>
      <c r="P3223" s="10">
        <f t="shared" si="239"/>
        <v>36.61</v>
      </c>
      <c r="Q3223" s="12" t="s">
        <v>8315</v>
      </c>
      <c r="R3223" t="s">
        <v>8316</v>
      </c>
      <c r="S3223" s="17">
        <f t="shared" si="240"/>
        <v>42155.696793981479</v>
      </c>
      <c r="T3223" s="27">
        <f>YEAR(S3223)</f>
        <v>2015</v>
      </c>
      <c r="U3223" s="16">
        <f t="shared" si="241"/>
        <v>42190.696793981479</v>
      </c>
    </row>
    <row r="3224" spans="1:21" ht="45" hidden="1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0">
        <f t="shared" si="238"/>
        <v>125</v>
      </c>
      <c r="P3224" s="10">
        <f t="shared" si="239"/>
        <v>37.14</v>
      </c>
      <c r="Q3224" s="12" t="s">
        <v>8315</v>
      </c>
      <c r="R3224" t="s">
        <v>8316</v>
      </c>
      <c r="S3224" s="17">
        <f t="shared" si="240"/>
        <v>42270.582141203704</v>
      </c>
      <c r="T3224" s="17"/>
      <c r="U3224" s="16">
        <f t="shared" si="241"/>
        <v>42301.895138888889</v>
      </c>
    </row>
    <row r="3225" spans="1:21" ht="30" hidden="1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0">
        <f t="shared" si="238"/>
        <v>110</v>
      </c>
      <c r="P3225" s="10">
        <f t="shared" si="239"/>
        <v>45.88</v>
      </c>
      <c r="Q3225" s="12" t="s">
        <v>8315</v>
      </c>
      <c r="R3225" t="s">
        <v>8316</v>
      </c>
      <c r="S3225" s="17">
        <f t="shared" si="240"/>
        <v>42206.835370370376</v>
      </c>
      <c r="T3225" s="17"/>
      <c r="U3225" s="16">
        <f t="shared" si="241"/>
        <v>42236.835370370376</v>
      </c>
    </row>
    <row r="3226" spans="1:21" ht="60" hidden="1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0">
        <f t="shared" si="238"/>
        <v>102</v>
      </c>
      <c r="P3226" s="10">
        <f t="shared" si="239"/>
        <v>141.71</v>
      </c>
      <c r="Q3226" s="12" t="s">
        <v>8315</v>
      </c>
      <c r="R3226" t="s">
        <v>8316</v>
      </c>
      <c r="S3226" s="17">
        <f t="shared" si="240"/>
        <v>42697.850844907407</v>
      </c>
      <c r="T3226" s="17"/>
      <c r="U3226" s="16">
        <f t="shared" si="241"/>
        <v>42745.208333333328</v>
      </c>
    </row>
    <row r="3227" spans="1:21" ht="45" hidden="1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0">
        <f t="shared" si="238"/>
        <v>102</v>
      </c>
      <c r="P3227" s="10">
        <f t="shared" si="239"/>
        <v>52.49</v>
      </c>
      <c r="Q3227" s="12" t="s">
        <v>8315</v>
      </c>
      <c r="R3227" t="s">
        <v>8316</v>
      </c>
      <c r="S3227" s="17">
        <f t="shared" si="240"/>
        <v>42503.559467592597</v>
      </c>
      <c r="T3227" s="17"/>
      <c r="U3227" s="16">
        <f t="shared" si="241"/>
        <v>42524.875</v>
      </c>
    </row>
    <row r="3228" spans="1:21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0">
        <f t="shared" si="238"/>
        <v>104</v>
      </c>
      <c r="P3228" s="10">
        <f t="shared" si="239"/>
        <v>59.52</v>
      </c>
      <c r="Q3228" s="12" t="s">
        <v>8315</v>
      </c>
      <c r="R3228" t="s">
        <v>8316</v>
      </c>
      <c r="S3228" s="17">
        <f t="shared" si="240"/>
        <v>42277.583472222221</v>
      </c>
      <c r="T3228" s="27">
        <f t="shared" ref="T3228:T3229" si="243">YEAR(S3228)</f>
        <v>2015</v>
      </c>
      <c r="U3228" s="16">
        <f t="shared" si="241"/>
        <v>42307.583472222221</v>
      </c>
    </row>
    <row r="3229" spans="1:21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0">
        <f t="shared" si="238"/>
        <v>125</v>
      </c>
      <c r="P3229" s="10">
        <f t="shared" si="239"/>
        <v>50</v>
      </c>
      <c r="Q3229" s="12" t="s">
        <v>8315</v>
      </c>
      <c r="R3229" t="s">
        <v>8316</v>
      </c>
      <c r="S3229" s="17">
        <f t="shared" si="240"/>
        <v>42722.882361111115</v>
      </c>
      <c r="T3229" s="27">
        <f t="shared" si="243"/>
        <v>2016</v>
      </c>
      <c r="U3229" s="16">
        <f t="shared" si="241"/>
        <v>42752.882361111115</v>
      </c>
    </row>
    <row r="3230" spans="1:21" ht="30" hidden="1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0">
        <f t="shared" si="238"/>
        <v>102</v>
      </c>
      <c r="P3230" s="10">
        <f t="shared" si="239"/>
        <v>193.62</v>
      </c>
      <c r="Q3230" s="12" t="s">
        <v>8315</v>
      </c>
      <c r="R3230" t="s">
        <v>8316</v>
      </c>
      <c r="S3230" s="17">
        <f t="shared" si="240"/>
        <v>42323.70930555556</v>
      </c>
      <c r="T3230" s="17"/>
      <c r="U3230" s="16">
        <f t="shared" si="241"/>
        <v>42355.207638888889</v>
      </c>
    </row>
    <row r="3231" spans="1:21" ht="45" hidden="1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0">
        <f t="shared" si="238"/>
        <v>108</v>
      </c>
      <c r="P3231" s="10">
        <f t="shared" si="239"/>
        <v>106.8</v>
      </c>
      <c r="Q3231" s="12" t="s">
        <v>8315</v>
      </c>
      <c r="R3231" t="s">
        <v>8316</v>
      </c>
      <c r="S3231" s="17">
        <f t="shared" si="240"/>
        <v>41933.291643518518</v>
      </c>
      <c r="T3231" s="17"/>
      <c r="U3231" s="16">
        <f t="shared" si="241"/>
        <v>41963.333310185189</v>
      </c>
    </row>
    <row r="3232" spans="1:21" ht="60" hidden="1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0">
        <f t="shared" si="238"/>
        <v>110</v>
      </c>
      <c r="P3232" s="10">
        <f t="shared" si="239"/>
        <v>77.22</v>
      </c>
      <c r="Q3232" s="12" t="s">
        <v>8315</v>
      </c>
      <c r="R3232" t="s">
        <v>8316</v>
      </c>
      <c r="S3232" s="17">
        <f t="shared" si="240"/>
        <v>41898.168125000004</v>
      </c>
      <c r="T3232" s="17"/>
      <c r="U3232" s="16">
        <f t="shared" si="241"/>
        <v>41913.165972222225</v>
      </c>
    </row>
    <row r="3233" spans="1:21" ht="45" hidden="1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0">
        <f t="shared" si="238"/>
        <v>161</v>
      </c>
      <c r="P3233" s="10">
        <f t="shared" si="239"/>
        <v>57.5</v>
      </c>
      <c r="Q3233" s="12" t="s">
        <v>8315</v>
      </c>
      <c r="R3233" t="s">
        <v>8316</v>
      </c>
      <c r="S3233" s="17">
        <f t="shared" si="240"/>
        <v>42446.943831018521</v>
      </c>
      <c r="T3233" s="17"/>
      <c r="U3233" s="16">
        <f t="shared" si="241"/>
        <v>42476.943831018521</v>
      </c>
    </row>
    <row r="3234" spans="1:21" ht="45" hidden="1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0">
        <f t="shared" si="238"/>
        <v>131</v>
      </c>
      <c r="P3234" s="10">
        <f t="shared" si="239"/>
        <v>50.46</v>
      </c>
      <c r="Q3234" s="12" t="s">
        <v>8315</v>
      </c>
      <c r="R3234" t="s">
        <v>8316</v>
      </c>
      <c r="S3234" s="17">
        <f t="shared" si="240"/>
        <v>42463.81385416667</v>
      </c>
      <c r="T3234" s="17"/>
      <c r="U3234" s="16">
        <f t="shared" si="241"/>
        <v>42494.165972222225</v>
      </c>
    </row>
    <row r="3235" spans="1:21" ht="45" hidden="1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0">
        <f t="shared" si="238"/>
        <v>119</v>
      </c>
      <c r="P3235" s="10">
        <f t="shared" si="239"/>
        <v>97.38</v>
      </c>
      <c r="Q3235" s="12" t="s">
        <v>8315</v>
      </c>
      <c r="R3235" t="s">
        <v>8316</v>
      </c>
      <c r="S3235" s="17">
        <f t="shared" si="240"/>
        <v>42766.805034722223</v>
      </c>
      <c r="T3235" s="17"/>
      <c r="U3235" s="16">
        <f t="shared" si="241"/>
        <v>42796.805034722223</v>
      </c>
    </row>
    <row r="3236" spans="1:21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0">
        <f t="shared" si="238"/>
        <v>100</v>
      </c>
      <c r="P3236" s="10">
        <f t="shared" si="239"/>
        <v>34.92</v>
      </c>
      <c r="Q3236" s="12" t="s">
        <v>8315</v>
      </c>
      <c r="R3236" t="s">
        <v>8316</v>
      </c>
      <c r="S3236" s="17">
        <f t="shared" si="240"/>
        <v>42734.789444444439</v>
      </c>
      <c r="T3236" s="27">
        <f>YEAR(S3236)</f>
        <v>2016</v>
      </c>
      <c r="U3236" s="16">
        <f t="shared" si="241"/>
        <v>42767.979861111111</v>
      </c>
    </row>
    <row r="3237" spans="1:21" ht="60" hidden="1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0">
        <f t="shared" si="238"/>
        <v>103</v>
      </c>
      <c r="P3237" s="10">
        <f t="shared" si="239"/>
        <v>85.53</v>
      </c>
      <c r="Q3237" s="12" t="s">
        <v>8315</v>
      </c>
      <c r="R3237" t="s">
        <v>8316</v>
      </c>
      <c r="S3237" s="17">
        <f t="shared" si="240"/>
        <v>42522.347812499997</v>
      </c>
      <c r="T3237" s="17"/>
      <c r="U3237" s="16">
        <f t="shared" si="241"/>
        <v>42552.347812499997</v>
      </c>
    </row>
    <row r="3238" spans="1:21" ht="60" hidden="1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0">
        <f t="shared" si="238"/>
        <v>101</v>
      </c>
      <c r="P3238" s="10">
        <f t="shared" si="239"/>
        <v>182.91</v>
      </c>
      <c r="Q3238" s="12" t="s">
        <v>8315</v>
      </c>
      <c r="R3238" t="s">
        <v>8316</v>
      </c>
      <c r="S3238" s="17">
        <f t="shared" si="240"/>
        <v>42702.917048611111</v>
      </c>
      <c r="T3238" s="17"/>
      <c r="U3238" s="16">
        <f t="shared" si="241"/>
        <v>42732.917048611111</v>
      </c>
    </row>
    <row r="3239" spans="1:21" ht="30" hidden="1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0">
        <f t="shared" si="238"/>
        <v>101</v>
      </c>
      <c r="P3239" s="10">
        <f t="shared" si="239"/>
        <v>131.13999999999999</v>
      </c>
      <c r="Q3239" s="12" t="s">
        <v>8315</v>
      </c>
      <c r="R3239" t="s">
        <v>8316</v>
      </c>
      <c r="S3239" s="17">
        <f t="shared" si="240"/>
        <v>42252.474351851852</v>
      </c>
      <c r="T3239" s="17"/>
      <c r="U3239" s="16">
        <f t="shared" si="241"/>
        <v>42276.165972222225</v>
      </c>
    </row>
    <row r="3240" spans="1:21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0">
        <f t="shared" si="238"/>
        <v>112</v>
      </c>
      <c r="P3240" s="10">
        <f t="shared" si="239"/>
        <v>39.81</v>
      </c>
      <c r="Q3240" s="12" t="s">
        <v>8315</v>
      </c>
      <c r="R3240" t="s">
        <v>8316</v>
      </c>
      <c r="S3240" s="17">
        <f t="shared" si="240"/>
        <v>42156.510393518518</v>
      </c>
      <c r="T3240" s="27">
        <f t="shared" ref="T3240:T3242" si="244">YEAR(S3240)</f>
        <v>2015</v>
      </c>
      <c r="U3240" s="16">
        <f t="shared" si="241"/>
        <v>42186.510393518518</v>
      </c>
    </row>
    <row r="3241" spans="1:21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0">
        <f t="shared" si="238"/>
        <v>106</v>
      </c>
      <c r="P3241" s="10">
        <f t="shared" si="239"/>
        <v>59.7</v>
      </c>
      <c r="Q3241" s="12" t="s">
        <v>8315</v>
      </c>
      <c r="R3241" t="s">
        <v>8316</v>
      </c>
      <c r="S3241" s="17">
        <f t="shared" si="240"/>
        <v>42278.089039351849</v>
      </c>
      <c r="T3241" s="27">
        <f t="shared" si="244"/>
        <v>2015</v>
      </c>
      <c r="U3241" s="16">
        <f t="shared" si="241"/>
        <v>42302.999305555553</v>
      </c>
    </row>
    <row r="3242" spans="1:21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0">
        <f t="shared" si="238"/>
        <v>101</v>
      </c>
      <c r="P3242" s="10">
        <f t="shared" si="239"/>
        <v>88.74</v>
      </c>
      <c r="Q3242" s="12" t="s">
        <v>8315</v>
      </c>
      <c r="R3242" t="s">
        <v>8316</v>
      </c>
      <c r="S3242" s="17">
        <f t="shared" si="240"/>
        <v>42754.693842592591</v>
      </c>
      <c r="T3242" s="27">
        <f t="shared" si="244"/>
        <v>2017</v>
      </c>
      <c r="U3242" s="16">
        <f t="shared" si="241"/>
        <v>42782.958333333328</v>
      </c>
    </row>
    <row r="3243" spans="1:21" ht="60" hidden="1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0">
        <f t="shared" si="238"/>
        <v>115</v>
      </c>
      <c r="P3243" s="10">
        <f t="shared" si="239"/>
        <v>58.69</v>
      </c>
      <c r="Q3243" s="12" t="s">
        <v>8315</v>
      </c>
      <c r="R3243" t="s">
        <v>8316</v>
      </c>
      <c r="S3243" s="17">
        <f t="shared" si="240"/>
        <v>41893.324884259258</v>
      </c>
      <c r="T3243" s="17"/>
      <c r="U3243" s="16">
        <f t="shared" si="241"/>
        <v>41926.290972222225</v>
      </c>
    </row>
    <row r="3244" spans="1:21" ht="45" hidden="1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0">
        <f t="shared" si="238"/>
        <v>127</v>
      </c>
      <c r="P3244" s="10">
        <f t="shared" si="239"/>
        <v>69.569999999999993</v>
      </c>
      <c r="Q3244" s="12" t="s">
        <v>8315</v>
      </c>
      <c r="R3244" t="s">
        <v>8316</v>
      </c>
      <c r="S3244" s="17">
        <f t="shared" si="240"/>
        <v>41871.755694444444</v>
      </c>
      <c r="T3244" s="17"/>
      <c r="U3244" s="16">
        <f t="shared" si="241"/>
        <v>41901.755694444444</v>
      </c>
    </row>
    <row r="3245" spans="1:21" ht="45" hidden="1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0">
        <f t="shared" si="238"/>
        <v>103</v>
      </c>
      <c r="P3245" s="10">
        <f t="shared" si="239"/>
        <v>115.87</v>
      </c>
      <c r="Q3245" s="12" t="s">
        <v>8315</v>
      </c>
      <c r="R3245" t="s">
        <v>8316</v>
      </c>
      <c r="S3245" s="17">
        <f t="shared" si="240"/>
        <v>42262.096782407403</v>
      </c>
      <c r="T3245" s="17"/>
      <c r="U3245" s="16">
        <f t="shared" si="241"/>
        <v>42286</v>
      </c>
    </row>
    <row r="3246" spans="1:21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0">
        <f t="shared" si="238"/>
        <v>103</v>
      </c>
      <c r="P3246" s="10">
        <f t="shared" si="239"/>
        <v>23.87</v>
      </c>
      <c r="Q3246" s="12" t="s">
        <v>8315</v>
      </c>
      <c r="R3246" t="s">
        <v>8316</v>
      </c>
      <c r="S3246" s="17">
        <f t="shared" si="240"/>
        <v>42675.694236111114</v>
      </c>
      <c r="T3246" s="27">
        <f>YEAR(S3246)</f>
        <v>2016</v>
      </c>
      <c r="U3246" s="16">
        <f t="shared" si="241"/>
        <v>42705.735902777778</v>
      </c>
    </row>
    <row r="3247" spans="1:21" ht="45" hidden="1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0">
        <f t="shared" si="238"/>
        <v>104</v>
      </c>
      <c r="P3247" s="10">
        <f t="shared" si="239"/>
        <v>81.13</v>
      </c>
      <c r="Q3247" s="12" t="s">
        <v>8315</v>
      </c>
      <c r="R3247" t="s">
        <v>8316</v>
      </c>
      <c r="S3247" s="17">
        <f t="shared" si="240"/>
        <v>42135.60020833333</v>
      </c>
      <c r="T3247" s="17"/>
      <c r="U3247" s="16">
        <f t="shared" si="241"/>
        <v>42167.083333333328</v>
      </c>
    </row>
    <row r="3248" spans="1:21" ht="45" hidden="1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0">
        <f t="shared" si="238"/>
        <v>111</v>
      </c>
      <c r="P3248" s="10">
        <f t="shared" si="239"/>
        <v>57.63</v>
      </c>
      <c r="Q3248" s="12" t="s">
        <v>8315</v>
      </c>
      <c r="R3248" t="s">
        <v>8316</v>
      </c>
      <c r="S3248" s="17">
        <f t="shared" si="240"/>
        <v>42230.472222222219</v>
      </c>
      <c r="T3248" s="17"/>
      <c r="U3248" s="16">
        <f t="shared" si="241"/>
        <v>42259.165972222225</v>
      </c>
    </row>
    <row r="3249" spans="1:21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0">
        <f t="shared" si="238"/>
        <v>106</v>
      </c>
      <c r="P3249" s="10">
        <f t="shared" si="239"/>
        <v>46.43</v>
      </c>
      <c r="Q3249" s="12" t="s">
        <v>8315</v>
      </c>
      <c r="R3249" t="s">
        <v>8316</v>
      </c>
      <c r="S3249" s="17">
        <f t="shared" si="240"/>
        <v>42167.434166666666</v>
      </c>
      <c r="T3249" s="27">
        <f>YEAR(S3249)</f>
        <v>2015</v>
      </c>
      <c r="U3249" s="16">
        <f t="shared" si="241"/>
        <v>42197.434166666666</v>
      </c>
    </row>
    <row r="3250" spans="1:21" ht="30" hidden="1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0">
        <f t="shared" si="238"/>
        <v>101</v>
      </c>
      <c r="P3250" s="10">
        <f t="shared" si="239"/>
        <v>60.48</v>
      </c>
      <c r="Q3250" s="12" t="s">
        <v>8315</v>
      </c>
      <c r="R3250" t="s">
        <v>8316</v>
      </c>
      <c r="S3250" s="17">
        <f t="shared" si="240"/>
        <v>42068.888391203705</v>
      </c>
      <c r="T3250" s="17"/>
      <c r="U3250" s="16">
        <f t="shared" si="241"/>
        <v>42098.846724537041</v>
      </c>
    </row>
    <row r="3251" spans="1:21" ht="60" hidden="1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0">
        <f t="shared" si="238"/>
        <v>105</v>
      </c>
      <c r="P3251" s="10">
        <f t="shared" si="239"/>
        <v>65.58</v>
      </c>
      <c r="Q3251" s="12" t="s">
        <v>8315</v>
      </c>
      <c r="R3251" t="s">
        <v>8316</v>
      </c>
      <c r="S3251" s="17">
        <f t="shared" si="240"/>
        <v>42145.746689814812</v>
      </c>
      <c r="T3251" s="17"/>
      <c r="U3251" s="16">
        <f t="shared" si="241"/>
        <v>42175.746689814812</v>
      </c>
    </row>
    <row r="3252" spans="1:21" ht="60" hidden="1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0">
        <f t="shared" si="238"/>
        <v>102</v>
      </c>
      <c r="P3252" s="10">
        <f t="shared" si="239"/>
        <v>119.19</v>
      </c>
      <c r="Q3252" s="12" t="s">
        <v>8315</v>
      </c>
      <c r="R3252" t="s">
        <v>8316</v>
      </c>
      <c r="S3252" s="17">
        <f t="shared" si="240"/>
        <v>41918.742175925923</v>
      </c>
      <c r="T3252" s="17"/>
      <c r="U3252" s="16">
        <f t="shared" si="241"/>
        <v>41948.783842592595</v>
      </c>
    </row>
    <row r="3253" spans="1:21" ht="60" hidden="1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0">
        <f t="shared" si="238"/>
        <v>111</v>
      </c>
      <c r="P3253" s="10">
        <f t="shared" si="239"/>
        <v>83.05</v>
      </c>
      <c r="Q3253" s="12" t="s">
        <v>8315</v>
      </c>
      <c r="R3253" t="s">
        <v>8316</v>
      </c>
      <c r="S3253" s="17">
        <f t="shared" si="240"/>
        <v>42146.731087962966</v>
      </c>
      <c r="T3253" s="17"/>
      <c r="U3253" s="16">
        <f t="shared" si="241"/>
        <v>42176.731087962966</v>
      </c>
    </row>
    <row r="3254" spans="1:21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0">
        <f t="shared" si="238"/>
        <v>128</v>
      </c>
      <c r="P3254" s="10">
        <f t="shared" si="239"/>
        <v>57.52</v>
      </c>
      <c r="Q3254" s="12" t="s">
        <v>8315</v>
      </c>
      <c r="R3254" t="s">
        <v>8316</v>
      </c>
      <c r="S3254" s="17">
        <f t="shared" si="240"/>
        <v>42590.472685185188</v>
      </c>
      <c r="T3254" s="27">
        <f>YEAR(S3254)</f>
        <v>2016</v>
      </c>
      <c r="U3254" s="16">
        <f t="shared" si="241"/>
        <v>42620.472685185188</v>
      </c>
    </row>
    <row r="3255" spans="1:21" ht="45" hidden="1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0">
        <f t="shared" si="238"/>
        <v>102</v>
      </c>
      <c r="P3255" s="10">
        <f t="shared" si="239"/>
        <v>177.09</v>
      </c>
      <c r="Q3255" s="12" t="s">
        <v>8315</v>
      </c>
      <c r="R3255" t="s">
        <v>8316</v>
      </c>
      <c r="S3255" s="17">
        <f t="shared" si="240"/>
        <v>42602.576712962968</v>
      </c>
      <c r="T3255" s="17"/>
      <c r="U3255" s="16">
        <f t="shared" si="241"/>
        <v>42621.15625</v>
      </c>
    </row>
    <row r="3256" spans="1:21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0">
        <f t="shared" si="238"/>
        <v>101</v>
      </c>
      <c r="P3256" s="10">
        <f t="shared" si="239"/>
        <v>70.77</v>
      </c>
      <c r="Q3256" s="12" t="s">
        <v>8315</v>
      </c>
      <c r="R3256" t="s">
        <v>8316</v>
      </c>
      <c r="S3256" s="17">
        <f t="shared" si="240"/>
        <v>42059.085752314815</v>
      </c>
      <c r="T3256" s="27">
        <f t="shared" ref="T3256:T3257" si="245">YEAR(S3256)</f>
        <v>2015</v>
      </c>
      <c r="U3256" s="16">
        <f t="shared" si="241"/>
        <v>42089.044085648144</v>
      </c>
    </row>
    <row r="3257" spans="1:21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0">
        <f t="shared" si="238"/>
        <v>175</v>
      </c>
      <c r="P3257" s="10">
        <f t="shared" si="239"/>
        <v>29.17</v>
      </c>
      <c r="Q3257" s="12" t="s">
        <v>8315</v>
      </c>
      <c r="R3257" t="s">
        <v>8316</v>
      </c>
      <c r="S3257" s="17">
        <f t="shared" si="240"/>
        <v>41889.768229166664</v>
      </c>
      <c r="T3257" s="27">
        <f t="shared" si="245"/>
        <v>2014</v>
      </c>
      <c r="U3257" s="16">
        <f t="shared" si="241"/>
        <v>41919.768229166664</v>
      </c>
    </row>
    <row r="3258" spans="1:21" ht="45" hidden="1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0">
        <f t="shared" si="238"/>
        <v>128</v>
      </c>
      <c r="P3258" s="10">
        <f t="shared" si="239"/>
        <v>72.760000000000005</v>
      </c>
      <c r="Q3258" s="12" t="s">
        <v>8315</v>
      </c>
      <c r="R3258" t="s">
        <v>8316</v>
      </c>
      <c r="S3258" s="17">
        <f t="shared" si="240"/>
        <v>42144.573807870373</v>
      </c>
      <c r="T3258" s="17"/>
      <c r="U3258" s="16">
        <f t="shared" si="241"/>
        <v>42166.165972222225</v>
      </c>
    </row>
    <row r="3259" spans="1:21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0">
        <f t="shared" si="238"/>
        <v>106</v>
      </c>
      <c r="P3259" s="10">
        <f t="shared" si="239"/>
        <v>51.85</v>
      </c>
      <c r="Q3259" s="12" t="s">
        <v>8315</v>
      </c>
      <c r="R3259" t="s">
        <v>8316</v>
      </c>
      <c r="S3259" s="17">
        <f t="shared" si="240"/>
        <v>42758.559629629628</v>
      </c>
      <c r="T3259" s="27">
        <f>YEAR(S3259)</f>
        <v>2017</v>
      </c>
      <c r="U3259" s="16">
        <f t="shared" si="241"/>
        <v>42788.559629629628</v>
      </c>
    </row>
    <row r="3260" spans="1:21" ht="45" hidden="1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0">
        <f t="shared" si="238"/>
        <v>105</v>
      </c>
      <c r="P3260" s="10">
        <f t="shared" si="239"/>
        <v>98.2</v>
      </c>
      <c r="Q3260" s="12" t="s">
        <v>8315</v>
      </c>
      <c r="R3260" t="s">
        <v>8316</v>
      </c>
      <c r="S3260" s="17">
        <f t="shared" si="240"/>
        <v>41982.887280092589</v>
      </c>
      <c r="T3260" s="17"/>
      <c r="U3260" s="16">
        <f t="shared" si="241"/>
        <v>42012.887280092589</v>
      </c>
    </row>
    <row r="3261" spans="1:21" ht="60" hidden="1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0">
        <f t="shared" si="238"/>
        <v>106</v>
      </c>
      <c r="P3261" s="10">
        <f t="shared" si="239"/>
        <v>251.74</v>
      </c>
      <c r="Q3261" s="12" t="s">
        <v>8315</v>
      </c>
      <c r="R3261" t="s">
        <v>8316</v>
      </c>
      <c r="S3261" s="17">
        <f t="shared" si="240"/>
        <v>42614.760937500003</v>
      </c>
      <c r="T3261" s="17"/>
      <c r="U3261" s="16">
        <f t="shared" si="241"/>
        <v>42644.165972222225</v>
      </c>
    </row>
    <row r="3262" spans="1:21" ht="45" hidden="1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0">
        <f t="shared" si="238"/>
        <v>109</v>
      </c>
      <c r="P3262" s="10">
        <f t="shared" si="239"/>
        <v>74.819999999999993</v>
      </c>
      <c r="Q3262" s="12" t="s">
        <v>8315</v>
      </c>
      <c r="R3262" t="s">
        <v>8316</v>
      </c>
      <c r="S3262" s="17">
        <f t="shared" si="240"/>
        <v>42303.672662037032</v>
      </c>
      <c r="T3262" s="17"/>
      <c r="U3262" s="16">
        <f t="shared" si="241"/>
        <v>42338.714328703703</v>
      </c>
    </row>
    <row r="3263" spans="1:21" ht="45" hidden="1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0">
        <f t="shared" si="238"/>
        <v>100</v>
      </c>
      <c r="P3263" s="10">
        <f t="shared" si="239"/>
        <v>67.650000000000006</v>
      </c>
      <c r="Q3263" s="12" t="s">
        <v>8315</v>
      </c>
      <c r="R3263" t="s">
        <v>8316</v>
      </c>
      <c r="S3263" s="17">
        <f t="shared" si="240"/>
        <v>42171.725416666668</v>
      </c>
      <c r="T3263" s="17"/>
      <c r="U3263" s="16">
        <f t="shared" si="241"/>
        <v>42201.725416666668</v>
      </c>
    </row>
    <row r="3264" spans="1:21" ht="30" hidden="1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0">
        <f t="shared" si="238"/>
        <v>103</v>
      </c>
      <c r="P3264" s="10">
        <f t="shared" si="239"/>
        <v>93.81</v>
      </c>
      <c r="Q3264" s="12" t="s">
        <v>8315</v>
      </c>
      <c r="R3264" t="s">
        <v>8316</v>
      </c>
      <c r="S3264" s="17">
        <f t="shared" si="240"/>
        <v>41964.315532407403</v>
      </c>
      <c r="T3264" s="17"/>
      <c r="U3264" s="16">
        <f t="shared" si="241"/>
        <v>41995.166666666672</v>
      </c>
    </row>
    <row r="3265" spans="1:21" ht="45" hidden="1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0">
        <f t="shared" si="238"/>
        <v>112</v>
      </c>
      <c r="P3265" s="10">
        <f t="shared" si="239"/>
        <v>41.24</v>
      </c>
      <c r="Q3265" s="12" t="s">
        <v>8315</v>
      </c>
      <c r="R3265" t="s">
        <v>8316</v>
      </c>
      <c r="S3265" s="17">
        <f t="shared" si="240"/>
        <v>42284.516064814816</v>
      </c>
      <c r="T3265" s="17"/>
      <c r="U3265" s="16">
        <f t="shared" si="241"/>
        <v>42307.875</v>
      </c>
    </row>
    <row r="3266" spans="1:21" ht="45" hidden="1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0">
        <f t="shared" ref="O3266:O3329" si="246">ROUND(E3266/D3266*100,0)</f>
        <v>103</v>
      </c>
      <c r="P3266" s="10">
        <f t="shared" ref="P3266:P3329" si="247">IFERROR(ROUND(E3266/L3266,2),0)</f>
        <v>52.55</v>
      </c>
      <c r="Q3266" s="12" t="s">
        <v>8315</v>
      </c>
      <c r="R3266" t="s">
        <v>8316</v>
      </c>
      <c r="S3266" s="17">
        <f t="shared" si="240"/>
        <v>42016.800208333334</v>
      </c>
      <c r="T3266" s="17"/>
      <c r="U3266" s="16">
        <f t="shared" si="241"/>
        <v>42032.916666666672</v>
      </c>
    </row>
    <row r="3267" spans="1:21" ht="45" hidden="1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0">
        <f t="shared" si="246"/>
        <v>164</v>
      </c>
      <c r="P3267" s="10">
        <f t="shared" si="247"/>
        <v>70.290000000000006</v>
      </c>
      <c r="Q3267" s="12" t="s">
        <v>8315</v>
      </c>
      <c r="R3267" t="s">
        <v>8316</v>
      </c>
      <c r="S3267" s="17">
        <f t="shared" ref="S3267:S3330" si="248">(((J3267/60)/60)/24)+DATE(1970,1,1)</f>
        <v>42311.711979166663</v>
      </c>
      <c r="T3267" s="17"/>
      <c r="U3267" s="16">
        <f t="shared" ref="U3267:U3330" si="249">(((I3267/60)/60)/24)+DATE(1970,1,1)</f>
        <v>42341.708333333328</v>
      </c>
    </row>
    <row r="3268" spans="1:21" ht="45" hidden="1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0">
        <f t="shared" si="246"/>
        <v>131</v>
      </c>
      <c r="P3268" s="10">
        <f t="shared" si="247"/>
        <v>48.33</v>
      </c>
      <c r="Q3268" s="12" t="s">
        <v>8315</v>
      </c>
      <c r="R3268" t="s">
        <v>8316</v>
      </c>
      <c r="S3268" s="17">
        <f t="shared" si="248"/>
        <v>42136.536134259266</v>
      </c>
      <c r="T3268" s="17"/>
      <c r="U3268" s="16">
        <f t="shared" si="249"/>
        <v>42167.875</v>
      </c>
    </row>
    <row r="3269" spans="1:21" ht="60" hidden="1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0">
        <f t="shared" si="246"/>
        <v>102</v>
      </c>
      <c r="P3269" s="10">
        <f t="shared" si="247"/>
        <v>53.18</v>
      </c>
      <c r="Q3269" s="12" t="s">
        <v>8315</v>
      </c>
      <c r="R3269" t="s">
        <v>8316</v>
      </c>
      <c r="S3269" s="17">
        <f t="shared" si="248"/>
        <v>42172.757638888885</v>
      </c>
      <c r="T3269" s="17"/>
      <c r="U3269" s="16">
        <f t="shared" si="249"/>
        <v>42202.757638888885</v>
      </c>
    </row>
    <row r="3270" spans="1:21" ht="45" hidden="1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0">
        <f t="shared" si="246"/>
        <v>128</v>
      </c>
      <c r="P3270" s="10">
        <f t="shared" si="247"/>
        <v>60.95</v>
      </c>
      <c r="Q3270" s="12" t="s">
        <v>8315</v>
      </c>
      <c r="R3270" t="s">
        <v>8316</v>
      </c>
      <c r="S3270" s="17">
        <f t="shared" si="248"/>
        <v>42590.90425925926</v>
      </c>
      <c r="T3270" s="17"/>
      <c r="U3270" s="16">
        <f t="shared" si="249"/>
        <v>42606.90425925926</v>
      </c>
    </row>
    <row r="3271" spans="1:21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0">
        <f t="shared" si="246"/>
        <v>102</v>
      </c>
      <c r="P3271" s="10">
        <f t="shared" si="247"/>
        <v>116</v>
      </c>
      <c r="Q3271" s="12" t="s">
        <v>8315</v>
      </c>
      <c r="R3271" t="s">
        <v>8316</v>
      </c>
      <c r="S3271" s="17">
        <f t="shared" si="248"/>
        <v>42137.395798611105</v>
      </c>
      <c r="T3271" s="27">
        <f t="shared" ref="T3271:T3273" si="250">YEAR(S3271)</f>
        <v>2015</v>
      </c>
      <c r="U3271" s="16">
        <f t="shared" si="249"/>
        <v>42171.458333333328</v>
      </c>
    </row>
    <row r="3272" spans="1:21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0">
        <f t="shared" si="246"/>
        <v>102</v>
      </c>
      <c r="P3272" s="10">
        <f t="shared" si="247"/>
        <v>61</v>
      </c>
      <c r="Q3272" s="12" t="s">
        <v>8315</v>
      </c>
      <c r="R3272" t="s">
        <v>8316</v>
      </c>
      <c r="S3272" s="17">
        <f t="shared" si="248"/>
        <v>42167.533159722225</v>
      </c>
      <c r="T3272" s="27">
        <f t="shared" si="250"/>
        <v>2015</v>
      </c>
      <c r="U3272" s="16">
        <f t="shared" si="249"/>
        <v>42197.533159722225</v>
      </c>
    </row>
    <row r="3273" spans="1:21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0">
        <f t="shared" si="246"/>
        <v>130</v>
      </c>
      <c r="P3273" s="10">
        <f t="shared" si="247"/>
        <v>38.24</v>
      </c>
      <c r="Q3273" s="12" t="s">
        <v>8315</v>
      </c>
      <c r="R3273" t="s">
        <v>8316</v>
      </c>
      <c r="S3273" s="17">
        <f t="shared" si="248"/>
        <v>41915.437210648146</v>
      </c>
      <c r="T3273" s="27">
        <f t="shared" si="250"/>
        <v>2014</v>
      </c>
      <c r="U3273" s="16">
        <f t="shared" si="249"/>
        <v>41945.478877314818</v>
      </c>
    </row>
    <row r="3274" spans="1:21" ht="45" hidden="1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0">
        <f t="shared" si="246"/>
        <v>154</v>
      </c>
      <c r="P3274" s="10">
        <f t="shared" si="247"/>
        <v>106.5</v>
      </c>
      <c r="Q3274" s="12" t="s">
        <v>8315</v>
      </c>
      <c r="R3274" t="s">
        <v>8316</v>
      </c>
      <c r="S3274" s="17">
        <f t="shared" si="248"/>
        <v>42284.500104166669</v>
      </c>
      <c r="T3274" s="17"/>
      <c r="U3274" s="16">
        <f t="shared" si="249"/>
        <v>42314.541770833333</v>
      </c>
    </row>
    <row r="3275" spans="1:21" ht="60" hidden="1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0">
        <f t="shared" si="246"/>
        <v>107</v>
      </c>
      <c r="P3275" s="10">
        <f t="shared" si="247"/>
        <v>204.57</v>
      </c>
      <c r="Q3275" s="12" t="s">
        <v>8315</v>
      </c>
      <c r="R3275" t="s">
        <v>8316</v>
      </c>
      <c r="S3275" s="17">
        <f t="shared" si="248"/>
        <v>42611.801412037035</v>
      </c>
      <c r="T3275" s="17"/>
      <c r="U3275" s="16">
        <f t="shared" si="249"/>
        <v>42627.791666666672</v>
      </c>
    </row>
    <row r="3276" spans="1:21" ht="45" hidden="1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0">
        <f t="shared" si="246"/>
        <v>101</v>
      </c>
      <c r="P3276" s="10">
        <f t="shared" si="247"/>
        <v>54.91</v>
      </c>
      <c r="Q3276" s="12" t="s">
        <v>8315</v>
      </c>
      <c r="R3276" t="s">
        <v>8316</v>
      </c>
      <c r="S3276" s="17">
        <f t="shared" si="248"/>
        <v>42400.704537037032</v>
      </c>
      <c r="T3276" s="17"/>
      <c r="U3276" s="16">
        <f t="shared" si="249"/>
        <v>42444.875</v>
      </c>
    </row>
    <row r="3277" spans="1:21" ht="60" hidden="1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0">
        <f t="shared" si="246"/>
        <v>100</v>
      </c>
      <c r="P3277" s="10">
        <f t="shared" si="247"/>
        <v>150.41999999999999</v>
      </c>
      <c r="Q3277" s="12" t="s">
        <v>8315</v>
      </c>
      <c r="R3277" t="s">
        <v>8316</v>
      </c>
      <c r="S3277" s="17">
        <f t="shared" si="248"/>
        <v>42017.88045138889</v>
      </c>
      <c r="T3277" s="17"/>
      <c r="U3277" s="16">
        <f t="shared" si="249"/>
        <v>42044.1875</v>
      </c>
    </row>
    <row r="3278" spans="1:21" ht="60" hidden="1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0">
        <f t="shared" si="246"/>
        <v>117</v>
      </c>
      <c r="P3278" s="10">
        <f t="shared" si="247"/>
        <v>52.58</v>
      </c>
      <c r="Q3278" s="12" t="s">
        <v>8315</v>
      </c>
      <c r="R3278" t="s">
        <v>8316</v>
      </c>
      <c r="S3278" s="17">
        <f t="shared" si="248"/>
        <v>42426.949988425928</v>
      </c>
      <c r="T3278" s="17"/>
      <c r="U3278" s="16">
        <f t="shared" si="249"/>
        <v>42461.165972222225</v>
      </c>
    </row>
    <row r="3279" spans="1:21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0">
        <f t="shared" si="246"/>
        <v>109</v>
      </c>
      <c r="P3279" s="10">
        <f t="shared" si="247"/>
        <v>54.3</v>
      </c>
      <c r="Q3279" s="12" t="s">
        <v>8315</v>
      </c>
      <c r="R3279" t="s">
        <v>8316</v>
      </c>
      <c r="S3279" s="17">
        <f t="shared" si="248"/>
        <v>41931.682939814818</v>
      </c>
      <c r="T3279" s="27">
        <f t="shared" ref="T3279:T3280" si="251">YEAR(S3279)</f>
        <v>2014</v>
      </c>
      <c r="U3279" s="16">
        <f t="shared" si="249"/>
        <v>41961.724606481483</v>
      </c>
    </row>
    <row r="3280" spans="1:21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0">
        <f t="shared" si="246"/>
        <v>103</v>
      </c>
      <c r="P3280" s="10">
        <f t="shared" si="247"/>
        <v>76.03</v>
      </c>
      <c r="Q3280" s="12" t="s">
        <v>8315</v>
      </c>
      <c r="R3280" t="s">
        <v>8316</v>
      </c>
      <c r="S3280" s="17">
        <f t="shared" si="248"/>
        <v>42124.848414351851</v>
      </c>
      <c r="T3280" s="27">
        <f t="shared" si="251"/>
        <v>2015</v>
      </c>
      <c r="U3280" s="16">
        <f t="shared" si="249"/>
        <v>42154.848414351851</v>
      </c>
    </row>
    <row r="3281" spans="1:21" ht="60" hidden="1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0">
        <f t="shared" si="246"/>
        <v>114</v>
      </c>
      <c r="P3281" s="10">
        <f t="shared" si="247"/>
        <v>105.21</v>
      </c>
      <c r="Q3281" s="12" t="s">
        <v>8315</v>
      </c>
      <c r="R3281" t="s">
        <v>8316</v>
      </c>
      <c r="S3281" s="17">
        <f t="shared" si="248"/>
        <v>42431.102534722217</v>
      </c>
      <c r="T3281" s="17"/>
      <c r="U3281" s="16">
        <f t="shared" si="249"/>
        <v>42461.06086805556</v>
      </c>
    </row>
    <row r="3282" spans="1:21" ht="60" hidden="1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0">
        <f t="shared" si="246"/>
        <v>103</v>
      </c>
      <c r="P3282" s="10">
        <f t="shared" si="247"/>
        <v>68.67</v>
      </c>
      <c r="Q3282" s="12" t="s">
        <v>8315</v>
      </c>
      <c r="R3282" t="s">
        <v>8316</v>
      </c>
      <c r="S3282" s="17">
        <f t="shared" si="248"/>
        <v>42121.756921296299</v>
      </c>
      <c r="T3282" s="17"/>
      <c r="U3282" s="16">
        <f t="shared" si="249"/>
        <v>42156.208333333328</v>
      </c>
    </row>
    <row r="3283" spans="1:21" ht="45" hidden="1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0">
        <f t="shared" si="246"/>
        <v>122</v>
      </c>
      <c r="P3283" s="10">
        <f t="shared" si="247"/>
        <v>129.36000000000001</v>
      </c>
      <c r="Q3283" s="12" t="s">
        <v>8315</v>
      </c>
      <c r="R3283" t="s">
        <v>8316</v>
      </c>
      <c r="S3283" s="17">
        <f t="shared" si="248"/>
        <v>42219.019733796296</v>
      </c>
      <c r="T3283" s="17"/>
      <c r="U3283" s="16">
        <f t="shared" si="249"/>
        <v>42249.019733796296</v>
      </c>
    </row>
    <row r="3284" spans="1:21" ht="60" hidden="1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0">
        <f t="shared" si="246"/>
        <v>103</v>
      </c>
      <c r="P3284" s="10">
        <f t="shared" si="247"/>
        <v>134.26</v>
      </c>
      <c r="Q3284" s="12" t="s">
        <v>8315</v>
      </c>
      <c r="R3284" t="s">
        <v>8316</v>
      </c>
      <c r="S3284" s="17">
        <f t="shared" si="248"/>
        <v>42445.19430555556</v>
      </c>
      <c r="T3284" s="17"/>
      <c r="U3284" s="16">
        <f t="shared" si="249"/>
        <v>42489.19430555556</v>
      </c>
    </row>
    <row r="3285" spans="1:21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0">
        <f t="shared" si="246"/>
        <v>105</v>
      </c>
      <c r="P3285" s="10">
        <f t="shared" si="247"/>
        <v>17.829999999999998</v>
      </c>
      <c r="Q3285" s="12" t="s">
        <v>8315</v>
      </c>
      <c r="R3285" t="s">
        <v>8316</v>
      </c>
      <c r="S3285" s="17">
        <f t="shared" si="248"/>
        <v>42379.74418981481</v>
      </c>
      <c r="T3285" s="27">
        <f>YEAR(S3285)</f>
        <v>2016</v>
      </c>
      <c r="U3285" s="16">
        <f t="shared" si="249"/>
        <v>42410.875</v>
      </c>
    </row>
    <row r="3286" spans="1:21" ht="45" hidden="1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0">
        <f t="shared" si="246"/>
        <v>102</v>
      </c>
      <c r="P3286" s="10">
        <f t="shared" si="247"/>
        <v>203.2</v>
      </c>
      <c r="Q3286" s="12" t="s">
        <v>8315</v>
      </c>
      <c r="R3286" t="s">
        <v>8316</v>
      </c>
      <c r="S3286" s="17">
        <f t="shared" si="248"/>
        <v>42380.884872685187</v>
      </c>
      <c r="T3286" s="17"/>
      <c r="U3286" s="16">
        <f t="shared" si="249"/>
        <v>42398.249305555553</v>
      </c>
    </row>
    <row r="3287" spans="1:21" ht="15.75" hidden="1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0">
        <f t="shared" si="246"/>
        <v>112</v>
      </c>
      <c r="P3287" s="10">
        <f t="shared" si="247"/>
        <v>69.19</v>
      </c>
      <c r="Q3287" s="12" t="s">
        <v>8315</v>
      </c>
      <c r="R3287" t="s">
        <v>8316</v>
      </c>
      <c r="S3287" s="17">
        <f t="shared" si="248"/>
        <v>42762.942430555559</v>
      </c>
      <c r="T3287" s="17"/>
      <c r="U3287" s="16">
        <f t="shared" si="249"/>
        <v>42794.208333333328</v>
      </c>
    </row>
    <row r="3288" spans="1:21" ht="60" hidden="1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0">
        <f t="shared" si="246"/>
        <v>102</v>
      </c>
      <c r="P3288" s="10">
        <f t="shared" si="247"/>
        <v>125.12</v>
      </c>
      <c r="Q3288" s="12" t="s">
        <v>8315</v>
      </c>
      <c r="R3288" t="s">
        <v>8316</v>
      </c>
      <c r="S3288" s="17">
        <f t="shared" si="248"/>
        <v>42567.840069444443</v>
      </c>
      <c r="T3288" s="17"/>
      <c r="U3288" s="16">
        <f t="shared" si="249"/>
        <v>42597.840069444443</v>
      </c>
    </row>
    <row r="3289" spans="1:21" ht="30" hidden="1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0">
        <f t="shared" si="246"/>
        <v>100</v>
      </c>
      <c r="P3289" s="10">
        <f t="shared" si="247"/>
        <v>73.53</v>
      </c>
      <c r="Q3289" s="12" t="s">
        <v>8315</v>
      </c>
      <c r="R3289" t="s">
        <v>8316</v>
      </c>
      <c r="S3289" s="17">
        <f t="shared" si="248"/>
        <v>42311.750324074077</v>
      </c>
      <c r="T3289" s="17"/>
      <c r="U3289" s="16">
        <f t="shared" si="249"/>
        <v>42336.750324074077</v>
      </c>
    </row>
    <row r="3290" spans="1:21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0">
        <f t="shared" si="246"/>
        <v>100</v>
      </c>
      <c r="P3290" s="10">
        <f t="shared" si="247"/>
        <v>48.44</v>
      </c>
      <c r="Q3290" s="12" t="s">
        <v>8315</v>
      </c>
      <c r="R3290" t="s">
        <v>8316</v>
      </c>
      <c r="S3290" s="17">
        <f t="shared" si="248"/>
        <v>42505.774479166663</v>
      </c>
      <c r="T3290" s="27">
        <f t="shared" ref="T3290:T3292" si="252">YEAR(S3290)</f>
        <v>2016</v>
      </c>
      <c r="U3290" s="16">
        <f t="shared" si="249"/>
        <v>42541.958333333328</v>
      </c>
    </row>
    <row r="3291" spans="1:21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0">
        <f t="shared" si="246"/>
        <v>133</v>
      </c>
      <c r="P3291" s="10">
        <f t="shared" si="247"/>
        <v>26.61</v>
      </c>
      <c r="Q3291" s="12" t="s">
        <v>8315</v>
      </c>
      <c r="R3291" t="s">
        <v>8316</v>
      </c>
      <c r="S3291" s="17">
        <f t="shared" si="248"/>
        <v>42758.368078703701</v>
      </c>
      <c r="T3291" s="27">
        <f t="shared" si="252"/>
        <v>2017</v>
      </c>
      <c r="U3291" s="16">
        <f t="shared" si="249"/>
        <v>42786.368078703701</v>
      </c>
    </row>
    <row r="3292" spans="1:21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0">
        <f t="shared" si="246"/>
        <v>121</v>
      </c>
      <c r="P3292" s="10">
        <f t="shared" si="247"/>
        <v>33.67</v>
      </c>
      <c r="Q3292" s="12" t="s">
        <v>8315</v>
      </c>
      <c r="R3292" t="s">
        <v>8316</v>
      </c>
      <c r="S3292" s="17">
        <f t="shared" si="248"/>
        <v>42775.51494212963</v>
      </c>
      <c r="T3292" s="27">
        <f t="shared" si="252"/>
        <v>2017</v>
      </c>
      <c r="U3292" s="16">
        <f t="shared" si="249"/>
        <v>42805.51494212963</v>
      </c>
    </row>
    <row r="3293" spans="1:21" ht="60" hidden="1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0">
        <f t="shared" si="246"/>
        <v>114</v>
      </c>
      <c r="P3293" s="10">
        <f t="shared" si="247"/>
        <v>40.71</v>
      </c>
      <c r="Q3293" s="12" t="s">
        <v>8315</v>
      </c>
      <c r="R3293" t="s">
        <v>8316</v>
      </c>
      <c r="S3293" s="17">
        <f t="shared" si="248"/>
        <v>42232.702546296292</v>
      </c>
      <c r="T3293" s="17"/>
      <c r="U3293" s="16">
        <f t="shared" si="249"/>
        <v>42264.165972222225</v>
      </c>
    </row>
    <row r="3294" spans="1:21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0">
        <f t="shared" si="246"/>
        <v>286</v>
      </c>
      <c r="P3294" s="10">
        <f t="shared" si="247"/>
        <v>19.27</v>
      </c>
      <c r="Q3294" s="12" t="s">
        <v>8315</v>
      </c>
      <c r="R3294" t="s">
        <v>8316</v>
      </c>
      <c r="S3294" s="17">
        <f t="shared" si="248"/>
        <v>42282.770231481481</v>
      </c>
      <c r="T3294" s="27">
        <f>YEAR(S3294)</f>
        <v>2015</v>
      </c>
      <c r="U3294" s="16">
        <f t="shared" si="249"/>
        <v>42342.811898148153</v>
      </c>
    </row>
    <row r="3295" spans="1:21" ht="60" hidden="1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0">
        <f t="shared" si="246"/>
        <v>170</v>
      </c>
      <c r="P3295" s="10">
        <f t="shared" si="247"/>
        <v>84.29</v>
      </c>
      <c r="Q3295" s="12" t="s">
        <v>8315</v>
      </c>
      <c r="R3295" t="s">
        <v>8316</v>
      </c>
      <c r="S3295" s="17">
        <f t="shared" si="248"/>
        <v>42768.425370370373</v>
      </c>
      <c r="T3295" s="17"/>
      <c r="U3295" s="16">
        <f t="shared" si="249"/>
        <v>42798.425370370373</v>
      </c>
    </row>
    <row r="3296" spans="1:21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0">
        <f t="shared" si="246"/>
        <v>118</v>
      </c>
      <c r="P3296" s="10">
        <f t="shared" si="247"/>
        <v>29.58</v>
      </c>
      <c r="Q3296" s="12" t="s">
        <v>8315</v>
      </c>
      <c r="R3296" t="s">
        <v>8316</v>
      </c>
      <c r="S3296" s="17">
        <f t="shared" si="248"/>
        <v>42141.541134259256</v>
      </c>
      <c r="T3296" s="27">
        <f t="shared" ref="T3296:T3299" si="253">YEAR(S3296)</f>
        <v>2015</v>
      </c>
      <c r="U3296" s="16">
        <f t="shared" si="249"/>
        <v>42171.541134259256</v>
      </c>
    </row>
    <row r="3297" spans="1:21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0">
        <f t="shared" si="246"/>
        <v>103</v>
      </c>
      <c r="P3297" s="10">
        <f t="shared" si="247"/>
        <v>26.67</v>
      </c>
      <c r="Q3297" s="12" t="s">
        <v>8315</v>
      </c>
      <c r="R3297" t="s">
        <v>8316</v>
      </c>
      <c r="S3297" s="17">
        <f t="shared" si="248"/>
        <v>42609.442465277782</v>
      </c>
      <c r="T3297" s="27">
        <f t="shared" si="253"/>
        <v>2016</v>
      </c>
      <c r="U3297" s="16">
        <f t="shared" si="249"/>
        <v>42639.442465277782</v>
      </c>
    </row>
    <row r="3298" spans="1:21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0">
        <f t="shared" si="246"/>
        <v>144</v>
      </c>
      <c r="P3298" s="10">
        <f t="shared" si="247"/>
        <v>45.98</v>
      </c>
      <c r="Q3298" s="12" t="s">
        <v>8315</v>
      </c>
      <c r="R3298" t="s">
        <v>8316</v>
      </c>
      <c r="S3298" s="17">
        <f t="shared" si="248"/>
        <v>42309.756620370375</v>
      </c>
      <c r="T3298" s="27">
        <f t="shared" si="253"/>
        <v>2015</v>
      </c>
      <c r="U3298" s="16">
        <f t="shared" si="249"/>
        <v>42330.916666666672</v>
      </c>
    </row>
    <row r="3299" spans="1:21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0">
        <f t="shared" si="246"/>
        <v>100</v>
      </c>
      <c r="P3299" s="10">
        <f t="shared" si="247"/>
        <v>125.09</v>
      </c>
      <c r="Q3299" s="12" t="s">
        <v>8315</v>
      </c>
      <c r="R3299" t="s">
        <v>8316</v>
      </c>
      <c r="S3299" s="17">
        <f t="shared" si="248"/>
        <v>42193.771481481483</v>
      </c>
      <c r="T3299" s="27">
        <f t="shared" si="253"/>
        <v>2015</v>
      </c>
      <c r="U3299" s="16">
        <f t="shared" si="249"/>
        <v>42212.957638888889</v>
      </c>
    </row>
    <row r="3300" spans="1:21" ht="60" hidden="1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0">
        <f t="shared" si="246"/>
        <v>102</v>
      </c>
      <c r="P3300" s="10">
        <f t="shared" si="247"/>
        <v>141.29</v>
      </c>
      <c r="Q3300" s="12" t="s">
        <v>8315</v>
      </c>
      <c r="R3300" t="s">
        <v>8316</v>
      </c>
      <c r="S3300" s="17">
        <f t="shared" si="248"/>
        <v>42239.957962962959</v>
      </c>
      <c r="T3300" s="17"/>
      <c r="U3300" s="16">
        <f t="shared" si="249"/>
        <v>42260</v>
      </c>
    </row>
    <row r="3301" spans="1:21" ht="60" hidden="1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0">
        <f t="shared" si="246"/>
        <v>116</v>
      </c>
      <c r="P3301" s="10">
        <f t="shared" si="247"/>
        <v>55.33</v>
      </c>
      <c r="Q3301" s="12" t="s">
        <v>8315</v>
      </c>
      <c r="R3301" t="s">
        <v>8316</v>
      </c>
      <c r="S3301" s="17">
        <f t="shared" si="248"/>
        <v>42261.917395833334</v>
      </c>
      <c r="T3301" s="17"/>
      <c r="U3301" s="16">
        <f t="shared" si="249"/>
        <v>42291.917395833334</v>
      </c>
    </row>
    <row r="3302" spans="1:21" ht="45" hidden="1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0">
        <f t="shared" si="246"/>
        <v>136</v>
      </c>
      <c r="P3302" s="10">
        <f t="shared" si="247"/>
        <v>46.42</v>
      </c>
      <c r="Q3302" s="12" t="s">
        <v>8315</v>
      </c>
      <c r="R3302" t="s">
        <v>8316</v>
      </c>
      <c r="S3302" s="17">
        <f t="shared" si="248"/>
        <v>42102.743773148148</v>
      </c>
      <c r="T3302" s="17"/>
      <c r="U3302" s="16">
        <f t="shared" si="249"/>
        <v>42123.743773148148</v>
      </c>
    </row>
    <row r="3303" spans="1:21" ht="60" hidden="1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0">
        <f t="shared" si="246"/>
        <v>133</v>
      </c>
      <c r="P3303" s="10">
        <f t="shared" si="247"/>
        <v>57.2</v>
      </c>
      <c r="Q3303" s="12" t="s">
        <v>8315</v>
      </c>
      <c r="R3303" t="s">
        <v>8316</v>
      </c>
      <c r="S3303" s="17">
        <f t="shared" si="248"/>
        <v>42538.73583333334</v>
      </c>
      <c r="T3303" s="17"/>
      <c r="U3303" s="16">
        <f t="shared" si="249"/>
        <v>42583.290972222225</v>
      </c>
    </row>
    <row r="3304" spans="1:21" ht="15.75" hidden="1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0">
        <f t="shared" si="246"/>
        <v>103</v>
      </c>
      <c r="P3304" s="10">
        <f t="shared" si="247"/>
        <v>173.7</v>
      </c>
      <c r="Q3304" s="12" t="s">
        <v>8315</v>
      </c>
      <c r="R3304" t="s">
        <v>8316</v>
      </c>
      <c r="S3304" s="17">
        <f t="shared" si="248"/>
        <v>42681.35157407407</v>
      </c>
      <c r="T3304" s="17"/>
      <c r="U3304" s="16">
        <f t="shared" si="249"/>
        <v>42711.35157407407</v>
      </c>
    </row>
    <row r="3305" spans="1:21" ht="60" hidden="1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0">
        <f t="shared" si="246"/>
        <v>116</v>
      </c>
      <c r="P3305" s="10">
        <f t="shared" si="247"/>
        <v>59.6</v>
      </c>
      <c r="Q3305" s="12" t="s">
        <v>8315</v>
      </c>
      <c r="R3305" t="s">
        <v>8316</v>
      </c>
      <c r="S3305" s="17">
        <f t="shared" si="248"/>
        <v>42056.65143518518</v>
      </c>
      <c r="T3305" s="17"/>
      <c r="U3305" s="16">
        <f t="shared" si="249"/>
        <v>42091.609768518523</v>
      </c>
    </row>
    <row r="3306" spans="1:21" ht="45" hidden="1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0">
        <f t="shared" si="246"/>
        <v>105</v>
      </c>
      <c r="P3306" s="10">
        <f t="shared" si="247"/>
        <v>89.59</v>
      </c>
      <c r="Q3306" s="12" t="s">
        <v>8315</v>
      </c>
      <c r="R3306" t="s">
        <v>8316</v>
      </c>
      <c r="S3306" s="17">
        <f t="shared" si="248"/>
        <v>42696.624444444446</v>
      </c>
      <c r="T3306" s="17"/>
      <c r="U3306" s="16">
        <f t="shared" si="249"/>
        <v>42726.624444444446</v>
      </c>
    </row>
    <row r="3307" spans="1:21" ht="60" hidden="1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0">
        <f t="shared" si="246"/>
        <v>102</v>
      </c>
      <c r="P3307" s="10">
        <f t="shared" si="247"/>
        <v>204.05</v>
      </c>
      <c r="Q3307" s="12" t="s">
        <v>8315</v>
      </c>
      <c r="R3307" t="s">
        <v>8316</v>
      </c>
      <c r="S3307" s="17">
        <f t="shared" si="248"/>
        <v>42186.855879629627</v>
      </c>
      <c r="T3307" s="17"/>
      <c r="U3307" s="16">
        <f t="shared" si="249"/>
        <v>42216.855879629627</v>
      </c>
    </row>
    <row r="3308" spans="1:21" ht="60" hidden="1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0">
        <f t="shared" si="246"/>
        <v>175</v>
      </c>
      <c r="P3308" s="10">
        <f t="shared" si="247"/>
        <v>48.7</v>
      </c>
      <c r="Q3308" s="12" t="s">
        <v>8315</v>
      </c>
      <c r="R3308" t="s">
        <v>8316</v>
      </c>
      <c r="S3308" s="17">
        <f t="shared" si="248"/>
        <v>42493.219236111108</v>
      </c>
      <c r="T3308" s="17"/>
      <c r="U3308" s="16">
        <f t="shared" si="249"/>
        <v>42531.125</v>
      </c>
    </row>
    <row r="3309" spans="1:21" ht="60" hidden="1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0">
        <f t="shared" si="246"/>
        <v>107</v>
      </c>
      <c r="P3309" s="10">
        <f t="shared" si="247"/>
        <v>53.34</v>
      </c>
      <c r="Q3309" s="12" t="s">
        <v>8315</v>
      </c>
      <c r="R3309" t="s">
        <v>8316</v>
      </c>
      <c r="S3309" s="17">
        <f t="shared" si="248"/>
        <v>42475.057164351849</v>
      </c>
      <c r="T3309" s="17"/>
      <c r="U3309" s="16">
        <f t="shared" si="249"/>
        <v>42505.057164351849</v>
      </c>
    </row>
    <row r="3310" spans="1:21" ht="45" hidden="1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0">
        <f t="shared" si="246"/>
        <v>122</v>
      </c>
      <c r="P3310" s="10">
        <f t="shared" si="247"/>
        <v>75.09</v>
      </c>
      <c r="Q3310" s="12" t="s">
        <v>8315</v>
      </c>
      <c r="R3310" t="s">
        <v>8316</v>
      </c>
      <c r="S3310" s="17">
        <f t="shared" si="248"/>
        <v>42452.876909722225</v>
      </c>
      <c r="T3310" s="17"/>
      <c r="U3310" s="16">
        <f t="shared" si="249"/>
        <v>42473.876909722225</v>
      </c>
    </row>
    <row r="3311" spans="1:21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0">
        <f t="shared" si="246"/>
        <v>159</v>
      </c>
      <c r="P3311" s="10">
        <f t="shared" si="247"/>
        <v>18</v>
      </c>
      <c r="Q3311" s="12" t="s">
        <v>8315</v>
      </c>
      <c r="R3311" t="s">
        <v>8316</v>
      </c>
      <c r="S3311" s="17">
        <f t="shared" si="248"/>
        <v>42628.650208333333</v>
      </c>
      <c r="T3311" s="27">
        <f>YEAR(S3311)</f>
        <v>2016</v>
      </c>
      <c r="U3311" s="16">
        <f t="shared" si="249"/>
        <v>42659.650208333333</v>
      </c>
    </row>
    <row r="3312" spans="1:21" ht="45" hidden="1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0">
        <f t="shared" si="246"/>
        <v>100</v>
      </c>
      <c r="P3312" s="10">
        <f t="shared" si="247"/>
        <v>209.84</v>
      </c>
      <c r="Q3312" s="12" t="s">
        <v>8315</v>
      </c>
      <c r="R3312" t="s">
        <v>8316</v>
      </c>
      <c r="S3312" s="17">
        <f t="shared" si="248"/>
        <v>42253.928530092591</v>
      </c>
      <c r="T3312" s="17"/>
      <c r="U3312" s="16">
        <f t="shared" si="249"/>
        <v>42283.928530092591</v>
      </c>
    </row>
    <row r="3313" spans="1:21" ht="45" hidden="1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0">
        <f t="shared" si="246"/>
        <v>110</v>
      </c>
      <c r="P3313" s="10">
        <f t="shared" si="247"/>
        <v>61.02</v>
      </c>
      <c r="Q3313" s="12" t="s">
        <v>8315</v>
      </c>
      <c r="R3313" t="s">
        <v>8316</v>
      </c>
      <c r="S3313" s="17">
        <f t="shared" si="248"/>
        <v>42264.29178240741</v>
      </c>
      <c r="T3313" s="17"/>
      <c r="U3313" s="16">
        <f t="shared" si="249"/>
        <v>42294.29178240741</v>
      </c>
    </row>
    <row r="3314" spans="1:21" ht="60" hidden="1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0">
        <f t="shared" si="246"/>
        <v>100</v>
      </c>
      <c r="P3314" s="10">
        <f t="shared" si="247"/>
        <v>61</v>
      </c>
      <c r="Q3314" s="12" t="s">
        <v>8315</v>
      </c>
      <c r="R3314" t="s">
        <v>8316</v>
      </c>
      <c r="S3314" s="17">
        <f t="shared" si="248"/>
        <v>42664.809560185182</v>
      </c>
      <c r="T3314" s="17"/>
      <c r="U3314" s="16">
        <f t="shared" si="249"/>
        <v>42685.916666666672</v>
      </c>
    </row>
    <row r="3315" spans="1:21" ht="45" hidden="1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0">
        <f t="shared" si="246"/>
        <v>116</v>
      </c>
      <c r="P3315" s="10">
        <f t="shared" si="247"/>
        <v>80.03</v>
      </c>
      <c r="Q3315" s="12" t="s">
        <v>8315</v>
      </c>
      <c r="R3315" t="s">
        <v>8316</v>
      </c>
      <c r="S3315" s="17">
        <f t="shared" si="248"/>
        <v>42382.244409722218</v>
      </c>
      <c r="T3315" s="17"/>
      <c r="U3315" s="16">
        <f t="shared" si="249"/>
        <v>42396.041666666672</v>
      </c>
    </row>
    <row r="3316" spans="1:21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0">
        <f t="shared" si="246"/>
        <v>211</v>
      </c>
      <c r="P3316" s="10">
        <f t="shared" si="247"/>
        <v>29.07</v>
      </c>
      <c r="Q3316" s="12" t="s">
        <v>8315</v>
      </c>
      <c r="R3316" t="s">
        <v>8316</v>
      </c>
      <c r="S3316" s="17">
        <f t="shared" si="248"/>
        <v>42105.267488425925</v>
      </c>
      <c r="T3316" s="27">
        <f t="shared" ref="T3316:T3317" si="254">YEAR(S3316)</f>
        <v>2015</v>
      </c>
      <c r="U3316" s="16">
        <f t="shared" si="249"/>
        <v>42132.836805555555</v>
      </c>
    </row>
    <row r="3317" spans="1:21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0">
        <f t="shared" si="246"/>
        <v>110</v>
      </c>
      <c r="P3317" s="10">
        <f t="shared" si="247"/>
        <v>49.44</v>
      </c>
      <c r="Q3317" s="12" t="s">
        <v>8315</v>
      </c>
      <c r="R3317" t="s">
        <v>8316</v>
      </c>
      <c r="S3317" s="17">
        <f t="shared" si="248"/>
        <v>42466.303715277783</v>
      </c>
      <c r="T3317" s="27">
        <f t="shared" si="254"/>
        <v>2016</v>
      </c>
      <c r="U3317" s="16">
        <f t="shared" si="249"/>
        <v>42496.303715277783</v>
      </c>
    </row>
    <row r="3318" spans="1:21" ht="75" hidden="1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0">
        <f t="shared" si="246"/>
        <v>100</v>
      </c>
      <c r="P3318" s="10">
        <f t="shared" si="247"/>
        <v>93.98</v>
      </c>
      <c r="Q3318" s="12" t="s">
        <v>8315</v>
      </c>
      <c r="R3318" t="s">
        <v>8316</v>
      </c>
      <c r="S3318" s="17">
        <f t="shared" si="248"/>
        <v>41826.871238425927</v>
      </c>
      <c r="T3318" s="17"/>
      <c r="U3318" s="16">
        <f t="shared" si="249"/>
        <v>41859.57916666667</v>
      </c>
    </row>
    <row r="3319" spans="1:21" ht="45" hidden="1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0">
        <f t="shared" si="246"/>
        <v>106</v>
      </c>
      <c r="P3319" s="10">
        <f t="shared" si="247"/>
        <v>61.94</v>
      </c>
      <c r="Q3319" s="12" t="s">
        <v>8315</v>
      </c>
      <c r="R3319" t="s">
        <v>8316</v>
      </c>
      <c r="S3319" s="17">
        <f t="shared" si="248"/>
        <v>42499.039629629624</v>
      </c>
      <c r="T3319" s="17"/>
      <c r="U3319" s="16">
        <f t="shared" si="249"/>
        <v>42529.039629629624</v>
      </c>
    </row>
    <row r="3320" spans="1:21" ht="30" hidden="1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0">
        <f t="shared" si="246"/>
        <v>126</v>
      </c>
      <c r="P3320" s="10">
        <f t="shared" si="247"/>
        <v>78.5</v>
      </c>
      <c r="Q3320" s="12" t="s">
        <v>8315</v>
      </c>
      <c r="R3320" t="s">
        <v>8316</v>
      </c>
      <c r="S3320" s="17">
        <f t="shared" si="248"/>
        <v>42431.302002314813</v>
      </c>
      <c r="T3320" s="17"/>
      <c r="U3320" s="16">
        <f t="shared" si="249"/>
        <v>42471.104166666672</v>
      </c>
    </row>
    <row r="3321" spans="1:21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0">
        <f t="shared" si="246"/>
        <v>108</v>
      </c>
      <c r="P3321" s="10">
        <f t="shared" si="247"/>
        <v>33.75</v>
      </c>
      <c r="Q3321" s="12" t="s">
        <v>8315</v>
      </c>
      <c r="R3321" t="s">
        <v>8316</v>
      </c>
      <c r="S3321" s="17">
        <f t="shared" si="248"/>
        <v>41990.585486111115</v>
      </c>
      <c r="T3321" s="27">
        <f>YEAR(S3321)</f>
        <v>2014</v>
      </c>
      <c r="U3321" s="16">
        <f t="shared" si="249"/>
        <v>42035.585486111115</v>
      </c>
    </row>
    <row r="3322" spans="1:21" ht="45" hidden="1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0">
        <f t="shared" si="246"/>
        <v>101</v>
      </c>
      <c r="P3322" s="10">
        <f t="shared" si="247"/>
        <v>66.45</v>
      </c>
      <c r="Q3322" s="12" t="s">
        <v>8315</v>
      </c>
      <c r="R3322" t="s">
        <v>8316</v>
      </c>
      <c r="S3322" s="17">
        <f t="shared" si="248"/>
        <v>42513.045798611114</v>
      </c>
      <c r="T3322" s="17"/>
      <c r="U3322" s="16">
        <f t="shared" si="249"/>
        <v>42543.045798611114</v>
      </c>
    </row>
    <row r="3323" spans="1:21" ht="60" hidden="1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0">
        <f t="shared" si="246"/>
        <v>107</v>
      </c>
      <c r="P3323" s="10">
        <f t="shared" si="247"/>
        <v>35.799999999999997</v>
      </c>
      <c r="Q3323" s="12" t="s">
        <v>8315</v>
      </c>
      <c r="R3323" t="s">
        <v>8316</v>
      </c>
      <c r="S3323" s="17">
        <f t="shared" si="248"/>
        <v>41914.100289351853</v>
      </c>
      <c r="T3323" s="17"/>
      <c r="U3323" s="16">
        <f t="shared" si="249"/>
        <v>41928.165972222225</v>
      </c>
    </row>
    <row r="3324" spans="1:21" ht="60" hidden="1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0">
        <f t="shared" si="246"/>
        <v>102</v>
      </c>
      <c r="P3324" s="10">
        <f t="shared" si="247"/>
        <v>145.65</v>
      </c>
      <c r="Q3324" s="12" t="s">
        <v>8315</v>
      </c>
      <c r="R3324" t="s">
        <v>8316</v>
      </c>
      <c r="S3324" s="17">
        <f t="shared" si="248"/>
        <v>42521.010370370372</v>
      </c>
      <c r="T3324" s="17"/>
      <c r="U3324" s="16">
        <f t="shared" si="249"/>
        <v>42543.163194444445</v>
      </c>
    </row>
    <row r="3325" spans="1:21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0">
        <f t="shared" si="246"/>
        <v>126</v>
      </c>
      <c r="P3325" s="10">
        <f t="shared" si="247"/>
        <v>25.69</v>
      </c>
      <c r="Q3325" s="12" t="s">
        <v>8315</v>
      </c>
      <c r="R3325" t="s">
        <v>8316</v>
      </c>
      <c r="S3325" s="17">
        <f t="shared" si="248"/>
        <v>42608.36583333333</v>
      </c>
      <c r="T3325" s="27">
        <f>YEAR(S3325)</f>
        <v>2016</v>
      </c>
      <c r="U3325" s="16">
        <f t="shared" si="249"/>
        <v>42638.36583333333</v>
      </c>
    </row>
    <row r="3326" spans="1:21" ht="45" hidden="1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0">
        <f t="shared" si="246"/>
        <v>102</v>
      </c>
      <c r="P3326" s="10">
        <f t="shared" si="247"/>
        <v>152.5</v>
      </c>
      <c r="Q3326" s="12" t="s">
        <v>8315</v>
      </c>
      <c r="R3326" t="s">
        <v>8316</v>
      </c>
      <c r="S3326" s="17">
        <f t="shared" si="248"/>
        <v>42512.58321759259</v>
      </c>
      <c r="T3326" s="17"/>
      <c r="U3326" s="16">
        <f t="shared" si="249"/>
        <v>42526.58321759259</v>
      </c>
    </row>
    <row r="3327" spans="1:21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0">
        <f t="shared" si="246"/>
        <v>113</v>
      </c>
      <c r="P3327" s="10">
        <f t="shared" si="247"/>
        <v>30</v>
      </c>
      <c r="Q3327" s="12" t="s">
        <v>8315</v>
      </c>
      <c r="R3327" t="s">
        <v>8316</v>
      </c>
      <c r="S3327" s="17">
        <f t="shared" si="248"/>
        <v>42064.785613425927</v>
      </c>
      <c r="T3327" s="27">
        <f>YEAR(S3327)</f>
        <v>2015</v>
      </c>
      <c r="U3327" s="16">
        <f t="shared" si="249"/>
        <v>42099.743946759263</v>
      </c>
    </row>
    <row r="3328" spans="1:21" ht="60" hidden="1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0">
        <f t="shared" si="246"/>
        <v>101</v>
      </c>
      <c r="P3328" s="10">
        <f t="shared" si="247"/>
        <v>142.28</v>
      </c>
      <c r="Q3328" s="12" t="s">
        <v>8315</v>
      </c>
      <c r="R3328" t="s">
        <v>8316</v>
      </c>
      <c r="S3328" s="17">
        <f t="shared" si="248"/>
        <v>42041.714178240742</v>
      </c>
      <c r="T3328" s="17"/>
      <c r="U3328" s="16">
        <f t="shared" si="249"/>
        <v>42071.67251157407</v>
      </c>
    </row>
    <row r="3329" spans="1:21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0">
        <f t="shared" si="246"/>
        <v>101</v>
      </c>
      <c r="P3329" s="10">
        <f t="shared" si="247"/>
        <v>24.55</v>
      </c>
      <c r="Q3329" s="12" t="s">
        <v>8315</v>
      </c>
      <c r="R3329" t="s">
        <v>8316</v>
      </c>
      <c r="S3329" s="17">
        <f t="shared" si="248"/>
        <v>42468.374606481477</v>
      </c>
      <c r="T3329" s="27">
        <f>YEAR(S3329)</f>
        <v>2016</v>
      </c>
      <c r="U3329" s="16">
        <f t="shared" si="249"/>
        <v>42498.374606481477</v>
      </c>
    </row>
    <row r="3330" spans="1:21" ht="45" hidden="1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0">
        <f t="shared" ref="O3330:O3393" si="255">ROUND(E3330/D3330*100,0)</f>
        <v>146</v>
      </c>
      <c r="P3330" s="10">
        <f t="shared" ref="P3330:P3393" si="256">IFERROR(ROUND(E3330/L3330,2),0)</f>
        <v>292.77999999999997</v>
      </c>
      <c r="Q3330" s="12" t="s">
        <v>8315</v>
      </c>
      <c r="R3330" t="s">
        <v>8316</v>
      </c>
      <c r="S3330" s="17">
        <f t="shared" si="248"/>
        <v>41822.57503472222</v>
      </c>
      <c r="T3330" s="17"/>
      <c r="U3330" s="16">
        <f t="shared" si="249"/>
        <v>41825.041666666664</v>
      </c>
    </row>
    <row r="3331" spans="1:21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0">
        <f t="shared" si="255"/>
        <v>117</v>
      </c>
      <c r="P3331" s="10">
        <f t="shared" si="256"/>
        <v>44.92</v>
      </c>
      <c r="Q3331" s="12" t="s">
        <v>8315</v>
      </c>
      <c r="R3331" t="s">
        <v>8316</v>
      </c>
      <c r="S3331" s="17">
        <f t="shared" ref="S3331:S3394" si="257">(((J3331/60)/60)/24)+DATE(1970,1,1)</f>
        <v>41837.323009259257</v>
      </c>
      <c r="T3331" s="27">
        <f t="shared" ref="T3331:T3332" si="258">YEAR(S3331)</f>
        <v>2014</v>
      </c>
      <c r="U3331" s="16">
        <f t="shared" ref="U3331:U3394" si="259">(((I3331/60)/60)/24)+DATE(1970,1,1)</f>
        <v>41847.958333333336</v>
      </c>
    </row>
    <row r="3332" spans="1:21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0">
        <f t="shared" si="255"/>
        <v>106</v>
      </c>
      <c r="P3332" s="10">
        <f t="shared" si="256"/>
        <v>23.1</v>
      </c>
      <c r="Q3332" s="12" t="s">
        <v>8315</v>
      </c>
      <c r="R3332" t="s">
        <v>8316</v>
      </c>
      <c r="S3332" s="17">
        <f t="shared" si="257"/>
        <v>42065.887361111112</v>
      </c>
      <c r="T3332" s="27">
        <f t="shared" si="258"/>
        <v>2015</v>
      </c>
      <c r="U3332" s="16">
        <f t="shared" si="259"/>
        <v>42095.845694444448</v>
      </c>
    </row>
    <row r="3333" spans="1:21" ht="60" hidden="1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0">
        <f t="shared" si="255"/>
        <v>105</v>
      </c>
      <c r="P3333" s="10">
        <f t="shared" si="256"/>
        <v>80.400000000000006</v>
      </c>
      <c r="Q3333" s="12" t="s">
        <v>8315</v>
      </c>
      <c r="R3333" t="s">
        <v>8316</v>
      </c>
      <c r="S3333" s="17">
        <f t="shared" si="257"/>
        <v>42248.697754629626</v>
      </c>
      <c r="T3333" s="17"/>
      <c r="U3333" s="16">
        <f t="shared" si="259"/>
        <v>42283.697754629626</v>
      </c>
    </row>
    <row r="3334" spans="1:21" ht="45" hidden="1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0">
        <f t="shared" si="255"/>
        <v>100</v>
      </c>
      <c r="P3334" s="10">
        <f t="shared" si="256"/>
        <v>72.290000000000006</v>
      </c>
      <c r="Q3334" s="12" t="s">
        <v>8315</v>
      </c>
      <c r="R3334" t="s">
        <v>8316</v>
      </c>
      <c r="S3334" s="17">
        <f t="shared" si="257"/>
        <v>41809.860300925924</v>
      </c>
      <c r="T3334" s="17"/>
      <c r="U3334" s="16">
        <f t="shared" si="259"/>
        <v>41839.860300925924</v>
      </c>
    </row>
    <row r="3335" spans="1:21" ht="60" hidden="1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0">
        <f t="shared" si="255"/>
        <v>105</v>
      </c>
      <c r="P3335" s="10">
        <f t="shared" si="256"/>
        <v>32.97</v>
      </c>
      <c r="Q3335" s="12" t="s">
        <v>8315</v>
      </c>
      <c r="R3335" t="s">
        <v>8316</v>
      </c>
      <c r="S3335" s="17">
        <f t="shared" si="257"/>
        <v>42148.676851851851</v>
      </c>
      <c r="T3335" s="17"/>
      <c r="U3335" s="16">
        <f t="shared" si="259"/>
        <v>42170.676851851851</v>
      </c>
    </row>
    <row r="3336" spans="1:21" ht="45" hidden="1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0">
        <f t="shared" si="255"/>
        <v>139</v>
      </c>
      <c r="P3336" s="10">
        <f t="shared" si="256"/>
        <v>116.65</v>
      </c>
      <c r="Q3336" s="12" t="s">
        <v>8315</v>
      </c>
      <c r="R3336" t="s">
        <v>8316</v>
      </c>
      <c r="S3336" s="17">
        <f t="shared" si="257"/>
        <v>42185.521087962959</v>
      </c>
      <c r="T3336" s="17"/>
      <c r="U3336" s="16">
        <f t="shared" si="259"/>
        <v>42215.521087962959</v>
      </c>
    </row>
    <row r="3337" spans="1:21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0">
        <f t="shared" si="255"/>
        <v>100</v>
      </c>
      <c r="P3337" s="10">
        <f t="shared" si="256"/>
        <v>79.62</v>
      </c>
      <c r="Q3337" s="12" t="s">
        <v>8315</v>
      </c>
      <c r="R3337" t="s">
        <v>8316</v>
      </c>
      <c r="S3337" s="17">
        <f t="shared" si="257"/>
        <v>41827.674143518518</v>
      </c>
      <c r="T3337" s="27">
        <f t="shared" ref="T3337:T3339" si="260">YEAR(S3337)</f>
        <v>2014</v>
      </c>
      <c r="U3337" s="16">
        <f t="shared" si="259"/>
        <v>41854.958333333336</v>
      </c>
    </row>
    <row r="3338" spans="1:21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0">
        <f t="shared" si="255"/>
        <v>100</v>
      </c>
      <c r="P3338" s="10">
        <f t="shared" si="256"/>
        <v>27.78</v>
      </c>
      <c r="Q3338" s="12" t="s">
        <v>8315</v>
      </c>
      <c r="R3338" t="s">
        <v>8316</v>
      </c>
      <c r="S3338" s="17">
        <f t="shared" si="257"/>
        <v>42437.398680555561</v>
      </c>
      <c r="T3338" s="27">
        <f t="shared" si="260"/>
        <v>2016</v>
      </c>
      <c r="U3338" s="16">
        <f t="shared" si="259"/>
        <v>42465.35701388889</v>
      </c>
    </row>
    <row r="3339" spans="1:21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0">
        <f t="shared" si="255"/>
        <v>110</v>
      </c>
      <c r="P3339" s="10">
        <f t="shared" si="256"/>
        <v>81.03</v>
      </c>
      <c r="Q3339" s="12" t="s">
        <v>8315</v>
      </c>
      <c r="R3339" t="s">
        <v>8316</v>
      </c>
      <c r="S3339" s="17">
        <f t="shared" si="257"/>
        <v>41901.282025462962</v>
      </c>
      <c r="T3339" s="27">
        <f t="shared" si="260"/>
        <v>2014</v>
      </c>
      <c r="U3339" s="16">
        <f t="shared" si="259"/>
        <v>41922.875</v>
      </c>
    </row>
    <row r="3340" spans="1:21" ht="30" hidden="1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0">
        <f t="shared" si="255"/>
        <v>102</v>
      </c>
      <c r="P3340" s="10">
        <f t="shared" si="256"/>
        <v>136.85</v>
      </c>
      <c r="Q3340" s="12" t="s">
        <v>8315</v>
      </c>
      <c r="R3340" t="s">
        <v>8316</v>
      </c>
      <c r="S3340" s="17">
        <f t="shared" si="257"/>
        <v>42769.574999999997</v>
      </c>
      <c r="T3340" s="17"/>
      <c r="U3340" s="16">
        <f t="shared" si="259"/>
        <v>42790.574999999997</v>
      </c>
    </row>
    <row r="3341" spans="1:21" ht="45" hidden="1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0">
        <f t="shared" si="255"/>
        <v>104</v>
      </c>
      <c r="P3341" s="10">
        <f t="shared" si="256"/>
        <v>177.62</v>
      </c>
      <c r="Q3341" s="12" t="s">
        <v>8315</v>
      </c>
      <c r="R3341" t="s">
        <v>8316</v>
      </c>
      <c r="S3341" s="17">
        <f t="shared" si="257"/>
        <v>42549.665717592594</v>
      </c>
      <c r="T3341" s="17"/>
      <c r="U3341" s="16">
        <f t="shared" si="259"/>
        <v>42579.665717592594</v>
      </c>
    </row>
    <row r="3342" spans="1:21" ht="60" hidden="1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0">
        <f t="shared" si="255"/>
        <v>138</v>
      </c>
      <c r="P3342" s="10">
        <f t="shared" si="256"/>
        <v>109.08</v>
      </c>
      <c r="Q3342" s="12" t="s">
        <v>8315</v>
      </c>
      <c r="R3342" t="s">
        <v>8316</v>
      </c>
      <c r="S3342" s="17">
        <f t="shared" si="257"/>
        <v>42685.974004629628</v>
      </c>
      <c r="T3342" s="17"/>
      <c r="U3342" s="16">
        <f t="shared" si="259"/>
        <v>42710.974004629628</v>
      </c>
    </row>
    <row r="3343" spans="1:21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0">
        <f t="shared" si="255"/>
        <v>100</v>
      </c>
      <c r="P3343" s="10">
        <f t="shared" si="256"/>
        <v>119.64</v>
      </c>
      <c r="Q3343" s="12" t="s">
        <v>8315</v>
      </c>
      <c r="R3343" t="s">
        <v>8316</v>
      </c>
      <c r="S3343" s="17">
        <f t="shared" si="257"/>
        <v>42510.798854166671</v>
      </c>
      <c r="T3343" s="27">
        <f>YEAR(S3343)</f>
        <v>2016</v>
      </c>
      <c r="U3343" s="16">
        <f t="shared" si="259"/>
        <v>42533.708333333328</v>
      </c>
    </row>
    <row r="3344" spans="1:21" ht="45" hidden="1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0">
        <f t="shared" si="255"/>
        <v>102</v>
      </c>
      <c r="P3344" s="10">
        <f t="shared" si="256"/>
        <v>78.209999999999994</v>
      </c>
      <c r="Q3344" s="12" t="s">
        <v>8315</v>
      </c>
      <c r="R3344" t="s">
        <v>8316</v>
      </c>
      <c r="S3344" s="17">
        <f t="shared" si="257"/>
        <v>42062.296412037031</v>
      </c>
      <c r="T3344" s="17"/>
      <c r="U3344" s="16">
        <f t="shared" si="259"/>
        <v>42095.207638888889</v>
      </c>
    </row>
    <row r="3345" spans="1:21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0">
        <f t="shared" si="255"/>
        <v>171</v>
      </c>
      <c r="P3345" s="10">
        <f t="shared" si="256"/>
        <v>52.17</v>
      </c>
      <c r="Q3345" s="12" t="s">
        <v>8315</v>
      </c>
      <c r="R3345" t="s">
        <v>8316</v>
      </c>
      <c r="S3345" s="17">
        <f t="shared" si="257"/>
        <v>42452.916481481487</v>
      </c>
      <c r="T3345" s="27">
        <f>YEAR(S3345)</f>
        <v>2016</v>
      </c>
      <c r="U3345" s="16">
        <f t="shared" si="259"/>
        <v>42473.554166666669</v>
      </c>
    </row>
    <row r="3346" spans="1:21" ht="60" hidden="1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0">
        <f t="shared" si="255"/>
        <v>101</v>
      </c>
      <c r="P3346" s="10">
        <f t="shared" si="256"/>
        <v>114.13</v>
      </c>
      <c r="Q3346" s="12" t="s">
        <v>8315</v>
      </c>
      <c r="R3346" t="s">
        <v>8316</v>
      </c>
      <c r="S3346" s="17">
        <f t="shared" si="257"/>
        <v>41851.200150462959</v>
      </c>
      <c r="T3346" s="17"/>
      <c r="U3346" s="16">
        <f t="shared" si="259"/>
        <v>41881.200150462959</v>
      </c>
    </row>
    <row r="3347" spans="1:21" ht="60" hidden="1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0">
        <f t="shared" si="255"/>
        <v>130</v>
      </c>
      <c r="P3347" s="10">
        <f t="shared" si="256"/>
        <v>50</v>
      </c>
      <c r="Q3347" s="12" t="s">
        <v>8315</v>
      </c>
      <c r="R3347" t="s">
        <v>8316</v>
      </c>
      <c r="S3347" s="17">
        <f t="shared" si="257"/>
        <v>42053.106111111112</v>
      </c>
      <c r="T3347" s="17"/>
      <c r="U3347" s="16">
        <f t="shared" si="259"/>
        <v>42112.025694444441</v>
      </c>
    </row>
    <row r="3348" spans="1:21" ht="60" hidden="1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0">
        <f t="shared" si="255"/>
        <v>110</v>
      </c>
      <c r="P3348" s="10">
        <f t="shared" si="256"/>
        <v>91.67</v>
      </c>
      <c r="Q3348" s="12" t="s">
        <v>8315</v>
      </c>
      <c r="R3348" t="s">
        <v>8316</v>
      </c>
      <c r="S3348" s="17">
        <f t="shared" si="257"/>
        <v>42054.024421296301</v>
      </c>
      <c r="T3348" s="17"/>
      <c r="U3348" s="16">
        <f t="shared" si="259"/>
        <v>42061.024421296301</v>
      </c>
    </row>
    <row r="3349" spans="1:21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0">
        <f t="shared" si="255"/>
        <v>119</v>
      </c>
      <c r="P3349" s="10">
        <f t="shared" si="256"/>
        <v>108.59</v>
      </c>
      <c r="Q3349" s="12" t="s">
        <v>8315</v>
      </c>
      <c r="R3349" t="s">
        <v>8316</v>
      </c>
      <c r="S3349" s="17">
        <f t="shared" si="257"/>
        <v>42484.551550925928</v>
      </c>
      <c r="T3349" s="27">
        <f>YEAR(S3349)</f>
        <v>2016</v>
      </c>
      <c r="U3349" s="16">
        <f t="shared" si="259"/>
        <v>42498.875</v>
      </c>
    </row>
    <row r="3350" spans="1:21" ht="60" hidden="1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0">
        <f t="shared" si="255"/>
        <v>100</v>
      </c>
      <c r="P3350" s="10">
        <f t="shared" si="256"/>
        <v>69.819999999999993</v>
      </c>
      <c r="Q3350" s="12" t="s">
        <v>8315</v>
      </c>
      <c r="R3350" t="s">
        <v>8316</v>
      </c>
      <c r="S3350" s="17">
        <f t="shared" si="257"/>
        <v>42466.558796296296</v>
      </c>
      <c r="T3350" s="17"/>
      <c r="U3350" s="16">
        <f t="shared" si="259"/>
        <v>42490.165972222225</v>
      </c>
    </row>
    <row r="3351" spans="1:21" ht="60" hidden="1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0">
        <f t="shared" si="255"/>
        <v>153</v>
      </c>
      <c r="P3351" s="10">
        <f t="shared" si="256"/>
        <v>109.57</v>
      </c>
      <c r="Q3351" s="12" t="s">
        <v>8315</v>
      </c>
      <c r="R3351" t="s">
        <v>8316</v>
      </c>
      <c r="S3351" s="17">
        <f t="shared" si="257"/>
        <v>42513.110787037032</v>
      </c>
      <c r="T3351" s="17"/>
      <c r="U3351" s="16">
        <f t="shared" si="259"/>
        <v>42534.708333333328</v>
      </c>
    </row>
    <row r="3352" spans="1:21" ht="60" hidden="1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0">
        <f t="shared" si="255"/>
        <v>104</v>
      </c>
      <c r="P3352" s="10">
        <f t="shared" si="256"/>
        <v>71.67</v>
      </c>
      <c r="Q3352" s="12" t="s">
        <v>8315</v>
      </c>
      <c r="R3352" t="s">
        <v>8316</v>
      </c>
      <c r="S3352" s="17">
        <f t="shared" si="257"/>
        <v>42302.701516203699</v>
      </c>
      <c r="T3352" s="17"/>
      <c r="U3352" s="16">
        <f t="shared" si="259"/>
        <v>42337.958333333328</v>
      </c>
    </row>
    <row r="3353" spans="1:21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0">
        <f t="shared" si="255"/>
        <v>101</v>
      </c>
      <c r="P3353" s="10">
        <f t="shared" si="256"/>
        <v>93.61</v>
      </c>
      <c r="Q3353" s="12" t="s">
        <v>8315</v>
      </c>
      <c r="R3353" t="s">
        <v>8316</v>
      </c>
      <c r="S3353" s="17">
        <f t="shared" si="257"/>
        <v>41806.395428240743</v>
      </c>
      <c r="T3353" s="27">
        <f t="shared" ref="T3353:T3355" si="261">YEAR(S3353)</f>
        <v>2014</v>
      </c>
      <c r="U3353" s="16">
        <f t="shared" si="259"/>
        <v>41843.458333333336</v>
      </c>
    </row>
    <row r="3354" spans="1:21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0">
        <f t="shared" si="255"/>
        <v>108</v>
      </c>
      <c r="P3354" s="10">
        <f t="shared" si="256"/>
        <v>76.8</v>
      </c>
      <c r="Q3354" s="12" t="s">
        <v>8315</v>
      </c>
      <c r="R3354" t="s">
        <v>8316</v>
      </c>
      <c r="S3354" s="17">
        <f t="shared" si="257"/>
        <v>42495.992800925931</v>
      </c>
      <c r="T3354" s="27">
        <f t="shared" si="261"/>
        <v>2016</v>
      </c>
      <c r="U3354" s="16">
        <f t="shared" si="259"/>
        <v>42552.958333333328</v>
      </c>
    </row>
    <row r="3355" spans="1:21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0">
        <f t="shared" si="255"/>
        <v>315</v>
      </c>
      <c r="P3355" s="10">
        <f t="shared" si="256"/>
        <v>35.799999999999997</v>
      </c>
      <c r="Q3355" s="12" t="s">
        <v>8315</v>
      </c>
      <c r="R3355" t="s">
        <v>8316</v>
      </c>
      <c r="S3355" s="17">
        <f t="shared" si="257"/>
        <v>42479.432291666672</v>
      </c>
      <c r="T3355" s="27">
        <f t="shared" si="261"/>
        <v>2016</v>
      </c>
      <c r="U3355" s="16">
        <f t="shared" si="259"/>
        <v>42492.958333333328</v>
      </c>
    </row>
    <row r="3356" spans="1:21" ht="45" hidden="1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0">
        <f t="shared" si="255"/>
        <v>102</v>
      </c>
      <c r="P3356" s="10">
        <f t="shared" si="256"/>
        <v>55.6</v>
      </c>
      <c r="Q3356" s="12" t="s">
        <v>8315</v>
      </c>
      <c r="R3356" t="s">
        <v>8316</v>
      </c>
      <c r="S3356" s="17">
        <f t="shared" si="257"/>
        <v>42270.7269212963</v>
      </c>
      <c r="T3356" s="17"/>
      <c r="U3356" s="16">
        <f t="shared" si="259"/>
        <v>42306.167361111111</v>
      </c>
    </row>
    <row r="3357" spans="1:21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0">
        <f t="shared" si="255"/>
        <v>126</v>
      </c>
      <c r="P3357" s="10">
        <f t="shared" si="256"/>
        <v>147.33000000000001</v>
      </c>
      <c r="Q3357" s="12" t="s">
        <v>8315</v>
      </c>
      <c r="R3357" t="s">
        <v>8316</v>
      </c>
      <c r="S3357" s="17">
        <f t="shared" si="257"/>
        <v>42489.619525462964</v>
      </c>
      <c r="T3357" s="27">
        <f t="shared" ref="T3357:T3359" si="262">YEAR(S3357)</f>
        <v>2016</v>
      </c>
      <c r="U3357" s="16">
        <f t="shared" si="259"/>
        <v>42500.470138888893</v>
      </c>
    </row>
    <row r="3358" spans="1:21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0">
        <f t="shared" si="255"/>
        <v>101</v>
      </c>
      <c r="P3358" s="10">
        <f t="shared" si="256"/>
        <v>56.33</v>
      </c>
      <c r="Q3358" s="12" t="s">
        <v>8315</v>
      </c>
      <c r="R3358" t="s">
        <v>8316</v>
      </c>
      <c r="S3358" s="17">
        <f t="shared" si="257"/>
        <v>42536.815648148149</v>
      </c>
      <c r="T3358" s="27">
        <f t="shared" si="262"/>
        <v>2016</v>
      </c>
      <c r="U3358" s="16">
        <f t="shared" si="259"/>
        <v>42566.815648148149</v>
      </c>
    </row>
    <row r="3359" spans="1:21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0">
        <f t="shared" si="255"/>
        <v>101</v>
      </c>
      <c r="P3359" s="10">
        <f t="shared" si="256"/>
        <v>96.19</v>
      </c>
      <c r="Q3359" s="12" t="s">
        <v>8315</v>
      </c>
      <c r="R3359" t="s">
        <v>8316</v>
      </c>
      <c r="S3359" s="17">
        <f t="shared" si="257"/>
        <v>41822.417939814812</v>
      </c>
      <c r="T3359" s="27">
        <f t="shared" si="262"/>
        <v>2014</v>
      </c>
      <c r="U3359" s="16">
        <f t="shared" si="259"/>
        <v>41852.417939814812</v>
      </c>
    </row>
    <row r="3360" spans="1:21" ht="45" hidden="1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0">
        <f t="shared" si="255"/>
        <v>103</v>
      </c>
      <c r="P3360" s="10">
        <f t="shared" si="256"/>
        <v>63.57</v>
      </c>
      <c r="Q3360" s="12" t="s">
        <v>8315</v>
      </c>
      <c r="R3360" t="s">
        <v>8316</v>
      </c>
      <c r="S3360" s="17">
        <f t="shared" si="257"/>
        <v>41932.311099537037</v>
      </c>
      <c r="T3360" s="17"/>
      <c r="U3360" s="16">
        <f t="shared" si="259"/>
        <v>41962.352766203709</v>
      </c>
    </row>
    <row r="3361" spans="1:21" ht="45" hidden="1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0">
        <f t="shared" si="255"/>
        <v>106</v>
      </c>
      <c r="P3361" s="10">
        <f t="shared" si="256"/>
        <v>184.78</v>
      </c>
      <c r="Q3361" s="12" t="s">
        <v>8315</v>
      </c>
      <c r="R3361" t="s">
        <v>8316</v>
      </c>
      <c r="S3361" s="17">
        <f t="shared" si="257"/>
        <v>42746.057106481487</v>
      </c>
      <c r="T3361" s="17"/>
      <c r="U3361" s="16">
        <f t="shared" si="259"/>
        <v>42791.057106481487</v>
      </c>
    </row>
    <row r="3362" spans="1:21" ht="30" hidden="1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0">
        <f t="shared" si="255"/>
        <v>101</v>
      </c>
      <c r="P3362" s="10">
        <f t="shared" si="256"/>
        <v>126.72</v>
      </c>
      <c r="Q3362" s="12" t="s">
        <v>8315</v>
      </c>
      <c r="R3362" t="s">
        <v>8316</v>
      </c>
      <c r="S3362" s="17">
        <f t="shared" si="257"/>
        <v>42697.082673611112</v>
      </c>
      <c r="T3362" s="17"/>
      <c r="U3362" s="16">
        <f t="shared" si="259"/>
        <v>42718.665972222225</v>
      </c>
    </row>
    <row r="3363" spans="1:21" ht="60" hidden="1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0">
        <f t="shared" si="255"/>
        <v>113</v>
      </c>
      <c r="P3363" s="10">
        <f t="shared" si="256"/>
        <v>83.43</v>
      </c>
      <c r="Q3363" s="12" t="s">
        <v>8315</v>
      </c>
      <c r="R3363" t="s">
        <v>8316</v>
      </c>
      <c r="S3363" s="17">
        <f t="shared" si="257"/>
        <v>41866.025347222225</v>
      </c>
      <c r="T3363" s="17"/>
      <c r="U3363" s="16">
        <f t="shared" si="259"/>
        <v>41883.665972222225</v>
      </c>
    </row>
    <row r="3364" spans="1:21" ht="45" hidden="1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0">
        <f t="shared" si="255"/>
        <v>218</v>
      </c>
      <c r="P3364" s="10">
        <f t="shared" si="256"/>
        <v>54.5</v>
      </c>
      <c r="Q3364" s="12" t="s">
        <v>8315</v>
      </c>
      <c r="R3364" t="s">
        <v>8316</v>
      </c>
      <c r="S3364" s="17">
        <f t="shared" si="257"/>
        <v>42056.091631944444</v>
      </c>
      <c r="T3364" s="17"/>
      <c r="U3364" s="16">
        <f t="shared" si="259"/>
        <v>42070.204861111109</v>
      </c>
    </row>
    <row r="3365" spans="1:21" ht="60" hidden="1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0">
        <f t="shared" si="255"/>
        <v>101</v>
      </c>
      <c r="P3365" s="10">
        <f t="shared" si="256"/>
        <v>302.31</v>
      </c>
      <c r="Q3365" s="12" t="s">
        <v>8315</v>
      </c>
      <c r="R3365" t="s">
        <v>8316</v>
      </c>
      <c r="S3365" s="17">
        <f t="shared" si="257"/>
        <v>41851.771354166667</v>
      </c>
      <c r="T3365" s="17"/>
      <c r="U3365" s="16">
        <f t="shared" si="259"/>
        <v>41870.666666666664</v>
      </c>
    </row>
    <row r="3366" spans="1:21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0">
        <f t="shared" si="255"/>
        <v>106</v>
      </c>
      <c r="P3366" s="10">
        <f t="shared" si="256"/>
        <v>44.14</v>
      </c>
      <c r="Q3366" s="12" t="s">
        <v>8315</v>
      </c>
      <c r="R3366" t="s">
        <v>8316</v>
      </c>
      <c r="S3366" s="17">
        <f t="shared" si="257"/>
        <v>42422.977418981478</v>
      </c>
      <c r="T3366" s="27">
        <f>YEAR(S3366)</f>
        <v>2016</v>
      </c>
      <c r="U3366" s="16">
        <f t="shared" si="259"/>
        <v>42444.875</v>
      </c>
    </row>
    <row r="3367" spans="1:21" ht="60" hidden="1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0">
        <f t="shared" si="255"/>
        <v>104</v>
      </c>
      <c r="P3367" s="10">
        <f t="shared" si="256"/>
        <v>866.67</v>
      </c>
      <c r="Q3367" s="12" t="s">
        <v>8315</v>
      </c>
      <c r="R3367" t="s">
        <v>8316</v>
      </c>
      <c r="S3367" s="17">
        <f t="shared" si="257"/>
        <v>42321.101759259262</v>
      </c>
      <c r="T3367" s="17"/>
      <c r="U3367" s="16">
        <f t="shared" si="259"/>
        <v>42351.101759259262</v>
      </c>
    </row>
    <row r="3368" spans="1:21" ht="45" hidden="1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0">
        <f t="shared" si="255"/>
        <v>221</v>
      </c>
      <c r="P3368" s="10">
        <f t="shared" si="256"/>
        <v>61.39</v>
      </c>
      <c r="Q3368" s="12" t="s">
        <v>8315</v>
      </c>
      <c r="R3368" t="s">
        <v>8316</v>
      </c>
      <c r="S3368" s="17">
        <f t="shared" si="257"/>
        <v>42107.067557870367</v>
      </c>
      <c r="T3368" s="17"/>
      <c r="U3368" s="16">
        <f t="shared" si="259"/>
        <v>42137.067557870367</v>
      </c>
    </row>
    <row r="3369" spans="1:21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0">
        <f t="shared" si="255"/>
        <v>119</v>
      </c>
      <c r="P3369" s="10">
        <f t="shared" si="256"/>
        <v>29.67</v>
      </c>
      <c r="Q3369" s="12" t="s">
        <v>8315</v>
      </c>
      <c r="R3369" t="s">
        <v>8316</v>
      </c>
      <c r="S3369" s="17">
        <f t="shared" si="257"/>
        <v>42192.933958333335</v>
      </c>
      <c r="T3369" s="27">
        <f>YEAR(S3369)</f>
        <v>2015</v>
      </c>
      <c r="U3369" s="16">
        <f t="shared" si="259"/>
        <v>42217.933958333335</v>
      </c>
    </row>
    <row r="3370" spans="1:21" ht="45" hidden="1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0">
        <f t="shared" si="255"/>
        <v>105</v>
      </c>
      <c r="P3370" s="10">
        <f t="shared" si="256"/>
        <v>45.48</v>
      </c>
      <c r="Q3370" s="12" t="s">
        <v>8315</v>
      </c>
      <c r="R3370" t="s">
        <v>8316</v>
      </c>
      <c r="S3370" s="17">
        <f t="shared" si="257"/>
        <v>41969.199756944443</v>
      </c>
      <c r="T3370" s="17"/>
      <c r="U3370" s="16">
        <f t="shared" si="259"/>
        <v>42005.208333333328</v>
      </c>
    </row>
    <row r="3371" spans="1:21" ht="45" hidden="1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0">
        <f t="shared" si="255"/>
        <v>104</v>
      </c>
      <c r="P3371" s="10">
        <f t="shared" si="256"/>
        <v>96.2</v>
      </c>
      <c r="Q3371" s="12" t="s">
        <v>8315</v>
      </c>
      <c r="R3371" t="s">
        <v>8316</v>
      </c>
      <c r="S3371" s="17">
        <f t="shared" si="257"/>
        <v>42690.041435185187</v>
      </c>
      <c r="T3371" s="17"/>
      <c r="U3371" s="16">
        <f t="shared" si="259"/>
        <v>42750.041435185187</v>
      </c>
    </row>
    <row r="3372" spans="1:21" ht="30" hidden="1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0">
        <f t="shared" si="255"/>
        <v>118</v>
      </c>
      <c r="P3372" s="10">
        <f t="shared" si="256"/>
        <v>67.92</v>
      </c>
      <c r="Q3372" s="12" t="s">
        <v>8315</v>
      </c>
      <c r="R3372" t="s">
        <v>8316</v>
      </c>
      <c r="S3372" s="17">
        <f t="shared" si="257"/>
        <v>42690.334317129629</v>
      </c>
      <c r="T3372" s="17"/>
      <c r="U3372" s="16">
        <f t="shared" si="259"/>
        <v>42721.333333333328</v>
      </c>
    </row>
    <row r="3373" spans="1:21" ht="45" hidden="1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0">
        <f t="shared" si="255"/>
        <v>139</v>
      </c>
      <c r="P3373" s="10">
        <f t="shared" si="256"/>
        <v>30.78</v>
      </c>
      <c r="Q3373" s="12" t="s">
        <v>8315</v>
      </c>
      <c r="R3373" t="s">
        <v>8316</v>
      </c>
      <c r="S3373" s="17">
        <f t="shared" si="257"/>
        <v>42312.874594907407</v>
      </c>
      <c r="T3373" s="17"/>
      <c r="U3373" s="16">
        <f t="shared" si="259"/>
        <v>42340.874594907407</v>
      </c>
    </row>
    <row r="3374" spans="1:21" ht="45" hidden="1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0">
        <f t="shared" si="255"/>
        <v>104</v>
      </c>
      <c r="P3374" s="10">
        <f t="shared" si="256"/>
        <v>38.33</v>
      </c>
      <c r="Q3374" s="12" t="s">
        <v>8315</v>
      </c>
      <c r="R3374" t="s">
        <v>8316</v>
      </c>
      <c r="S3374" s="17">
        <f t="shared" si="257"/>
        <v>41855.548101851848</v>
      </c>
      <c r="T3374" s="17"/>
      <c r="U3374" s="16">
        <f t="shared" si="259"/>
        <v>41876.207638888889</v>
      </c>
    </row>
    <row r="3375" spans="1:21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0">
        <f t="shared" si="255"/>
        <v>100</v>
      </c>
      <c r="P3375" s="10">
        <f t="shared" si="256"/>
        <v>66.83</v>
      </c>
      <c r="Q3375" s="12" t="s">
        <v>8315</v>
      </c>
      <c r="R3375" t="s">
        <v>8316</v>
      </c>
      <c r="S3375" s="17">
        <f t="shared" si="257"/>
        <v>42179.854629629626</v>
      </c>
      <c r="T3375" s="27">
        <f>YEAR(S3375)</f>
        <v>2015</v>
      </c>
      <c r="U3375" s="16">
        <f t="shared" si="259"/>
        <v>42203.666666666672</v>
      </c>
    </row>
    <row r="3376" spans="1:21" ht="45" hidden="1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0">
        <f t="shared" si="255"/>
        <v>107</v>
      </c>
      <c r="P3376" s="10">
        <f t="shared" si="256"/>
        <v>71.73</v>
      </c>
      <c r="Q3376" s="12" t="s">
        <v>8315</v>
      </c>
      <c r="R3376" t="s">
        <v>8316</v>
      </c>
      <c r="S3376" s="17">
        <f t="shared" si="257"/>
        <v>42275.731666666667</v>
      </c>
      <c r="T3376" s="17"/>
      <c r="U3376" s="16">
        <f t="shared" si="259"/>
        <v>42305.731666666667</v>
      </c>
    </row>
    <row r="3377" spans="1:21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0">
        <f t="shared" si="255"/>
        <v>100</v>
      </c>
      <c r="P3377" s="10">
        <f t="shared" si="256"/>
        <v>176.47</v>
      </c>
      <c r="Q3377" s="12" t="s">
        <v>8315</v>
      </c>
      <c r="R3377" t="s">
        <v>8316</v>
      </c>
      <c r="S3377" s="17">
        <f t="shared" si="257"/>
        <v>41765.610798611109</v>
      </c>
      <c r="T3377" s="27">
        <f>YEAR(S3377)</f>
        <v>2014</v>
      </c>
      <c r="U3377" s="16">
        <f t="shared" si="259"/>
        <v>41777.610798611109</v>
      </c>
    </row>
    <row r="3378" spans="1:21" ht="60" hidden="1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0">
        <f t="shared" si="255"/>
        <v>100</v>
      </c>
      <c r="P3378" s="10">
        <f t="shared" si="256"/>
        <v>421.11</v>
      </c>
      <c r="Q3378" s="12" t="s">
        <v>8315</v>
      </c>
      <c r="R3378" t="s">
        <v>8316</v>
      </c>
      <c r="S3378" s="17">
        <f t="shared" si="257"/>
        <v>42059.701319444444</v>
      </c>
      <c r="T3378" s="17"/>
      <c r="U3378" s="16">
        <f t="shared" si="259"/>
        <v>42119.659652777773</v>
      </c>
    </row>
    <row r="3379" spans="1:21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0">
        <f t="shared" si="255"/>
        <v>101</v>
      </c>
      <c r="P3379" s="10">
        <f t="shared" si="256"/>
        <v>104.99</v>
      </c>
      <c r="Q3379" s="12" t="s">
        <v>8315</v>
      </c>
      <c r="R3379" t="s">
        <v>8316</v>
      </c>
      <c r="S3379" s="17">
        <f t="shared" si="257"/>
        <v>42053.732627314821</v>
      </c>
      <c r="T3379" s="27">
        <f t="shared" ref="T3379:T3381" si="263">YEAR(S3379)</f>
        <v>2015</v>
      </c>
      <c r="U3379" s="16">
        <f t="shared" si="259"/>
        <v>42083.705555555556</v>
      </c>
    </row>
    <row r="3380" spans="1:21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0">
        <f t="shared" si="255"/>
        <v>108</v>
      </c>
      <c r="P3380" s="10">
        <f t="shared" si="256"/>
        <v>28.19</v>
      </c>
      <c r="Q3380" s="12" t="s">
        <v>8315</v>
      </c>
      <c r="R3380" t="s">
        <v>8316</v>
      </c>
      <c r="S3380" s="17">
        <f t="shared" si="257"/>
        <v>41858.355393518519</v>
      </c>
      <c r="T3380" s="27">
        <f t="shared" si="263"/>
        <v>2014</v>
      </c>
      <c r="U3380" s="16">
        <f t="shared" si="259"/>
        <v>41882.547222222223</v>
      </c>
    </row>
    <row r="3381" spans="1:21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0">
        <f t="shared" si="255"/>
        <v>104</v>
      </c>
      <c r="P3381" s="10">
        <f t="shared" si="256"/>
        <v>54.55</v>
      </c>
      <c r="Q3381" s="12" t="s">
        <v>8315</v>
      </c>
      <c r="R3381" t="s">
        <v>8316</v>
      </c>
      <c r="S3381" s="17">
        <f t="shared" si="257"/>
        <v>42225.513888888891</v>
      </c>
      <c r="T3381" s="27">
        <f t="shared" si="263"/>
        <v>2015</v>
      </c>
      <c r="U3381" s="16">
        <f t="shared" si="259"/>
        <v>42242.958333333328</v>
      </c>
    </row>
    <row r="3382" spans="1:21" ht="60" hidden="1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0">
        <f t="shared" si="255"/>
        <v>104</v>
      </c>
      <c r="P3382" s="10">
        <f t="shared" si="256"/>
        <v>111.89</v>
      </c>
      <c r="Q3382" s="12" t="s">
        <v>8315</v>
      </c>
      <c r="R3382" t="s">
        <v>8316</v>
      </c>
      <c r="S3382" s="17">
        <f t="shared" si="257"/>
        <v>41937.95344907407</v>
      </c>
      <c r="T3382" s="17"/>
      <c r="U3382" s="16">
        <f t="shared" si="259"/>
        <v>41972.995115740734</v>
      </c>
    </row>
    <row r="3383" spans="1:21" ht="60" hidden="1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0">
        <f t="shared" si="255"/>
        <v>102</v>
      </c>
      <c r="P3383" s="10">
        <f t="shared" si="256"/>
        <v>85.21</v>
      </c>
      <c r="Q3383" s="12" t="s">
        <v>8315</v>
      </c>
      <c r="R3383" t="s">
        <v>8316</v>
      </c>
      <c r="S3383" s="17">
        <f t="shared" si="257"/>
        <v>42044.184988425928</v>
      </c>
      <c r="T3383" s="17"/>
      <c r="U3383" s="16">
        <f t="shared" si="259"/>
        <v>42074.143321759257</v>
      </c>
    </row>
    <row r="3384" spans="1:21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0">
        <f t="shared" si="255"/>
        <v>101</v>
      </c>
      <c r="P3384" s="10">
        <f t="shared" si="256"/>
        <v>76.650000000000006</v>
      </c>
      <c r="Q3384" s="12" t="s">
        <v>8315</v>
      </c>
      <c r="R3384" t="s">
        <v>8316</v>
      </c>
      <c r="S3384" s="17">
        <f t="shared" si="257"/>
        <v>42559.431203703702</v>
      </c>
      <c r="T3384" s="27">
        <f>YEAR(S3384)</f>
        <v>2016</v>
      </c>
      <c r="U3384" s="16">
        <f t="shared" si="259"/>
        <v>42583.957638888889</v>
      </c>
    </row>
    <row r="3385" spans="1:21" ht="60" hidden="1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0">
        <f t="shared" si="255"/>
        <v>112</v>
      </c>
      <c r="P3385" s="10">
        <f t="shared" si="256"/>
        <v>65.17</v>
      </c>
      <c r="Q3385" s="12" t="s">
        <v>8315</v>
      </c>
      <c r="R3385" t="s">
        <v>8316</v>
      </c>
      <c r="S3385" s="17">
        <f t="shared" si="257"/>
        <v>42524.782638888893</v>
      </c>
      <c r="T3385" s="17"/>
      <c r="U3385" s="16">
        <f t="shared" si="259"/>
        <v>42544.782638888893</v>
      </c>
    </row>
    <row r="3386" spans="1:21" ht="60" hidden="1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0">
        <f t="shared" si="255"/>
        <v>100</v>
      </c>
      <c r="P3386" s="10">
        <f t="shared" si="256"/>
        <v>93.76</v>
      </c>
      <c r="Q3386" s="12" t="s">
        <v>8315</v>
      </c>
      <c r="R3386" t="s">
        <v>8316</v>
      </c>
      <c r="S3386" s="17">
        <f t="shared" si="257"/>
        <v>42292.087592592594</v>
      </c>
      <c r="T3386" s="17"/>
      <c r="U3386" s="16">
        <f t="shared" si="259"/>
        <v>42329.125</v>
      </c>
    </row>
    <row r="3387" spans="1:21" ht="60" hidden="1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0">
        <f t="shared" si="255"/>
        <v>100</v>
      </c>
      <c r="P3387" s="10">
        <f t="shared" si="256"/>
        <v>133.33000000000001</v>
      </c>
      <c r="Q3387" s="12" t="s">
        <v>8315</v>
      </c>
      <c r="R3387" t="s">
        <v>8316</v>
      </c>
      <c r="S3387" s="17">
        <f t="shared" si="257"/>
        <v>41953.8675</v>
      </c>
      <c r="T3387" s="17"/>
      <c r="U3387" s="16">
        <f t="shared" si="259"/>
        <v>41983.8675</v>
      </c>
    </row>
    <row r="3388" spans="1:21" ht="60" hidden="1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0">
        <f t="shared" si="255"/>
        <v>105</v>
      </c>
      <c r="P3388" s="10">
        <f t="shared" si="256"/>
        <v>51.22</v>
      </c>
      <c r="Q3388" s="12" t="s">
        <v>8315</v>
      </c>
      <c r="R3388" t="s">
        <v>8316</v>
      </c>
      <c r="S3388" s="17">
        <f t="shared" si="257"/>
        <v>41946.644745370373</v>
      </c>
      <c r="T3388" s="17"/>
      <c r="U3388" s="16">
        <f t="shared" si="259"/>
        <v>41976.644745370373</v>
      </c>
    </row>
    <row r="3389" spans="1:21" ht="60" hidden="1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0">
        <f t="shared" si="255"/>
        <v>117</v>
      </c>
      <c r="P3389" s="10">
        <f t="shared" si="256"/>
        <v>100.17</v>
      </c>
      <c r="Q3389" s="12" t="s">
        <v>8315</v>
      </c>
      <c r="R3389" t="s">
        <v>8316</v>
      </c>
      <c r="S3389" s="17">
        <f t="shared" si="257"/>
        <v>41947.762592592589</v>
      </c>
      <c r="T3389" s="17"/>
      <c r="U3389" s="16">
        <f t="shared" si="259"/>
        <v>41987.762592592597</v>
      </c>
    </row>
    <row r="3390" spans="1:21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0">
        <f t="shared" si="255"/>
        <v>104</v>
      </c>
      <c r="P3390" s="10">
        <f t="shared" si="256"/>
        <v>34.6</v>
      </c>
      <c r="Q3390" s="12" t="s">
        <v>8315</v>
      </c>
      <c r="R3390" t="s">
        <v>8316</v>
      </c>
      <c r="S3390" s="17">
        <f t="shared" si="257"/>
        <v>42143.461122685185</v>
      </c>
      <c r="T3390" s="27">
        <f>YEAR(S3390)</f>
        <v>2015</v>
      </c>
      <c r="U3390" s="16">
        <f t="shared" si="259"/>
        <v>42173.461122685185</v>
      </c>
    </row>
    <row r="3391" spans="1:21" ht="45" hidden="1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0">
        <f t="shared" si="255"/>
        <v>115</v>
      </c>
      <c r="P3391" s="10">
        <f t="shared" si="256"/>
        <v>184.68</v>
      </c>
      <c r="Q3391" s="12" t="s">
        <v>8315</v>
      </c>
      <c r="R3391" t="s">
        <v>8316</v>
      </c>
      <c r="S3391" s="17">
        <f t="shared" si="257"/>
        <v>42494.563449074078</v>
      </c>
      <c r="T3391" s="17"/>
      <c r="U3391" s="16">
        <f t="shared" si="259"/>
        <v>42524.563449074078</v>
      </c>
    </row>
    <row r="3392" spans="1:21" ht="60" hidden="1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0">
        <f t="shared" si="255"/>
        <v>102</v>
      </c>
      <c r="P3392" s="10">
        <f t="shared" si="256"/>
        <v>69.819999999999993</v>
      </c>
      <c r="Q3392" s="12" t="s">
        <v>8315</v>
      </c>
      <c r="R3392" t="s">
        <v>8316</v>
      </c>
      <c r="S3392" s="17">
        <f t="shared" si="257"/>
        <v>41815.774826388886</v>
      </c>
      <c r="T3392" s="17"/>
      <c r="U3392" s="16">
        <f t="shared" si="259"/>
        <v>41830.774826388886</v>
      </c>
    </row>
    <row r="3393" spans="1:21" ht="60" hidden="1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0">
        <f t="shared" si="255"/>
        <v>223</v>
      </c>
      <c r="P3393" s="10">
        <f t="shared" si="256"/>
        <v>61.94</v>
      </c>
      <c r="Q3393" s="12" t="s">
        <v>8315</v>
      </c>
      <c r="R3393" t="s">
        <v>8316</v>
      </c>
      <c r="S3393" s="17">
        <f t="shared" si="257"/>
        <v>41830.545694444445</v>
      </c>
      <c r="T3393" s="17"/>
      <c r="U3393" s="16">
        <f t="shared" si="259"/>
        <v>41859.936111111114</v>
      </c>
    </row>
    <row r="3394" spans="1:21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0">
        <f t="shared" ref="O3394:O3457" si="264">ROUND(E3394/D3394*100,0)</f>
        <v>100</v>
      </c>
      <c r="P3394" s="10">
        <f t="shared" ref="P3394:P3457" si="265">IFERROR(ROUND(E3394/L3394,2),0)</f>
        <v>41.67</v>
      </c>
      <c r="Q3394" s="12" t="s">
        <v>8315</v>
      </c>
      <c r="R3394" t="s">
        <v>8316</v>
      </c>
      <c r="S3394" s="17">
        <f t="shared" si="257"/>
        <v>42446.845543981486</v>
      </c>
      <c r="T3394" s="27">
        <f>YEAR(S3394)</f>
        <v>2016</v>
      </c>
      <c r="U3394" s="16">
        <f t="shared" si="259"/>
        <v>42496.845543981486</v>
      </c>
    </row>
    <row r="3395" spans="1:21" ht="45" hidden="1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0">
        <f t="shared" si="264"/>
        <v>106</v>
      </c>
      <c r="P3395" s="10">
        <f t="shared" si="265"/>
        <v>36.07</v>
      </c>
      <c r="Q3395" s="12" t="s">
        <v>8315</v>
      </c>
      <c r="R3395" t="s">
        <v>8316</v>
      </c>
      <c r="S3395" s="17">
        <f t="shared" ref="S3395:S3458" si="266">(((J3395/60)/60)/24)+DATE(1970,1,1)</f>
        <v>41923.921643518523</v>
      </c>
      <c r="T3395" s="17"/>
      <c r="U3395" s="16">
        <f t="shared" ref="U3395:U3458" si="267">(((I3395/60)/60)/24)+DATE(1970,1,1)</f>
        <v>41949.031944444447</v>
      </c>
    </row>
    <row r="3396" spans="1:21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0">
        <f t="shared" si="264"/>
        <v>142</v>
      </c>
      <c r="P3396" s="10">
        <f t="shared" si="265"/>
        <v>29</v>
      </c>
      <c r="Q3396" s="12" t="s">
        <v>8315</v>
      </c>
      <c r="R3396" t="s">
        <v>8316</v>
      </c>
      <c r="S3396" s="17">
        <f t="shared" si="266"/>
        <v>41817.59542824074</v>
      </c>
      <c r="T3396" s="27">
        <f t="shared" ref="T3396:T3397" si="268">YEAR(S3396)</f>
        <v>2014</v>
      </c>
      <c r="U3396" s="16">
        <f t="shared" si="267"/>
        <v>41847.59542824074</v>
      </c>
    </row>
    <row r="3397" spans="1:21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0">
        <f t="shared" si="264"/>
        <v>184</v>
      </c>
      <c r="P3397" s="10">
        <f t="shared" si="265"/>
        <v>24.21</v>
      </c>
      <c r="Q3397" s="12" t="s">
        <v>8315</v>
      </c>
      <c r="R3397" t="s">
        <v>8316</v>
      </c>
      <c r="S3397" s="17">
        <f t="shared" si="266"/>
        <v>42140.712314814817</v>
      </c>
      <c r="T3397" s="27">
        <f t="shared" si="268"/>
        <v>2015</v>
      </c>
      <c r="U3397" s="16">
        <f t="shared" si="267"/>
        <v>42154.756944444445</v>
      </c>
    </row>
    <row r="3398" spans="1:21" ht="45" hidden="1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0">
        <f t="shared" si="264"/>
        <v>104</v>
      </c>
      <c r="P3398" s="10">
        <f t="shared" si="265"/>
        <v>55.89</v>
      </c>
      <c r="Q3398" s="12" t="s">
        <v>8315</v>
      </c>
      <c r="R3398" t="s">
        <v>8316</v>
      </c>
      <c r="S3398" s="17">
        <f t="shared" si="266"/>
        <v>41764.44663194444</v>
      </c>
      <c r="T3398" s="17"/>
      <c r="U3398" s="16">
        <f t="shared" si="267"/>
        <v>41791.165972222225</v>
      </c>
    </row>
    <row r="3399" spans="1:21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0">
        <f t="shared" si="264"/>
        <v>112</v>
      </c>
      <c r="P3399" s="10">
        <f t="shared" si="265"/>
        <v>11.67</v>
      </c>
      <c r="Q3399" s="12" t="s">
        <v>8315</v>
      </c>
      <c r="R3399" t="s">
        <v>8316</v>
      </c>
      <c r="S3399" s="17">
        <f t="shared" si="266"/>
        <v>42378.478344907402</v>
      </c>
      <c r="T3399" s="27">
        <f>YEAR(S3399)</f>
        <v>2016</v>
      </c>
      <c r="U3399" s="16">
        <f t="shared" si="267"/>
        <v>42418.916666666672</v>
      </c>
    </row>
    <row r="3400" spans="1:21" ht="60" hidden="1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0">
        <f t="shared" si="264"/>
        <v>111</v>
      </c>
      <c r="P3400" s="10">
        <f t="shared" si="265"/>
        <v>68.349999999999994</v>
      </c>
      <c r="Q3400" s="12" t="s">
        <v>8315</v>
      </c>
      <c r="R3400" t="s">
        <v>8316</v>
      </c>
      <c r="S3400" s="17">
        <f t="shared" si="266"/>
        <v>41941.75203703704</v>
      </c>
      <c r="T3400" s="17"/>
      <c r="U3400" s="16">
        <f t="shared" si="267"/>
        <v>41964.708333333328</v>
      </c>
    </row>
    <row r="3401" spans="1:21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0">
        <f t="shared" si="264"/>
        <v>104</v>
      </c>
      <c r="P3401" s="10">
        <f t="shared" si="265"/>
        <v>27.07</v>
      </c>
      <c r="Q3401" s="12" t="s">
        <v>8315</v>
      </c>
      <c r="R3401" t="s">
        <v>8316</v>
      </c>
      <c r="S3401" s="17">
        <f t="shared" si="266"/>
        <v>42026.920428240745</v>
      </c>
      <c r="T3401" s="27">
        <f>YEAR(S3401)</f>
        <v>2015</v>
      </c>
      <c r="U3401" s="16">
        <f t="shared" si="267"/>
        <v>42056.920428240745</v>
      </c>
    </row>
    <row r="3402" spans="1:21" ht="60" hidden="1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0">
        <f t="shared" si="264"/>
        <v>100</v>
      </c>
      <c r="P3402" s="10">
        <f t="shared" si="265"/>
        <v>118.13</v>
      </c>
      <c r="Q3402" s="12" t="s">
        <v>8315</v>
      </c>
      <c r="R3402" t="s">
        <v>8316</v>
      </c>
      <c r="S3402" s="17">
        <f t="shared" si="266"/>
        <v>41834.953865740739</v>
      </c>
      <c r="T3402" s="17"/>
      <c r="U3402" s="16">
        <f t="shared" si="267"/>
        <v>41879.953865740739</v>
      </c>
    </row>
    <row r="3403" spans="1:21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0">
        <f t="shared" si="264"/>
        <v>102</v>
      </c>
      <c r="P3403" s="10">
        <f t="shared" si="265"/>
        <v>44.76</v>
      </c>
      <c r="Q3403" s="12" t="s">
        <v>8315</v>
      </c>
      <c r="R3403" t="s">
        <v>8316</v>
      </c>
      <c r="S3403" s="17">
        <f t="shared" si="266"/>
        <v>42193.723912037036</v>
      </c>
      <c r="T3403" s="27">
        <f>YEAR(S3403)</f>
        <v>2015</v>
      </c>
      <c r="U3403" s="16">
        <f t="shared" si="267"/>
        <v>42223.723912037036</v>
      </c>
    </row>
    <row r="3404" spans="1:21" ht="45" hidden="1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0">
        <f t="shared" si="264"/>
        <v>110</v>
      </c>
      <c r="P3404" s="10">
        <f t="shared" si="265"/>
        <v>99.79</v>
      </c>
      <c r="Q3404" s="12" t="s">
        <v>8315</v>
      </c>
      <c r="R3404" t="s">
        <v>8316</v>
      </c>
      <c r="S3404" s="17">
        <f t="shared" si="266"/>
        <v>42290.61855324074</v>
      </c>
      <c r="T3404" s="17"/>
      <c r="U3404" s="16">
        <f t="shared" si="267"/>
        <v>42320.104861111111</v>
      </c>
    </row>
    <row r="3405" spans="1:21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0">
        <f t="shared" si="264"/>
        <v>100</v>
      </c>
      <c r="P3405" s="10">
        <f t="shared" si="265"/>
        <v>117.65</v>
      </c>
      <c r="Q3405" s="12" t="s">
        <v>8315</v>
      </c>
      <c r="R3405" t="s">
        <v>8316</v>
      </c>
      <c r="S3405" s="17">
        <f t="shared" si="266"/>
        <v>42150.462083333332</v>
      </c>
      <c r="T3405" s="27">
        <f>YEAR(S3405)</f>
        <v>2015</v>
      </c>
      <c r="U3405" s="16">
        <f t="shared" si="267"/>
        <v>42180.462083333332</v>
      </c>
    </row>
    <row r="3406" spans="1:21" ht="60" hidden="1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0">
        <f t="shared" si="264"/>
        <v>122</v>
      </c>
      <c r="P3406" s="10">
        <f t="shared" si="265"/>
        <v>203.33</v>
      </c>
      <c r="Q3406" s="12" t="s">
        <v>8315</v>
      </c>
      <c r="R3406" t="s">
        <v>8316</v>
      </c>
      <c r="S3406" s="17">
        <f t="shared" si="266"/>
        <v>42152.503495370373</v>
      </c>
      <c r="T3406" s="17"/>
      <c r="U3406" s="16">
        <f t="shared" si="267"/>
        <v>42172.503495370373</v>
      </c>
    </row>
    <row r="3407" spans="1:21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0">
        <f t="shared" si="264"/>
        <v>138</v>
      </c>
      <c r="P3407" s="10">
        <f t="shared" si="265"/>
        <v>28.32</v>
      </c>
      <c r="Q3407" s="12" t="s">
        <v>8315</v>
      </c>
      <c r="R3407" t="s">
        <v>8316</v>
      </c>
      <c r="S3407" s="17">
        <f t="shared" si="266"/>
        <v>42410.017199074078</v>
      </c>
      <c r="T3407" s="27">
        <f>YEAR(S3407)</f>
        <v>2016</v>
      </c>
      <c r="U3407" s="16">
        <f t="shared" si="267"/>
        <v>42430.999305555553</v>
      </c>
    </row>
    <row r="3408" spans="1:21" ht="45" hidden="1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0">
        <f t="shared" si="264"/>
        <v>100</v>
      </c>
      <c r="P3408" s="10">
        <f t="shared" si="265"/>
        <v>110.23</v>
      </c>
      <c r="Q3408" s="12" t="s">
        <v>8315</v>
      </c>
      <c r="R3408" t="s">
        <v>8316</v>
      </c>
      <c r="S3408" s="17">
        <f t="shared" si="266"/>
        <v>41791.492777777778</v>
      </c>
      <c r="T3408" s="17"/>
      <c r="U3408" s="16">
        <f t="shared" si="267"/>
        <v>41836.492777777778</v>
      </c>
    </row>
    <row r="3409" spans="1:21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0">
        <f t="shared" si="264"/>
        <v>107</v>
      </c>
      <c r="P3409" s="10">
        <f t="shared" si="265"/>
        <v>31.97</v>
      </c>
      <c r="Q3409" s="12" t="s">
        <v>8315</v>
      </c>
      <c r="R3409" t="s">
        <v>8316</v>
      </c>
      <c r="S3409" s="17">
        <f t="shared" si="266"/>
        <v>41796.422326388885</v>
      </c>
      <c r="T3409" s="27">
        <f>YEAR(S3409)</f>
        <v>2014</v>
      </c>
      <c r="U3409" s="16">
        <f t="shared" si="267"/>
        <v>41826.422326388885</v>
      </c>
    </row>
    <row r="3410" spans="1:21" ht="45" hidden="1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0">
        <f t="shared" si="264"/>
        <v>211</v>
      </c>
      <c r="P3410" s="10">
        <f t="shared" si="265"/>
        <v>58.61</v>
      </c>
      <c r="Q3410" s="12" t="s">
        <v>8315</v>
      </c>
      <c r="R3410" t="s">
        <v>8316</v>
      </c>
      <c r="S3410" s="17">
        <f t="shared" si="266"/>
        <v>41808.991944444446</v>
      </c>
      <c r="T3410" s="17"/>
      <c r="U3410" s="16">
        <f t="shared" si="267"/>
        <v>41838.991944444446</v>
      </c>
    </row>
    <row r="3411" spans="1:21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0">
        <f t="shared" si="264"/>
        <v>124</v>
      </c>
      <c r="P3411" s="10">
        <f t="shared" si="265"/>
        <v>29.43</v>
      </c>
      <c r="Q3411" s="12" t="s">
        <v>8315</v>
      </c>
      <c r="R3411" t="s">
        <v>8316</v>
      </c>
      <c r="S3411" s="17">
        <f t="shared" si="266"/>
        <v>42544.814328703709</v>
      </c>
      <c r="T3411" s="27">
        <f>YEAR(S3411)</f>
        <v>2016</v>
      </c>
      <c r="U3411" s="16">
        <f t="shared" si="267"/>
        <v>42582.873611111107</v>
      </c>
    </row>
    <row r="3412" spans="1:21" ht="60" hidden="1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0">
        <f t="shared" si="264"/>
        <v>109</v>
      </c>
      <c r="P3412" s="10">
        <f t="shared" si="265"/>
        <v>81.38</v>
      </c>
      <c r="Q3412" s="12" t="s">
        <v>8315</v>
      </c>
      <c r="R3412" t="s">
        <v>8316</v>
      </c>
      <c r="S3412" s="17">
        <f t="shared" si="266"/>
        <v>42500.041550925926</v>
      </c>
      <c r="T3412" s="17"/>
      <c r="U3412" s="16">
        <f t="shared" si="267"/>
        <v>42527.291666666672</v>
      </c>
    </row>
    <row r="3413" spans="1:21" ht="60" hidden="1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0">
        <f t="shared" si="264"/>
        <v>104</v>
      </c>
      <c r="P3413" s="10">
        <f t="shared" si="265"/>
        <v>199.17</v>
      </c>
      <c r="Q3413" s="12" t="s">
        <v>8315</v>
      </c>
      <c r="R3413" t="s">
        <v>8316</v>
      </c>
      <c r="S3413" s="17">
        <f t="shared" si="266"/>
        <v>42265.022824074069</v>
      </c>
      <c r="T3413" s="17"/>
      <c r="U3413" s="16">
        <f t="shared" si="267"/>
        <v>42285.022824074069</v>
      </c>
    </row>
    <row r="3414" spans="1:21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0">
        <f t="shared" si="264"/>
        <v>100</v>
      </c>
      <c r="P3414" s="10">
        <f t="shared" si="265"/>
        <v>115.38</v>
      </c>
      <c r="Q3414" s="12" t="s">
        <v>8315</v>
      </c>
      <c r="R3414" t="s">
        <v>8316</v>
      </c>
      <c r="S3414" s="17">
        <f t="shared" si="266"/>
        <v>41879.959050925929</v>
      </c>
      <c r="T3414" s="27">
        <f>YEAR(S3414)</f>
        <v>2014</v>
      </c>
      <c r="U3414" s="16">
        <f t="shared" si="267"/>
        <v>41909.959050925929</v>
      </c>
    </row>
    <row r="3415" spans="1:21" ht="60" hidden="1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0">
        <f t="shared" si="264"/>
        <v>130</v>
      </c>
      <c r="P3415" s="10">
        <f t="shared" si="265"/>
        <v>46.43</v>
      </c>
      <c r="Q3415" s="12" t="s">
        <v>8315</v>
      </c>
      <c r="R3415" t="s">
        <v>8316</v>
      </c>
      <c r="S3415" s="17">
        <f t="shared" si="266"/>
        <v>42053.733078703706</v>
      </c>
      <c r="T3415" s="17"/>
      <c r="U3415" s="16">
        <f t="shared" si="267"/>
        <v>42063.207638888889</v>
      </c>
    </row>
    <row r="3416" spans="1:21" ht="45" hidden="1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0">
        <f t="shared" si="264"/>
        <v>104</v>
      </c>
      <c r="P3416" s="10">
        <f t="shared" si="265"/>
        <v>70.569999999999993</v>
      </c>
      <c r="Q3416" s="12" t="s">
        <v>8315</v>
      </c>
      <c r="R3416" t="s">
        <v>8316</v>
      </c>
      <c r="S3416" s="17">
        <f t="shared" si="266"/>
        <v>42675.832465277781</v>
      </c>
      <c r="T3416" s="17"/>
      <c r="U3416" s="16">
        <f t="shared" si="267"/>
        <v>42705.332638888889</v>
      </c>
    </row>
    <row r="3417" spans="1:21" ht="45" hidden="1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0">
        <f t="shared" si="264"/>
        <v>100</v>
      </c>
      <c r="P3417" s="10">
        <f t="shared" si="265"/>
        <v>22.22</v>
      </c>
      <c r="Q3417" s="12" t="s">
        <v>8315</v>
      </c>
      <c r="R3417" t="s">
        <v>8316</v>
      </c>
      <c r="S3417" s="17">
        <f t="shared" si="266"/>
        <v>42467.144166666665</v>
      </c>
      <c r="T3417" s="17"/>
      <c r="U3417" s="16">
        <f t="shared" si="267"/>
        <v>42477.979166666672</v>
      </c>
    </row>
    <row r="3418" spans="1:21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0">
        <f t="shared" si="264"/>
        <v>120</v>
      </c>
      <c r="P3418" s="10">
        <f t="shared" si="265"/>
        <v>159.47</v>
      </c>
      <c r="Q3418" s="12" t="s">
        <v>8315</v>
      </c>
      <c r="R3418" t="s">
        <v>8316</v>
      </c>
      <c r="S3418" s="17">
        <f t="shared" si="266"/>
        <v>42089.412557870368</v>
      </c>
      <c r="T3418" s="27">
        <f>YEAR(S3418)</f>
        <v>2015</v>
      </c>
      <c r="U3418" s="16">
        <f t="shared" si="267"/>
        <v>42117.770833333328</v>
      </c>
    </row>
    <row r="3419" spans="1:21" ht="45" hidden="1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0">
        <f t="shared" si="264"/>
        <v>100</v>
      </c>
      <c r="P3419" s="10">
        <f t="shared" si="265"/>
        <v>37.78</v>
      </c>
      <c r="Q3419" s="12" t="s">
        <v>8315</v>
      </c>
      <c r="R3419" t="s">
        <v>8316</v>
      </c>
      <c r="S3419" s="17">
        <f t="shared" si="266"/>
        <v>41894.91375</v>
      </c>
      <c r="T3419" s="17"/>
      <c r="U3419" s="16">
        <f t="shared" si="267"/>
        <v>41938.029861111114</v>
      </c>
    </row>
    <row r="3420" spans="1:21" ht="60" hidden="1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0">
        <f t="shared" si="264"/>
        <v>101</v>
      </c>
      <c r="P3420" s="10">
        <f t="shared" si="265"/>
        <v>72.05</v>
      </c>
      <c r="Q3420" s="12" t="s">
        <v>8315</v>
      </c>
      <c r="R3420" t="s">
        <v>8316</v>
      </c>
      <c r="S3420" s="17">
        <f t="shared" si="266"/>
        <v>41752.83457175926</v>
      </c>
      <c r="T3420" s="17"/>
      <c r="U3420" s="16">
        <f t="shared" si="267"/>
        <v>41782.83457175926</v>
      </c>
    </row>
    <row r="3421" spans="1:21" ht="60" hidden="1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0">
        <f t="shared" si="264"/>
        <v>107</v>
      </c>
      <c r="P3421" s="10">
        <f t="shared" si="265"/>
        <v>63.7</v>
      </c>
      <c r="Q3421" s="12" t="s">
        <v>8315</v>
      </c>
      <c r="R3421" t="s">
        <v>8316</v>
      </c>
      <c r="S3421" s="17">
        <f t="shared" si="266"/>
        <v>42448.821585648147</v>
      </c>
      <c r="T3421" s="17"/>
      <c r="U3421" s="16">
        <f t="shared" si="267"/>
        <v>42466.895833333328</v>
      </c>
    </row>
    <row r="3422" spans="1:21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0">
        <f t="shared" si="264"/>
        <v>138</v>
      </c>
      <c r="P3422" s="10">
        <f t="shared" si="265"/>
        <v>28.41</v>
      </c>
      <c r="Q3422" s="12" t="s">
        <v>8315</v>
      </c>
      <c r="R3422" t="s">
        <v>8316</v>
      </c>
      <c r="S3422" s="17">
        <f t="shared" si="266"/>
        <v>42405.090300925927</v>
      </c>
      <c r="T3422" s="27">
        <f>YEAR(S3422)</f>
        <v>2016</v>
      </c>
      <c r="U3422" s="16">
        <f t="shared" si="267"/>
        <v>42414</v>
      </c>
    </row>
    <row r="3423" spans="1:21" ht="45" hidden="1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0">
        <f t="shared" si="264"/>
        <v>101</v>
      </c>
      <c r="P3423" s="10">
        <f t="shared" si="265"/>
        <v>103.21</v>
      </c>
      <c r="Q3423" s="12" t="s">
        <v>8315</v>
      </c>
      <c r="R3423" t="s">
        <v>8316</v>
      </c>
      <c r="S3423" s="17">
        <f t="shared" si="266"/>
        <v>42037.791238425925</v>
      </c>
      <c r="T3423" s="17"/>
      <c r="U3423" s="16">
        <f t="shared" si="267"/>
        <v>42067.791238425925</v>
      </c>
    </row>
    <row r="3424" spans="1:21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0">
        <f t="shared" si="264"/>
        <v>109</v>
      </c>
      <c r="P3424" s="10">
        <f t="shared" si="265"/>
        <v>71.150000000000006</v>
      </c>
      <c r="Q3424" s="12" t="s">
        <v>8315</v>
      </c>
      <c r="R3424" t="s">
        <v>8316</v>
      </c>
      <c r="S3424" s="17">
        <f t="shared" si="266"/>
        <v>42323.562222222223</v>
      </c>
      <c r="T3424" s="27">
        <f>YEAR(S3424)</f>
        <v>2015</v>
      </c>
      <c r="U3424" s="16">
        <f t="shared" si="267"/>
        <v>42352</v>
      </c>
    </row>
    <row r="3425" spans="1:21" ht="45" hidden="1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0">
        <f t="shared" si="264"/>
        <v>140</v>
      </c>
      <c r="P3425" s="10">
        <f t="shared" si="265"/>
        <v>35</v>
      </c>
      <c r="Q3425" s="12" t="s">
        <v>8315</v>
      </c>
      <c r="R3425" t="s">
        <v>8316</v>
      </c>
      <c r="S3425" s="17">
        <f t="shared" si="266"/>
        <v>42088.911354166667</v>
      </c>
      <c r="T3425" s="17"/>
      <c r="U3425" s="16">
        <f t="shared" si="267"/>
        <v>42118.911354166667</v>
      </c>
    </row>
    <row r="3426" spans="1:21" ht="60" hidden="1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0">
        <f t="shared" si="264"/>
        <v>104</v>
      </c>
      <c r="P3426" s="10">
        <f t="shared" si="265"/>
        <v>81.78</v>
      </c>
      <c r="Q3426" s="12" t="s">
        <v>8315</v>
      </c>
      <c r="R3426" t="s">
        <v>8316</v>
      </c>
      <c r="S3426" s="17">
        <f t="shared" si="266"/>
        <v>42018.676898148144</v>
      </c>
      <c r="T3426" s="17"/>
      <c r="U3426" s="16">
        <f t="shared" si="267"/>
        <v>42040.290972222225</v>
      </c>
    </row>
    <row r="3427" spans="1:21" ht="60" hidden="1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0">
        <f t="shared" si="264"/>
        <v>103</v>
      </c>
      <c r="P3427" s="10">
        <f t="shared" si="265"/>
        <v>297.02999999999997</v>
      </c>
      <c r="Q3427" s="12" t="s">
        <v>8315</v>
      </c>
      <c r="R3427" t="s">
        <v>8316</v>
      </c>
      <c r="S3427" s="17">
        <f t="shared" si="266"/>
        <v>41884.617314814815</v>
      </c>
      <c r="T3427" s="17"/>
      <c r="U3427" s="16">
        <f t="shared" si="267"/>
        <v>41916.617314814815</v>
      </c>
    </row>
    <row r="3428" spans="1:21" ht="45" hidden="1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0">
        <f t="shared" si="264"/>
        <v>108</v>
      </c>
      <c r="P3428" s="10">
        <f t="shared" si="265"/>
        <v>46.61</v>
      </c>
      <c r="Q3428" s="12" t="s">
        <v>8315</v>
      </c>
      <c r="R3428" t="s">
        <v>8316</v>
      </c>
      <c r="S3428" s="17">
        <f t="shared" si="266"/>
        <v>41884.056747685187</v>
      </c>
      <c r="T3428" s="17"/>
      <c r="U3428" s="16">
        <f t="shared" si="267"/>
        <v>41903.083333333336</v>
      </c>
    </row>
    <row r="3429" spans="1:21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0">
        <f t="shared" si="264"/>
        <v>100</v>
      </c>
      <c r="P3429" s="10">
        <f t="shared" si="265"/>
        <v>51.72</v>
      </c>
      <c r="Q3429" s="12" t="s">
        <v>8315</v>
      </c>
      <c r="R3429" t="s">
        <v>8316</v>
      </c>
      <c r="S3429" s="17">
        <f t="shared" si="266"/>
        <v>41792.645277777774</v>
      </c>
      <c r="T3429" s="27">
        <f t="shared" ref="T3429:T3432" si="269">YEAR(S3429)</f>
        <v>2014</v>
      </c>
      <c r="U3429" s="16">
        <f t="shared" si="267"/>
        <v>41822.645277777774</v>
      </c>
    </row>
    <row r="3430" spans="1:21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0">
        <f t="shared" si="264"/>
        <v>103</v>
      </c>
      <c r="P3430" s="10">
        <f t="shared" si="265"/>
        <v>40.29</v>
      </c>
      <c r="Q3430" s="12" t="s">
        <v>8315</v>
      </c>
      <c r="R3430" t="s">
        <v>8316</v>
      </c>
      <c r="S3430" s="17">
        <f t="shared" si="266"/>
        <v>42038.720451388886</v>
      </c>
      <c r="T3430" s="27">
        <f t="shared" si="269"/>
        <v>2015</v>
      </c>
      <c r="U3430" s="16">
        <f t="shared" si="267"/>
        <v>42063.708333333328</v>
      </c>
    </row>
    <row r="3431" spans="1:21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0">
        <f t="shared" si="264"/>
        <v>130</v>
      </c>
      <c r="P3431" s="10">
        <f t="shared" si="265"/>
        <v>16.25</v>
      </c>
      <c r="Q3431" s="12" t="s">
        <v>8315</v>
      </c>
      <c r="R3431" t="s">
        <v>8316</v>
      </c>
      <c r="S3431" s="17">
        <f t="shared" si="266"/>
        <v>42662.021539351852</v>
      </c>
      <c r="T3431" s="27">
        <f t="shared" si="269"/>
        <v>2016</v>
      </c>
      <c r="U3431" s="16">
        <f t="shared" si="267"/>
        <v>42676.021539351852</v>
      </c>
    </row>
    <row r="3432" spans="1:21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0">
        <f t="shared" si="264"/>
        <v>109</v>
      </c>
      <c r="P3432" s="10">
        <f t="shared" si="265"/>
        <v>30.15</v>
      </c>
      <c r="Q3432" s="12" t="s">
        <v>8315</v>
      </c>
      <c r="R3432" t="s">
        <v>8316</v>
      </c>
      <c r="S3432" s="17">
        <f t="shared" si="266"/>
        <v>41820.945613425924</v>
      </c>
      <c r="T3432" s="27">
        <f t="shared" si="269"/>
        <v>2014</v>
      </c>
      <c r="U3432" s="16">
        <f t="shared" si="267"/>
        <v>41850.945613425924</v>
      </c>
    </row>
    <row r="3433" spans="1:21" ht="45" hidden="1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0">
        <f t="shared" si="264"/>
        <v>100</v>
      </c>
      <c r="P3433" s="10">
        <f t="shared" si="265"/>
        <v>95.24</v>
      </c>
      <c r="Q3433" s="12" t="s">
        <v>8315</v>
      </c>
      <c r="R3433" t="s">
        <v>8316</v>
      </c>
      <c r="S3433" s="17">
        <f t="shared" si="266"/>
        <v>41839.730937500004</v>
      </c>
      <c r="T3433" s="17"/>
      <c r="U3433" s="16">
        <f t="shared" si="267"/>
        <v>41869.730937500004</v>
      </c>
    </row>
    <row r="3434" spans="1:21" ht="45" hidden="1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0">
        <f t="shared" si="264"/>
        <v>110</v>
      </c>
      <c r="P3434" s="10">
        <f t="shared" si="265"/>
        <v>52.21</v>
      </c>
      <c r="Q3434" s="12" t="s">
        <v>8315</v>
      </c>
      <c r="R3434" t="s">
        <v>8316</v>
      </c>
      <c r="S3434" s="17">
        <f t="shared" si="266"/>
        <v>42380.581180555557</v>
      </c>
      <c r="T3434" s="17"/>
      <c r="U3434" s="16">
        <f t="shared" si="267"/>
        <v>42405.916666666672</v>
      </c>
    </row>
    <row r="3435" spans="1:21" ht="45" hidden="1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0">
        <f t="shared" si="264"/>
        <v>100</v>
      </c>
      <c r="P3435" s="10">
        <f t="shared" si="265"/>
        <v>134.15</v>
      </c>
      <c r="Q3435" s="12" t="s">
        <v>8315</v>
      </c>
      <c r="R3435" t="s">
        <v>8316</v>
      </c>
      <c r="S3435" s="17">
        <f t="shared" si="266"/>
        <v>41776.063136574077</v>
      </c>
      <c r="T3435" s="17"/>
      <c r="U3435" s="16">
        <f t="shared" si="267"/>
        <v>41807.125</v>
      </c>
    </row>
    <row r="3436" spans="1:21" ht="60" hidden="1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0">
        <f t="shared" si="264"/>
        <v>106</v>
      </c>
      <c r="P3436" s="10">
        <f t="shared" si="265"/>
        <v>62.83</v>
      </c>
      <c r="Q3436" s="12" t="s">
        <v>8315</v>
      </c>
      <c r="R3436" t="s">
        <v>8316</v>
      </c>
      <c r="S3436" s="17">
        <f t="shared" si="266"/>
        <v>41800.380428240744</v>
      </c>
      <c r="T3436" s="17"/>
      <c r="U3436" s="16">
        <f t="shared" si="267"/>
        <v>41830.380428240744</v>
      </c>
    </row>
    <row r="3437" spans="1:21" ht="60" hidden="1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0">
        <f t="shared" si="264"/>
        <v>112</v>
      </c>
      <c r="P3437" s="10">
        <f t="shared" si="265"/>
        <v>58.95</v>
      </c>
      <c r="Q3437" s="12" t="s">
        <v>8315</v>
      </c>
      <c r="R3437" t="s">
        <v>8316</v>
      </c>
      <c r="S3437" s="17">
        <f t="shared" si="266"/>
        <v>42572.61681712963</v>
      </c>
      <c r="T3437" s="17"/>
      <c r="U3437" s="16">
        <f t="shared" si="267"/>
        <v>42589.125</v>
      </c>
    </row>
    <row r="3438" spans="1:21" ht="60" hidden="1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0">
        <f t="shared" si="264"/>
        <v>106</v>
      </c>
      <c r="P3438" s="10">
        <f t="shared" si="265"/>
        <v>143.11000000000001</v>
      </c>
      <c r="Q3438" s="12" t="s">
        <v>8315</v>
      </c>
      <c r="R3438" t="s">
        <v>8316</v>
      </c>
      <c r="S3438" s="17">
        <f t="shared" si="266"/>
        <v>41851.541585648149</v>
      </c>
      <c r="T3438" s="17"/>
      <c r="U3438" s="16">
        <f t="shared" si="267"/>
        <v>41872.686111111114</v>
      </c>
    </row>
    <row r="3439" spans="1:21" ht="60" hidden="1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0">
        <f t="shared" si="264"/>
        <v>101</v>
      </c>
      <c r="P3439" s="10">
        <f t="shared" si="265"/>
        <v>84.17</v>
      </c>
      <c r="Q3439" s="12" t="s">
        <v>8315</v>
      </c>
      <c r="R3439" t="s">
        <v>8316</v>
      </c>
      <c r="S3439" s="17">
        <f t="shared" si="266"/>
        <v>42205.710879629631</v>
      </c>
      <c r="T3439" s="17"/>
      <c r="U3439" s="16">
        <f t="shared" si="267"/>
        <v>42235.710879629631</v>
      </c>
    </row>
    <row r="3440" spans="1:21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0">
        <f t="shared" si="264"/>
        <v>104</v>
      </c>
      <c r="P3440" s="10">
        <f t="shared" si="265"/>
        <v>186.07</v>
      </c>
      <c r="Q3440" s="12" t="s">
        <v>8315</v>
      </c>
      <c r="R3440" t="s">
        <v>8316</v>
      </c>
      <c r="S3440" s="17">
        <f t="shared" si="266"/>
        <v>42100.927858796291</v>
      </c>
      <c r="T3440" s="27">
        <f>YEAR(S3440)</f>
        <v>2015</v>
      </c>
      <c r="U3440" s="16">
        <f t="shared" si="267"/>
        <v>42126.875</v>
      </c>
    </row>
    <row r="3441" spans="1:21" ht="30" hidden="1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0">
        <f t="shared" si="264"/>
        <v>135</v>
      </c>
      <c r="P3441" s="10">
        <f t="shared" si="265"/>
        <v>89.79</v>
      </c>
      <c r="Q3441" s="12" t="s">
        <v>8315</v>
      </c>
      <c r="R3441" t="s">
        <v>8316</v>
      </c>
      <c r="S3441" s="17">
        <f t="shared" si="266"/>
        <v>42374.911226851851</v>
      </c>
      <c r="T3441" s="17"/>
      <c r="U3441" s="16">
        <f t="shared" si="267"/>
        <v>42388.207638888889</v>
      </c>
    </row>
    <row r="3442" spans="1:21" ht="60" hidden="1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0">
        <f t="shared" si="264"/>
        <v>105</v>
      </c>
      <c r="P3442" s="10">
        <f t="shared" si="265"/>
        <v>64.16</v>
      </c>
      <c r="Q3442" s="12" t="s">
        <v>8315</v>
      </c>
      <c r="R3442" t="s">
        <v>8316</v>
      </c>
      <c r="S3442" s="17">
        <f t="shared" si="266"/>
        <v>41809.12300925926</v>
      </c>
      <c r="T3442" s="17"/>
      <c r="U3442" s="16">
        <f t="shared" si="267"/>
        <v>41831.677083333336</v>
      </c>
    </row>
    <row r="3443" spans="1:21" ht="60" hidden="1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0">
        <f t="shared" si="264"/>
        <v>103</v>
      </c>
      <c r="P3443" s="10">
        <f t="shared" si="265"/>
        <v>59.65</v>
      </c>
      <c r="Q3443" s="12" t="s">
        <v>8315</v>
      </c>
      <c r="R3443" t="s">
        <v>8316</v>
      </c>
      <c r="S3443" s="17">
        <f t="shared" si="266"/>
        <v>42294.429641203707</v>
      </c>
      <c r="T3443" s="17"/>
      <c r="U3443" s="16">
        <f t="shared" si="267"/>
        <v>42321.845138888893</v>
      </c>
    </row>
    <row r="3444" spans="1:21" ht="60" hidden="1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0">
        <f t="shared" si="264"/>
        <v>100</v>
      </c>
      <c r="P3444" s="10">
        <f t="shared" si="265"/>
        <v>31.25</v>
      </c>
      <c r="Q3444" s="12" t="s">
        <v>8315</v>
      </c>
      <c r="R3444" t="s">
        <v>8316</v>
      </c>
      <c r="S3444" s="17">
        <f t="shared" si="266"/>
        <v>42124.841111111105</v>
      </c>
      <c r="T3444" s="17"/>
      <c r="U3444" s="16">
        <f t="shared" si="267"/>
        <v>42154.841111111105</v>
      </c>
    </row>
    <row r="3445" spans="1:21" ht="60" hidden="1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0">
        <f t="shared" si="264"/>
        <v>186</v>
      </c>
      <c r="P3445" s="10">
        <f t="shared" si="265"/>
        <v>41.22</v>
      </c>
      <c r="Q3445" s="12" t="s">
        <v>8315</v>
      </c>
      <c r="R3445" t="s">
        <v>8316</v>
      </c>
      <c r="S3445" s="17">
        <f t="shared" si="266"/>
        <v>41861.524837962963</v>
      </c>
      <c r="T3445" s="17"/>
      <c r="U3445" s="16">
        <f t="shared" si="267"/>
        <v>41891.524837962963</v>
      </c>
    </row>
    <row r="3446" spans="1:21" ht="60" hidden="1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0">
        <f t="shared" si="264"/>
        <v>289</v>
      </c>
      <c r="P3446" s="10">
        <f t="shared" si="265"/>
        <v>43.35</v>
      </c>
      <c r="Q3446" s="12" t="s">
        <v>8315</v>
      </c>
      <c r="R3446" t="s">
        <v>8316</v>
      </c>
      <c r="S3446" s="17">
        <f t="shared" si="266"/>
        <v>42521.291504629626</v>
      </c>
      <c r="T3446" s="17"/>
      <c r="U3446" s="16">
        <f t="shared" si="267"/>
        <v>42529.582638888889</v>
      </c>
    </row>
    <row r="3447" spans="1:21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0">
        <f t="shared" si="264"/>
        <v>100</v>
      </c>
      <c r="P3447" s="10">
        <f t="shared" si="265"/>
        <v>64.52</v>
      </c>
      <c r="Q3447" s="12" t="s">
        <v>8315</v>
      </c>
      <c r="R3447" t="s">
        <v>8316</v>
      </c>
      <c r="S3447" s="17">
        <f t="shared" si="266"/>
        <v>42272.530509259261</v>
      </c>
      <c r="T3447" s="27">
        <f t="shared" ref="T3447:T3448" si="270">YEAR(S3447)</f>
        <v>2015</v>
      </c>
      <c r="U3447" s="16">
        <f t="shared" si="267"/>
        <v>42300.530509259261</v>
      </c>
    </row>
    <row r="3448" spans="1:21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0">
        <f t="shared" si="264"/>
        <v>108</v>
      </c>
      <c r="P3448" s="10">
        <f t="shared" si="265"/>
        <v>43.28</v>
      </c>
      <c r="Q3448" s="12" t="s">
        <v>8315</v>
      </c>
      <c r="R3448" t="s">
        <v>8316</v>
      </c>
      <c r="S3448" s="17">
        <f t="shared" si="266"/>
        <v>42016.832465277781</v>
      </c>
      <c r="T3448" s="27">
        <f t="shared" si="270"/>
        <v>2015</v>
      </c>
      <c r="U3448" s="16">
        <f t="shared" si="267"/>
        <v>42040.513888888891</v>
      </c>
    </row>
    <row r="3449" spans="1:21" ht="30" hidden="1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0">
        <f t="shared" si="264"/>
        <v>108</v>
      </c>
      <c r="P3449" s="10">
        <f t="shared" si="265"/>
        <v>77</v>
      </c>
      <c r="Q3449" s="12" t="s">
        <v>8315</v>
      </c>
      <c r="R3449" t="s">
        <v>8316</v>
      </c>
      <c r="S3449" s="17">
        <f t="shared" si="266"/>
        <v>42402.889027777783</v>
      </c>
      <c r="T3449" s="17"/>
      <c r="U3449" s="16">
        <f t="shared" si="267"/>
        <v>42447.847361111111</v>
      </c>
    </row>
    <row r="3450" spans="1:21" ht="45" hidden="1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0">
        <f t="shared" si="264"/>
        <v>110</v>
      </c>
      <c r="P3450" s="10">
        <f t="shared" si="265"/>
        <v>51.22</v>
      </c>
      <c r="Q3450" s="12" t="s">
        <v>8315</v>
      </c>
      <c r="R3450" t="s">
        <v>8316</v>
      </c>
      <c r="S3450" s="17">
        <f t="shared" si="266"/>
        <v>41960.119085648148</v>
      </c>
      <c r="T3450" s="17"/>
      <c r="U3450" s="16">
        <f t="shared" si="267"/>
        <v>41990.119085648148</v>
      </c>
    </row>
    <row r="3451" spans="1:21" ht="45" hidden="1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0">
        <f t="shared" si="264"/>
        <v>171</v>
      </c>
      <c r="P3451" s="10">
        <f t="shared" si="265"/>
        <v>68.25</v>
      </c>
      <c r="Q3451" s="12" t="s">
        <v>8315</v>
      </c>
      <c r="R3451" t="s">
        <v>8316</v>
      </c>
      <c r="S3451" s="17">
        <f t="shared" si="266"/>
        <v>42532.052523148144</v>
      </c>
      <c r="T3451" s="17"/>
      <c r="U3451" s="16">
        <f t="shared" si="267"/>
        <v>42560.166666666672</v>
      </c>
    </row>
    <row r="3452" spans="1:21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0">
        <f t="shared" si="264"/>
        <v>152</v>
      </c>
      <c r="P3452" s="10">
        <f t="shared" si="265"/>
        <v>19.489999999999998</v>
      </c>
      <c r="Q3452" s="12" t="s">
        <v>8315</v>
      </c>
      <c r="R3452" t="s">
        <v>8316</v>
      </c>
      <c r="S3452" s="17">
        <f t="shared" si="266"/>
        <v>42036.704525462963</v>
      </c>
      <c r="T3452" s="27">
        <f>YEAR(S3452)</f>
        <v>2015</v>
      </c>
      <c r="U3452" s="16">
        <f t="shared" si="267"/>
        <v>42096.662858796291</v>
      </c>
    </row>
    <row r="3453" spans="1:21" ht="60" hidden="1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0">
        <f t="shared" si="264"/>
        <v>101</v>
      </c>
      <c r="P3453" s="10">
        <f t="shared" si="265"/>
        <v>41.13</v>
      </c>
      <c r="Q3453" s="12" t="s">
        <v>8315</v>
      </c>
      <c r="R3453" t="s">
        <v>8316</v>
      </c>
      <c r="S3453" s="17">
        <f t="shared" si="266"/>
        <v>42088.723692129628</v>
      </c>
      <c r="T3453" s="17"/>
      <c r="U3453" s="16">
        <f t="shared" si="267"/>
        <v>42115.723692129628</v>
      </c>
    </row>
    <row r="3454" spans="1:21" ht="60" hidden="1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0">
        <f t="shared" si="264"/>
        <v>153</v>
      </c>
      <c r="P3454" s="10">
        <f t="shared" si="265"/>
        <v>41.41</v>
      </c>
      <c r="Q3454" s="12" t="s">
        <v>8315</v>
      </c>
      <c r="R3454" t="s">
        <v>8316</v>
      </c>
      <c r="S3454" s="17">
        <f t="shared" si="266"/>
        <v>41820.639189814814</v>
      </c>
      <c r="T3454" s="17"/>
      <c r="U3454" s="16">
        <f t="shared" si="267"/>
        <v>41843.165972222225</v>
      </c>
    </row>
    <row r="3455" spans="1:21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0">
        <f t="shared" si="264"/>
        <v>128</v>
      </c>
      <c r="P3455" s="10">
        <f t="shared" si="265"/>
        <v>27.5</v>
      </c>
      <c r="Q3455" s="12" t="s">
        <v>8315</v>
      </c>
      <c r="R3455" t="s">
        <v>8316</v>
      </c>
      <c r="S3455" s="17">
        <f t="shared" si="266"/>
        <v>42535.97865740741</v>
      </c>
      <c r="T3455" s="27">
        <f t="shared" ref="T3455:T3456" si="271">YEAR(S3455)</f>
        <v>2016</v>
      </c>
      <c r="U3455" s="16">
        <f t="shared" si="267"/>
        <v>42595.97865740741</v>
      </c>
    </row>
    <row r="3456" spans="1:21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0">
        <f t="shared" si="264"/>
        <v>101</v>
      </c>
      <c r="P3456" s="10">
        <f t="shared" si="265"/>
        <v>33.57</v>
      </c>
      <c r="Q3456" s="12" t="s">
        <v>8315</v>
      </c>
      <c r="R3456" t="s">
        <v>8316</v>
      </c>
      <c r="S3456" s="17">
        <f t="shared" si="266"/>
        <v>41821.698599537034</v>
      </c>
      <c r="T3456" s="27">
        <f t="shared" si="271"/>
        <v>2014</v>
      </c>
      <c r="U3456" s="16">
        <f t="shared" si="267"/>
        <v>41851.698599537034</v>
      </c>
    </row>
    <row r="3457" spans="1:21" ht="60" hidden="1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0">
        <f t="shared" si="264"/>
        <v>101</v>
      </c>
      <c r="P3457" s="10">
        <f t="shared" si="265"/>
        <v>145.87</v>
      </c>
      <c r="Q3457" s="12" t="s">
        <v>8315</v>
      </c>
      <c r="R3457" t="s">
        <v>8316</v>
      </c>
      <c r="S3457" s="17">
        <f t="shared" si="266"/>
        <v>42626.7503125</v>
      </c>
      <c r="T3457" s="17"/>
      <c r="U3457" s="16">
        <f t="shared" si="267"/>
        <v>42656.7503125</v>
      </c>
    </row>
    <row r="3458" spans="1:21" ht="60" hidden="1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0">
        <f t="shared" ref="O3458:O3521" si="272">ROUND(E3458/D3458*100,0)</f>
        <v>191</v>
      </c>
      <c r="P3458" s="10">
        <f t="shared" ref="P3458:P3521" si="273">IFERROR(ROUND(E3458/L3458,2),0)</f>
        <v>358.69</v>
      </c>
      <c r="Q3458" s="12" t="s">
        <v>8315</v>
      </c>
      <c r="R3458" t="s">
        <v>8316</v>
      </c>
      <c r="S3458" s="17">
        <f t="shared" si="266"/>
        <v>41821.205636574072</v>
      </c>
      <c r="T3458" s="17"/>
      <c r="U3458" s="16">
        <f t="shared" si="267"/>
        <v>41852.290972222225</v>
      </c>
    </row>
    <row r="3459" spans="1:21" ht="30" hidden="1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0">
        <f t="shared" si="272"/>
        <v>140</v>
      </c>
      <c r="P3459" s="10">
        <f t="shared" si="273"/>
        <v>50.98</v>
      </c>
      <c r="Q3459" s="12" t="s">
        <v>8315</v>
      </c>
      <c r="R3459" t="s">
        <v>8316</v>
      </c>
      <c r="S3459" s="17">
        <f t="shared" ref="S3459:S3522" si="274">(((J3459/60)/60)/24)+DATE(1970,1,1)</f>
        <v>42016.706678240742</v>
      </c>
      <c r="T3459" s="17"/>
      <c r="U3459" s="16">
        <f t="shared" ref="U3459:U3522" si="275">(((I3459/60)/60)/24)+DATE(1970,1,1)</f>
        <v>42047.249305555553</v>
      </c>
    </row>
    <row r="3460" spans="1:21" ht="60" hidden="1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0">
        <f t="shared" si="272"/>
        <v>124</v>
      </c>
      <c r="P3460" s="10">
        <f t="shared" si="273"/>
        <v>45.04</v>
      </c>
      <c r="Q3460" s="12" t="s">
        <v>8315</v>
      </c>
      <c r="R3460" t="s">
        <v>8316</v>
      </c>
      <c r="S3460" s="17">
        <f t="shared" si="274"/>
        <v>42011.202581018515</v>
      </c>
      <c r="T3460" s="17"/>
      <c r="U3460" s="16">
        <f t="shared" si="275"/>
        <v>42038.185416666667</v>
      </c>
    </row>
    <row r="3461" spans="1:21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0">
        <f t="shared" si="272"/>
        <v>126</v>
      </c>
      <c r="P3461" s="10">
        <f t="shared" si="273"/>
        <v>17.53</v>
      </c>
      <c r="Q3461" s="12" t="s">
        <v>8315</v>
      </c>
      <c r="R3461" t="s">
        <v>8316</v>
      </c>
      <c r="S3461" s="17">
        <f t="shared" si="274"/>
        <v>42480.479861111111</v>
      </c>
      <c r="T3461" s="27">
        <f t="shared" ref="T3461:T3462" si="276">YEAR(S3461)</f>
        <v>2016</v>
      </c>
      <c r="U3461" s="16">
        <f t="shared" si="275"/>
        <v>42510.479861111111</v>
      </c>
    </row>
    <row r="3462" spans="1:21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0">
        <f t="shared" si="272"/>
        <v>190</v>
      </c>
      <c r="P3462" s="10">
        <f t="shared" si="273"/>
        <v>50</v>
      </c>
      <c r="Q3462" s="12" t="s">
        <v>8315</v>
      </c>
      <c r="R3462" t="s">
        <v>8316</v>
      </c>
      <c r="S3462" s="17">
        <f t="shared" si="274"/>
        <v>41852.527222222219</v>
      </c>
      <c r="T3462" s="27">
        <f t="shared" si="276"/>
        <v>2014</v>
      </c>
      <c r="U3462" s="16">
        <f t="shared" si="275"/>
        <v>41866.527222222219</v>
      </c>
    </row>
    <row r="3463" spans="1:21" ht="60" hidden="1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0">
        <f t="shared" si="272"/>
        <v>139</v>
      </c>
      <c r="P3463" s="10">
        <f t="shared" si="273"/>
        <v>57.92</v>
      </c>
      <c r="Q3463" s="12" t="s">
        <v>8315</v>
      </c>
      <c r="R3463" t="s">
        <v>8316</v>
      </c>
      <c r="S3463" s="17">
        <f t="shared" si="274"/>
        <v>42643.632858796293</v>
      </c>
      <c r="T3463" s="17"/>
      <c r="U3463" s="16">
        <f t="shared" si="275"/>
        <v>42672.125</v>
      </c>
    </row>
    <row r="3464" spans="1:21" ht="45" hidden="1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0">
        <f t="shared" si="272"/>
        <v>202</v>
      </c>
      <c r="P3464" s="10">
        <f t="shared" si="273"/>
        <v>29.71</v>
      </c>
      <c r="Q3464" s="12" t="s">
        <v>8315</v>
      </c>
      <c r="R3464" t="s">
        <v>8316</v>
      </c>
      <c r="S3464" s="17">
        <f t="shared" si="274"/>
        <v>42179.898472222223</v>
      </c>
      <c r="T3464" s="17"/>
      <c r="U3464" s="16">
        <f t="shared" si="275"/>
        <v>42195.75</v>
      </c>
    </row>
    <row r="3465" spans="1:21" ht="45" hidden="1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0">
        <f t="shared" si="272"/>
        <v>103</v>
      </c>
      <c r="P3465" s="10">
        <f t="shared" si="273"/>
        <v>90.68</v>
      </c>
      <c r="Q3465" s="12" t="s">
        <v>8315</v>
      </c>
      <c r="R3465" t="s">
        <v>8316</v>
      </c>
      <c r="S3465" s="17">
        <f t="shared" si="274"/>
        <v>42612.918807870374</v>
      </c>
      <c r="T3465" s="17"/>
      <c r="U3465" s="16">
        <f t="shared" si="275"/>
        <v>42654.165972222225</v>
      </c>
    </row>
    <row r="3466" spans="1:21" ht="60" hidden="1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0">
        <f t="shared" si="272"/>
        <v>102</v>
      </c>
      <c r="P3466" s="10">
        <f t="shared" si="273"/>
        <v>55.01</v>
      </c>
      <c r="Q3466" s="12" t="s">
        <v>8315</v>
      </c>
      <c r="R3466" t="s">
        <v>8316</v>
      </c>
      <c r="S3466" s="17">
        <f t="shared" si="274"/>
        <v>42575.130057870367</v>
      </c>
      <c r="T3466" s="17"/>
      <c r="U3466" s="16">
        <f t="shared" si="275"/>
        <v>42605.130057870367</v>
      </c>
    </row>
    <row r="3467" spans="1:21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0">
        <f t="shared" si="272"/>
        <v>103</v>
      </c>
      <c r="P3467" s="10">
        <f t="shared" si="273"/>
        <v>57.22</v>
      </c>
      <c r="Q3467" s="12" t="s">
        <v>8315</v>
      </c>
      <c r="R3467" t="s">
        <v>8316</v>
      </c>
      <c r="S3467" s="17">
        <f t="shared" si="274"/>
        <v>42200.625833333332</v>
      </c>
      <c r="T3467" s="27">
        <f>YEAR(S3467)</f>
        <v>2015</v>
      </c>
      <c r="U3467" s="16">
        <f t="shared" si="275"/>
        <v>42225.666666666672</v>
      </c>
    </row>
    <row r="3468" spans="1:21" ht="45" hidden="1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0">
        <f t="shared" si="272"/>
        <v>127</v>
      </c>
      <c r="P3468" s="10">
        <f t="shared" si="273"/>
        <v>72.95</v>
      </c>
      <c r="Q3468" s="12" t="s">
        <v>8315</v>
      </c>
      <c r="R3468" t="s">
        <v>8316</v>
      </c>
      <c r="S3468" s="17">
        <f t="shared" si="274"/>
        <v>42420.019097222219</v>
      </c>
      <c r="T3468" s="17"/>
      <c r="U3468" s="16">
        <f t="shared" si="275"/>
        <v>42479.977430555555</v>
      </c>
    </row>
    <row r="3469" spans="1:21" ht="15.75" hidden="1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0">
        <f t="shared" si="272"/>
        <v>101</v>
      </c>
      <c r="P3469" s="10">
        <f t="shared" si="273"/>
        <v>64.47</v>
      </c>
      <c r="Q3469" s="12" t="s">
        <v>8315</v>
      </c>
      <c r="R3469" t="s">
        <v>8316</v>
      </c>
      <c r="S3469" s="17">
        <f t="shared" si="274"/>
        <v>42053.671666666662</v>
      </c>
      <c r="T3469" s="17"/>
      <c r="U3469" s="16">
        <f t="shared" si="275"/>
        <v>42083.630000000005</v>
      </c>
    </row>
    <row r="3470" spans="1:21" ht="45" hidden="1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0">
        <f t="shared" si="272"/>
        <v>122</v>
      </c>
      <c r="P3470" s="10">
        <f t="shared" si="273"/>
        <v>716.35</v>
      </c>
      <c r="Q3470" s="12" t="s">
        <v>8315</v>
      </c>
      <c r="R3470" t="s">
        <v>8316</v>
      </c>
      <c r="S3470" s="17">
        <f t="shared" si="274"/>
        <v>42605.765381944439</v>
      </c>
      <c r="T3470" s="17"/>
      <c r="U3470" s="16">
        <f t="shared" si="275"/>
        <v>42634.125</v>
      </c>
    </row>
    <row r="3471" spans="1:21" ht="60" hidden="1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0">
        <f t="shared" si="272"/>
        <v>113</v>
      </c>
      <c r="P3471" s="10">
        <f t="shared" si="273"/>
        <v>50.4</v>
      </c>
      <c r="Q3471" s="12" t="s">
        <v>8315</v>
      </c>
      <c r="R3471" t="s">
        <v>8316</v>
      </c>
      <c r="S3471" s="17">
        <f t="shared" si="274"/>
        <v>42458.641724537039</v>
      </c>
      <c r="T3471" s="17"/>
      <c r="U3471" s="16">
        <f t="shared" si="275"/>
        <v>42488.641724537039</v>
      </c>
    </row>
    <row r="3472" spans="1:21" ht="45" hidden="1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0">
        <f t="shared" si="272"/>
        <v>150</v>
      </c>
      <c r="P3472" s="10">
        <f t="shared" si="273"/>
        <v>41.67</v>
      </c>
      <c r="Q3472" s="12" t="s">
        <v>8315</v>
      </c>
      <c r="R3472" t="s">
        <v>8316</v>
      </c>
      <c r="S3472" s="17">
        <f t="shared" si="274"/>
        <v>42529.022013888884</v>
      </c>
      <c r="T3472" s="17"/>
      <c r="U3472" s="16">
        <f t="shared" si="275"/>
        <v>42566.901388888888</v>
      </c>
    </row>
    <row r="3473" spans="1:21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0">
        <f t="shared" si="272"/>
        <v>215</v>
      </c>
      <c r="P3473" s="10">
        <f t="shared" si="273"/>
        <v>35.770000000000003</v>
      </c>
      <c r="Q3473" s="12" t="s">
        <v>8315</v>
      </c>
      <c r="R3473" t="s">
        <v>8316</v>
      </c>
      <c r="S3473" s="17">
        <f t="shared" si="274"/>
        <v>41841.820486111108</v>
      </c>
      <c r="T3473" s="27">
        <f>YEAR(S3473)</f>
        <v>2014</v>
      </c>
      <c r="U3473" s="16">
        <f t="shared" si="275"/>
        <v>41882.833333333336</v>
      </c>
    </row>
    <row r="3474" spans="1:21" ht="60" hidden="1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0">
        <f t="shared" si="272"/>
        <v>102</v>
      </c>
      <c r="P3474" s="10">
        <f t="shared" si="273"/>
        <v>88.74</v>
      </c>
      <c r="Q3474" s="12" t="s">
        <v>8315</v>
      </c>
      <c r="R3474" t="s">
        <v>8316</v>
      </c>
      <c r="S3474" s="17">
        <f t="shared" si="274"/>
        <v>41928.170497685183</v>
      </c>
      <c r="T3474" s="17"/>
      <c r="U3474" s="16">
        <f t="shared" si="275"/>
        <v>41949.249305555553</v>
      </c>
    </row>
    <row r="3475" spans="1:21" ht="60" hidden="1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0">
        <f t="shared" si="272"/>
        <v>100</v>
      </c>
      <c r="P3475" s="10">
        <f t="shared" si="273"/>
        <v>148.47999999999999</v>
      </c>
      <c r="Q3475" s="12" t="s">
        <v>8315</v>
      </c>
      <c r="R3475" t="s">
        <v>8316</v>
      </c>
      <c r="S3475" s="17">
        <f t="shared" si="274"/>
        <v>42062.834444444445</v>
      </c>
      <c r="T3475" s="17"/>
      <c r="U3475" s="16">
        <f t="shared" si="275"/>
        <v>42083.852083333331</v>
      </c>
    </row>
    <row r="3476" spans="1:21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0">
        <f t="shared" si="272"/>
        <v>101</v>
      </c>
      <c r="P3476" s="10">
        <f t="shared" si="273"/>
        <v>51.79</v>
      </c>
      <c r="Q3476" s="12" t="s">
        <v>8315</v>
      </c>
      <c r="R3476" t="s">
        <v>8316</v>
      </c>
      <c r="S3476" s="17">
        <f t="shared" si="274"/>
        <v>42541.501516203702</v>
      </c>
      <c r="T3476" s="27">
        <f t="shared" ref="T3476:T3477" si="277">YEAR(S3476)</f>
        <v>2016</v>
      </c>
      <c r="U3476" s="16">
        <f t="shared" si="275"/>
        <v>42571.501516203702</v>
      </c>
    </row>
    <row r="3477" spans="1:21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0">
        <f t="shared" si="272"/>
        <v>113</v>
      </c>
      <c r="P3477" s="10">
        <f t="shared" si="273"/>
        <v>20</v>
      </c>
      <c r="Q3477" s="12" t="s">
        <v>8315</v>
      </c>
      <c r="R3477" t="s">
        <v>8316</v>
      </c>
      <c r="S3477" s="17">
        <f t="shared" si="274"/>
        <v>41918.880833333329</v>
      </c>
      <c r="T3477" s="27">
        <f t="shared" si="277"/>
        <v>2014</v>
      </c>
      <c r="U3477" s="16">
        <f t="shared" si="275"/>
        <v>41946</v>
      </c>
    </row>
    <row r="3478" spans="1:21" ht="60" hidden="1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0">
        <f t="shared" si="272"/>
        <v>104</v>
      </c>
      <c r="P3478" s="10">
        <f t="shared" si="273"/>
        <v>52</v>
      </c>
      <c r="Q3478" s="12" t="s">
        <v>8315</v>
      </c>
      <c r="R3478" t="s">
        <v>8316</v>
      </c>
      <c r="S3478" s="17">
        <f t="shared" si="274"/>
        <v>41921.279976851853</v>
      </c>
      <c r="T3478" s="17"/>
      <c r="U3478" s="16">
        <f t="shared" si="275"/>
        <v>41939.125</v>
      </c>
    </row>
    <row r="3479" spans="1:21" ht="45" hidden="1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0">
        <f t="shared" si="272"/>
        <v>115</v>
      </c>
      <c r="P3479" s="10">
        <f t="shared" si="273"/>
        <v>53.23</v>
      </c>
      <c r="Q3479" s="12" t="s">
        <v>8315</v>
      </c>
      <c r="R3479" t="s">
        <v>8316</v>
      </c>
      <c r="S3479" s="17">
        <f t="shared" si="274"/>
        <v>42128.736608796295</v>
      </c>
      <c r="T3479" s="17"/>
      <c r="U3479" s="16">
        <f t="shared" si="275"/>
        <v>42141.125</v>
      </c>
    </row>
    <row r="3480" spans="1:21" ht="45" hidden="1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0">
        <f t="shared" si="272"/>
        <v>113</v>
      </c>
      <c r="P3480" s="10">
        <f t="shared" si="273"/>
        <v>39.6</v>
      </c>
      <c r="Q3480" s="12" t="s">
        <v>8315</v>
      </c>
      <c r="R3480" t="s">
        <v>8316</v>
      </c>
      <c r="S3480" s="17">
        <f t="shared" si="274"/>
        <v>42053.916921296302</v>
      </c>
      <c r="T3480" s="17"/>
      <c r="U3480" s="16">
        <f t="shared" si="275"/>
        <v>42079.875</v>
      </c>
    </row>
    <row r="3481" spans="1:21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0">
        <f t="shared" si="272"/>
        <v>128</v>
      </c>
      <c r="P3481" s="10">
        <f t="shared" si="273"/>
        <v>34.25</v>
      </c>
      <c r="Q3481" s="12" t="s">
        <v>8315</v>
      </c>
      <c r="R3481" t="s">
        <v>8316</v>
      </c>
      <c r="S3481" s="17">
        <f t="shared" si="274"/>
        <v>41781.855092592588</v>
      </c>
      <c r="T3481" s="27">
        <f>YEAR(S3481)</f>
        <v>2014</v>
      </c>
      <c r="U3481" s="16">
        <f t="shared" si="275"/>
        <v>41811.855092592588</v>
      </c>
    </row>
    <row r="3482" spans="1:21" ht="45" hidden="1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0">
        <f t="shared" si="272"/>
        <v>143</v>
      </c>
      <c r="P3482" s="10">
        <f t="shared" si="273"/>
        <v>164.62</v>
      </c>
      <c r="Q3482" s="12" t="s">
        <v>8315</v>
      </c>
      <c r="R3482" t="s">
        <v>8316</v>
      </c>
      <c r="S3482" s="17">
        <f t="shared" si="274"/>
        <v>42171.317442129628</v>
      </c>
      <c r="T3482" s="17"/>
      <c r="U3482" s="16">
        <f t="shared" si="275"/>
        <v>42195.875</v>
      </c>
    </row>
    <row r="3483" spans="1:21" ht="60" hidden="1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0">
        <f t="shared" si="272"/>
        <v>119</v>
      </c>
      <c r="P3483" s="10">
        <f t="shared" si="273"/>
        <v>125.05</v>
      </c>
      <c r="Q3483" s="12" t="s">
        <v>8315</v>
      </c>
      <c r="R3483" t="s">
        <v>8316</v>
      </c>
      <c r="S3483" s="17">
        <f t="shared" si="274"/>
        <v>41989.24754629629</v>
      </c>
      <c r="T3483" s="17"/>
      <c r="U3483" s="16">
        <f t="shared" si="275"/>
        <v>42006.24754629629</v>
      </c>
    </row>
    <row r="3484" spans="1:21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0">
        <f t="shared" si="272"/>
        <v>138</v>
      </c>
      <c r="P3484" s="10">
        <f t="shared" si="273"/>
        <v>51.88</v>
      </c>
      <c r="Q3484" s="12" t="s">
        <v>8315</v>
      </c>
      <c r="R3484" t="s">
        <v>8316</v>
      </c>
      <c r="S3484" s="17">
        <f t="shared" si="274"/>
        <v>41796.771597222221</v>
      </c>
      <c r="T3484" s="27">
        <f>YEAR(S3484)</f>
        <v>2014</v>
      </c>
      <c r="U3484" s="16">
        <f t="shared" si="275"/>
        <v>41826.771597222221</v>
      </c>
    </row>
    <row r="3485" spans="1:21" ht="45" hidden="1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0">
        <f t="shared" si="272"/>
        <v>160</v>
      </c>
      <c r="P3485" s="10">
        <f t="shared" si="273"/>
        <v>40.29</v>
      </c>
      <c r="Q3485" s="12" t="s">
        <v>8315</v>
      </c>
      <c r="R3485" t="s">
        <v>8316</v>
      </c>
      <c r="S3485" s="17">
        <f t="shared" si="274"/>
        <v>41793.668761574074</v>
      </c>
      <c r="T3485" s="17"/>
      <c r="U3485" s="16">
        <f t="shared" si="275"/>
        <v>41823.668761574074</v>
      </c>
    </row>
    <row r="3486" spans="1:21" ht="60" hidden="1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0">
        <f t="shared" si="272"/>
        <v>114</v>
      </c>
      <c r="P3486" s="10">
        <f t="shared" si="273"/>
        <v>64.91</v>
      </c>
      <c r="Q3486" s="12" t="s">
        <v>8315</v>
      </c>
      <c r="R3486" t="s">
        <v>8316</v>
      </c>
      <c r="S3486" s="17">
        <f t="shared" si="274"/>
        <v>42506.760405092587</v>
      </c>
      <c r="T3486" s="17"/>
      <c r="U3486" s="16">
        <f t="shared" si="275"/>
        <v>42536.760405092587</v>
      </c>
    </row>
    <row r="3487" spans="1:21" ht="60" hidden="1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0">
        <f t="shared" si="272"/>
        <v>101</v>
      </c>
      <c r="P3487" s="10">
        <f t="shared" si="273"/>
        <v>55.33</v>
      </c>
      <c r="Q3487" s="12" t="s">
        <v>8315</v>
      </c>
      <c r="R3487" t="s">
        <v>8316</v>
      </c>
      <c r="S3487" s="17">
        <f t="shared" si="274"/>
        <v>42372.693055555559</v>
      </c>
      <c r="T3487" s="17"/>
      <c r="U3487" s="16">
        <f t="shared" si="275"/>
        <v>42402.693055555559</v>
      </c>
    </row>
    <row r="3488" spans="1:21" ht="45" hidden="1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0">
        <f t="shared" si="272"/>
        <v>155</v>
      </c>
      <c r="P3488" s="10">
        <f t="shared" si="273"/>
        <v>83.14</v>
      </c>
      <c r="Q3488" s="12" t="s">
        <v>8315</v>
      </c>
      <c r="R3488" t="s">
        <v>8316</v>
      </c>
      <c r="S3488" s="17">
        <f t="shared" si="274"/>
        <v>42126.87501157407</v>
      </c>
      <c r="T3488" s="17"/>
      <c r="U3488" s="16">
        <f t="shared" si="275"/>
        <v>42158.290972222225</v>
      </c>
    </row>
    <row r="3489" spans="1:21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0">
        <f t="shared" si="272"/>
        <v>128</v>
      </c>
      <c r="P3489" s="10">
        <f t="shared" si="273"/>
        <v>38.71</v>
      </c>
      <c r="Q3489" s="12" t="s">
        <v>8315</v>
      </c>
      <c r="R3489" t="s">
        <v>8316</v>
      </c>
      <c r="S3489" s="17">
        <f t="shared" si="274"/>
        <v>42149.940416666665</v>
      </c>
      <c r="T3489" s="27">
        <f>YEAR(S3489)</f>
        <v>2015</v>
      </c>
      <c r="U3489" s="16">
        <f t="shared" si="275"/>
        <v>42179.940416666665</v>
      </c>
    </row>
    <row r="3490" spans="1:21" ht="60" hidden="1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0">
        <f t="shared" si="272"/>
        <v>121</v>
      </c>
      <c r="P3490" s="10">
        <f t="shared" si="273"/>
        <v>125.38</v>
      </c>
      <c r="Q3490" s="12" t="s">
        <v>8315</v>
      </c>
      <c r="R3490" t="s">
        <v>8316</v>
      </c>
      <c r="S3490" s="17">
        <f t="shared" si="274"/>
        <v>42087.768055555556</v>
      </c>
      <c r="T3490" s="17"/>
      <c r="U3490" s="16">
        <f t="shared" si="275"/>
        <v>42111.666666666672</v>
      </c>
    </row>
    <row r="3491" spans="1:21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0">
        <f t="shared" si="272"/>
        <v>113</v>
      </c>
      <c r="P3491" s="10">
        <f t="shared" si="273"/>
        <v>78.260000000000005</v>
      </c>
      <c r="Q3491" s="12" t="s">
        <v>8315</v>
      </c>
      <c r="R3491" t="s">
        <v>8316</v>
      </c>
      <c r="S3491" s="17">
        <f t="shared" si="274"/>
        <v>41753.635775462964</v>
      </c>
      <c r="T3491" s="27">
        <f>YEAR(S3491)</f>
        <v>2014</v>
      </c>
      <c r="U3491" s="16">
        <f t="shared" si="275"/>
        <v>41783.875</v>
      </c>
    </row>
    <row r="3492" spans="1:21" ht="60" hidden="1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0">
        <f t="shared" si="272"/>
        <v>128</v>
      </c>
      <c r="P3492" s="10">
        <f t="shared" si="273"/>
        <v>47.22</v>
      </c>
      <c r="Q3492" s="12" t="s">
        <v>8315</v>
      </c>
      <c r="R3492" t="s">
        <v>8316</v>
      </c>
      <c r="S3492" s="17">
        <f t="shared" si="274"/>
        <v>42443.802361111113</v>
      </c>
      <c r="T3492" s="17"/>
      <c r="U3492" s="16">
        <f t="shared" si="275"/>
        <v>42473.802361111113</v>
      </c>
    </row>
    <row r="3493" spans="1:21" ht="60" hidden="1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0">
        <f t="shared" si="272"/>
        <v>158</v>
      </c>
      <c r="P3493" s="10">
        <f t="shared" si="273"/>
        <v>79.099999999999994</v>
      </c>
      <c r="Q3493" s="12" t="s">
        <v>8315</v>
      </c>
      <c r="R3493" t="s">
        <v>8316</v>
      </c>
      <c r="S3493" s="17">
        <f t="shared" si="274"/>
        <v>42121.249814814815</v>
      </c>
      <c r="T3493" s="17"/>
      <c r="U3493" s="16">
        <f t="shared" si="275"/>
        <v>42142.249814814815</v>
      </c>
    </row>
    <row r="3494" spans="1:21" ht="45" hidden="1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0">
        <f t="shared" si="272"/>
        <v>105</v>
      </c>
      <c r="P3494" s="10">
        <f t="shared" si="273"/>
        <v>114.29</v>
      </c>
      <c r="Q3494" s="12" t="s">
        <v>8315</v>
      </c>
      <c r="R3494" t="s">
        <v>8316</v>
      </c>
      <c r="S3494" s="17">
        <f t="shared" si="274"/>
        <v>42268.009224537032</v>
      </c>
      <c r="T3494" s="17"/>
      <c r="U3494" s="16">
        <f t="shared" si="275"/>
        <v>42303.009224537032</v>
      </c>
    </row>
    <row r="3495" spans="1:21" ht="60" hidden="1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0">
        <f t="shared" si="272"/>
        <v>100</v>
      </c>
      <c r="P3495" s="10">
        <f t="shared" si="273"/>
        <v>51.72</v>
      </c>
      <c r="Q3495" s="12" t="s">
        <v>8315</v>
      </c>
      <c r="R3495" t="s">
        <v>8316</v>
      </c>
      <c r="S3495" s="17">
        <f t="shared" si="274"/>
        <v>41848.866157407407</v>
      </c>
      <c r="T3495" s="17"/>
      <c r="U3495" s="16">
        <f t="shared" si="275"/>
        <v>41868.21597222222</v>
      </c>
    </row>
    <row r="3496" spans="1:21" ht="60" hidden="1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0">
        <f t="shared" si="272"/>
        <v>100</v>
      </c>
      <c r="P3496" s="10">
        <f t="shared" si="273"/>
        <v>30.77</v>
      </c>
      <c r="Q3496" s="12" t="s">
        <v>8315</v>
      </c>
      <c r="R3496" t="s">
        <v>8316</v>
      </c>
      <c r="S3496" s="17">
        <f t="shared" si="274"/>
        <v>42689.214988425927</v>
      </c>
      <c r="T3496" s="17"/>
      <c r="U3496" s="16">
        <f t="shared" si="275"/>
        <v>42700.25</v>
      </c>
    </row>
    <row r="3497" spans="1:21" ht="60" hidden="1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0">
        <f t="shared" si="272"/>
        <v>107</v>
      </c>
      <c r="P3497" s="10">
        <f t="shared" si="273"/>
        <v>74.209999999999994</v>
      </c>
      <c r="Q3497" s="12" t="s">
        <v>8315</v>
      </c>
      <c r="R3497" t="s">
        <v>8316</v>
      </c>
      <c r="S3497" s="17">
        <f t="shared" si="274"/>
        <v>41915.762835648151</v>
      </c>
      <c r="T3497" s="17"/>
      <c r="U3497" s="16">
        <f t="shared" si="275"/>
        <v>41944.720833333333</v>
      </c>
    </row>
    <row r="3498" spans="1:21" ht="60" hidden="1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0">
        <f t="shared" si="272"/>
        <v>124</v>
      </c>
      <c r="P3498" s="10">
        <f t="shared" si="273"/>
        <v>47.85</v>
      </c>
      <c r="Q3498" s="12" t="s">
        <v>8315</v>
      </c>
      <c r="R3498" t="s">
        <v>8316</v>
      </c>
      <c r="S3498" s="17">
        <f t="shared" si="274"/>
        <v>42584.846828703703</v>
      </c>
      <c r="T3498" s="17"/>
      <c r="U3498" s="16">
        <f t="shared" si="275"/>
        <v>42624.846828703703</v>
      </c>
    </row>
    <row r="3499" spans="1:21" ht="60" hidden="1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0">
        <f t="shared" si="272"/>
        <v>109</v>
      </c>
      <c r="P3499" s="10">
        <f t="shared" si="273"/>
        <v>34.409999999999997</v>
      </c>
      <c r="Q3499" s="12" t="s">
        <v>8315</v>
      </c>
      <c r="R3499" t="s">
        <v>8316</v>
      </c>
      <c r="S3499" s="17">
        <f t="shared" si="274"/>
        <v>42511.741944444439</v>
      </c>
      <c r="T3499" s="17"/>
      <c r="U3499" s="16">
        <f t="shared" si="275"/>
        <v>42523.916666666672</v>
      </c>
    </row>
    <row r="3500" spans="1:21" ht="60" hidden="1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0">
        <f t="shared" si="272"/>
        <v>102</v>
      </c>
      <c r="P3500" s="10">
        <f t="shared" si="273"/>
        <v>40.24</v>
      </c>
      <c r="Q3500" s="12" t="s">
        <v>8315</v>
      </c>
      <c r="R3500" t="s">
        <v>8316</v>
      </c>
      <c r="S3500" s="17">
        <f t="shared" si="274"/>
        <v>42459.15861111111</v>
      </c>
      <c r="T3500" s="17"/>
      <c r="U3500" s="16">
        <f t="shared" si="275"/>
        <v>42518.905555555553</v>
      </c>
    </row>
    <row r="3501" spans="1:21" ht="60" hidden="1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0">
        <f t="shared" si="272"/>
        <v>106</v>
      </c>
      <c r="P3501" s="10">
        <f t="shared" si="273"/>
        <v>60.29</v>
      </c>
      <c r="Q3501" s="12" t="s">
        <v>8315</v>
      </c>
      <c r="R3501" t="s">
        <v>8316</v>
      </c>
      <c r="S3501" s="17">
        <f t="shared" si="274"/>
        <v>42132.036168981482</v>
      </c>
      <c r="T3501" s="17"/>
      <c r="U3501" s="16">
        <f t="shared" si="275"/>
        <v>42186.290972222225</v>
      </c>
    </row>
    <row r="3502" spans="1:21" ht="60" hidden="1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0">
        <f t="shared" si="272"/>
        <v>106</v>
      </c>
      <c r="P3502" s="10">
        <f t="shared" si="273"/>
        <v>25.31</v>
      </c>
      <c r="Q3502" s="12" t="s">
        <v>8315</v>
      </c>
      <c r="R3502" t="s">
        <v>8316</v>
      </c>
      <c r="S3502" s="17">
        <f t="shared" si="274"/>
        <v>42419.91942129629</v>
      </c>
      <c r="T3502" s="17"/>
      <c r="U3502" s="16">
        <f t="shared" si="275"/>
        <v>42436.207638888889</v>
      </c>
    </row>
    <row r="3503" spans="1:21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0">
        <f t="shared" si="272"/>
        <v>101</v>
      </c>
      <c r="P3503" s="10">
        <f t="shared" si="273"/>
        <v>35.950000000000003</v>
      </c>
      <c r="Q3503" s="12" t="s">
        <v>8315</v>
      </c>
      <c r="R3503" t="s">
        <v>8316</v>
      </c>
      <c r="S3503" s="17">
        <f t="shared" si="274"/>
        <v>42233.763831018514</v>
      </c>
      <c r="T3503" s="27">
        <f>YEAR(S3503)</f>
        <v>2015</v>
      </c>
      <c r="U3503" s="16">
        <f t="shared" si="275"/>
        <v>42258.763831018514</v>
      </c>
    </row>
    <row r="3504" spans="1:21" ht="60" hidden="1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0">
        <f t="shared" si="272"/>
        <v>105</v>
      </c>
      <c r="P3504" s="10">
        <f t="shared" si="273"/>
        <v>136</v>
      </c>
      <c r="Q3504" s="12" t="s">
        <v>8315</v>
      </c>
      <c r="R3504" t="s">
        <v>8316</v>
      </c>
      <c r="S3504" s="17">
        <f t="shared" si="274"/>
        <v>42430.839398148149</v>
      </c>
      <c r="T3504" s="17"/>
      <c r="U3504" s="16">
        <f t="shared" si="275"/>
        <v>42445.165972222225</v>
      </c>
    </row>
    <row r="3505" spans="1:21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0">
        <f t="shared" si="272"/>
        <v>108</v>
      </c>
      <c r="P3505" s="10">
        <f t="shared" si="273"/>
        <v>70.760000000000005</v>
      </c>
      <c r="Q3505" s="12" t="s">
        <v>8315</v>
      </c>
      <c r="R3505" t="s">
        <v>8316</v>
      </c>
      <c r="S3505" s="17">
        <f t="shared" si="274"/>
        <v>42545.478333333333</v>
      </c>
      <c r="T3505" s="27">
        <f>YEAR(S3505)</f>
        <v>2016</v>
      </c>
      <c r="U3505" s="16">
        <f t="shared" si="275"/>
        <v>42575.478333333333</v>
      </c>
    </row>
    <row r="3506" spans="1:21" ht="60" hidden="1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0">
        <f t="shared" si="272"/>
        <v>100</v>
      </c>
      <c r="P3506" s="10">
        <f t="shared" si="273"/>
        <v>125</v>
      </c>
      <c r="Q3506" s="12" t="s">
        <v>8315</v>
      </c>
      <c r="R3506" t="s">
        <v>8316</v>
      </c>
      <c r="S3506" s="17">
        <f t="shared" si="274"/>
        <v>42297.748738425929</v>
      </c>
      <c r="T3506" s="17"/>
      <c r="U3506" s="16">
        <f t="shared" si="275"/>
        <v>42327.790405092594</v>
      </c>
    </row>
    <row r="3507" spans="1:21" ht="90" hidden="1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0">
        <f t="shared" si="272"/>
        <v>104</v>
      </c>
      <c r="P3507" s="10">
        <f t="shared" si="273"/>
        <v>66.510000000000005</v>
      </c>
      <c r="Q3507" s="12" t="s">
        <v>8315</v>
      </c>
      <c r="R3507" t="s">
        <v>8316</v>
      </c>
      <c r="S3507" s="17">
        <f t="shared" si="274"/>
        <v>41760.935706018521</v>
      </c>
      <c r="T3507" s="17"/>
      <c r="U3507" s="16">
        <f t="shared" si="275"/>
        <v>41772.166666666664</v>
      </c>
    </row>
    <row r="3508" spans="1:21" ht="60" hidden="1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0">
        <f t="shared" si="272"/>
        <v>102</v>
      </c>
      <c r="P3508" s="10">
        <f t="shared" si="273"/>
        <v>105</v>
      </c>
      <c r="Q3508" s="12" t="s">
        <v>8315</v>
      </c>
      <c r="R3508" t="s">
        <v>8316</v>
      </c>
      <c r="S3508" s="17">
        <f t="shared" si="274"/>
        <v>41829.734259259261</v>
      </c>
      <c r="T3508" s="17"/>
      <c r="U3508" s="16">
        <f t="shared" si="275"/>
        <v>41874.734259259261</v>
      </c>
    </row>
    <row r="3509" spans="1:21" ht="45" hidden="1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0">
        <f t="shared" si="272"/>
        <v>104</v>
      </c>
      <c r="P3509" s="10">
        <f t="shared" si="273"/>
        <v>145</v>
      </c>
      <c r="Q3509" s="12" t="s">
        <v>8315</v>
      </c>
      <c r="R3509" t="s">
        <v>8316</v>
      </c>
      <c r="S3509" s="17">
        <f t="shared" si="274"/>
        <v>42491.92288194444</v>
      </c>
      <c r="T3509" s="17"/>
      <c r="U3509" s="16">
        <f t="shared" si="275"/>
        <v>42521.92288194444</v>
      </c>
    </row>
    <row r="3510" spans="1:21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0">
        <f t="shared" si="272"/>
        <v>180</v>
      </c>
      <c r="P3510" s="10">
        <f t="shared" si="273"/>
        <v>12</v>
      </c>
      <c r="Q3510" s="12" t="s">
        <v>8315</v>
      </c>
      <c r="R3510" t="s">
        <v>8316</v>
      </c>
      <c r="S3510" s="17">
        <f t="shared" si="274"/>
        <v>42477.729780092588</v>
      </c>
      <c r="T3510" s="27">
        <f>YEAR(S3510)</f>
        <v>2016</v>
      </c>
      <c r="U3510" s="16">
        <f t="shared" si="275"/>
        <v>42500.875</v>
      </c>
    </row>
    <row r="3511" spans="1:21" ht="60" hidden="1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0">
        <f t="shared" si="272"/>
        <v>106</v>
      </c>
      <c r="P3511" s="10">
        <f t="shared" si="273"/>
        <v>96.67</v>
      </c>
      <c r="Q3511" s="12" t="s">
        <v>8315</v>
      </c>
      <c r="R3511" t="s">
        <v>8316</v>
      </c>
      <c r="S3511" s="17">
        <f t="shared" si="274"/>
        <v>41950.859560185185</v>
      </c>
      <c r="T3511" s="17"/>
      <c r="U3511" s="16">
        <f t="shared" si="275"/>
        <v>41964.204861111109</v>
      </c>
    </row>
    <row r="3512" spans="1:21" ht="60" hidden="1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0">
        <f t="shared" si="272"/>
        <v>101</v>
      </c>
      <c r="P3512" s="10">
        <f t="shared" si="273"/>
        <v>60.33</v>
      </c>
      <c r="Q3512" s="12" t="s">
        <v>8315</v>
      </c>
      <c r="R3512" t="s">
        <v>8316</v>
      </c>
      <c r="S3512" s="17">
        <f t="shared" si="274"/>
        <v>41802.62090277778</v>
      </c>
      <c r="T3512" s="17"/>
      <c r="U3512" s="16">
        <f t="shared" si="275"/>
        <v>41822.62090277778</v>
      </c>
    </row>
    <row r="3513" spans="1:21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0">
        <f t="shared" si="272"/>
        <v>101</v>
      </c>
      <c r="P3513" s="10">
        <f t="shared" si="273"/>
        <v>79.89</v>
      </c>
      <c r="Q3513" s="12" t="s">
        <v>8315</v>
      </c>
      <c r="R3513" t="s">
        <v>8316</v>
      </c>
      <c r="S3513" s="17">
        <f t="shared" si="274"/>
        <v>41927.873784722222</v>
      </c>
      <c r="T3513" s="27">
        <f t="shared" ref="T3513:T3514" si="278">YEAR(S3513)</f>
        <v>2014</v>
      </c>
      <c r="U3513" s="16">
        <f t="shared" si="275"/>
        <v>41950.770833333336</v>
      </c>
    </row>
    <row r="3514" spans="1:21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0">
        <f t="shared" si="272"/>
        <v>100</v>
      </c>
      <c r="P3514" s="10">
        <f t="shared" si="273"/>
        <v>58.82</v>
      </c>
      <c r="Q3514" s="12" t="s">
        <v>8315</v>
      </c>
      <c r="R3514" t="s">
        <v>8316</v>
      </c>
      <c r="S3514" s="17">
        <f t="shared" si="274"/>
        <v>42057.536944444444</v>
      </c>
      <c r="T3514" s="27">
        <f t="shared" si="278"/>
        <v>2015</v>
      </c>
      <c r="U3514" s="16">
        <f t="shared" si="275"/>
        <v>42117.49527777778</v>
      </c>
    </row>
    <row r="3515" spans="1:21" ht="60" hidden="1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0">
        <f t="shared" si="272"/>
        <v>118</v>
      </c>
      <c r="P3515" s="10">
        <f t="shared" si="273"/>
        <v>75.34</v>
      </c>
      <c r="Q3515" s="12" t="s">
        <v>8315</v>
      </c>
      <c r="R3515" t="s">
        <v>8316</v>
      </c>
      <c r="S3515" s="17">
        <f t="shared" si="274"/>
        <v>41781.096203703702</v>
      </c>
      <c r="T3515" s="17"/>
      <c r="U3515" s="16">
        <f t="shared" si="275"/>
        <v>41794.207638888889</v>
      </c>
    </row>
    <row r="3516" spans="1:21" ht="45" hidden="1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0">
        <f t="shared" si="272"/>
        <v>110</v>
      </c>
      <c r="P3516" s="10">
        <f t="shared" si="273"/>
        <v>55</v>
      </c>
      <c r="Q3516" s="12" t="s">
        <v>8315</v>
      </c>
      <c r="R3516" t="s">
        <v>8316</v>
      </c>
      <c r="S3516" s="17">
        <f t="shared" si="274"/>
        <v>42020.846666666665</v>
      </c>
      <c r="T3516" s="17"/>
      <c r="U3516" s="16">
        <f t="shared" si="275"/>
        <v>42037.207638888889</v>
      </c>
    </row>
    <row r="3517" spans="1:21" ht="45" hidden="1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0">
        <f t="shared" si="272"/>
        <v>103</v>
      </c>
      <c r="P3517" s="10">
        <f t="shared" si="273"/>
        <v>66.959999999999994</v>
      </c>
      <c r="Q3517" s="12" t="s">
        <v>8315</v>
      </c>
      <c r="R3517" t="s">
        <v>8316</v>
      </c>
      <c r="S3517" s="17">
        <f t="shared" si="274"/>
        <v>42125.772812499999</v>
      </c>
      <c r="T3517" s="17"/>
      <c r="U3517" s="16">
        <f t="shared" si="275"/>
        <v>42155.772812499999</v>
      </c>
    </row>
    <row r="3518" spans="1:21" ht="60" hidden="1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0">
        <f t="shared" si="272"/>
        <v>100</v>
      </c>
      <c r="P3518" s="10">
        <f t="shared" si="273"/>
        <v>227.27</v>
      </c>
      <c r="Q3518" s="12" t="s">
        <v>8315</v>
      </c>
      <c r="R3518" t="s">
        <v>8316</v>
      </c>
      <c r="S3518" s="17">
        <f t="shared" si="274"/>
        <v>41856.010069444441</v>
      </c>
      <c r="T3518" s="17"/>
      <c r="U3518" s="16">
        <f t="shared" si="275"/>
        <v>41890.125</v>
      </c>
    </row>
    <row r="3519" spans="1:21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0">
        <f t="shared" si="272"/>
        <v>100</v>
      </c>
      <c r="P3519" s="10">
        <f t="shared" si="273"/>
        <v>307.69</v>
      </c>
      <c r="Q3519" s="12" t="s">
        <v>8315</v>
      </c>
      <c r="R3519" t="s">
        <v>8316</v>
      </c>
      <c r="S3519" s="17">
        <f t="shared" si="274"/>
        <v>41794.817523148151</v>
      </c>
      <c r="T3519" s="27">
        <f>YEAR(S3519)</f>
        <v>2014</v>
      </c>
      <c r="U3519" s="16">
        <f t="shared" si="275"/>
        <v>41824.458333333336</v>
      </c>
    </row>
    <row r="3520" spans="1:21" ht="60" hidden="1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0">
        <f t="shared" si="272"/>
        <v>110</v>
      </c>
      <c r="P3520" s="10">
        <f t="shared" si="273"/>
        <v>50.02</v>
      </c>
      <c r="Q3520" s="12" t="s">
        <v>8315</v>
      </c>
      <c r="R3520" t="s">
        <v>8316</v>
      </c>
      <c r="S3520" s="17">
        <f t="shared" si="274"/>
        <v>41893.783553240741</v>
      </c>
      <c r="T3520" s="17"/>
      <c r="U3520" s="16">
        <f t="shared" si="275"/>
        <v>41914.597916666666</v>
      </c>
    </row>
    <row r="3521" spans="1:21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0">
        <f t="shared" si="272"/>
        <v>101</v>
      </c>
      <c r="P3521" s="10">
        <f t="shared" si="273"/>
        <v>72.39</v>
      </c>
      <c r="Q3521" s="12" t="s">
        <v>8315</v>
      </c>
      <c r="R3521" t="s">
        <v>8316</v>
      </c>
      <c r="S3521" s="17">
        <f t="shared" si="274"/>
        <v>42037.598958333328</v>
      </c>
      <c r="T3521" s="27">
        <f t="shared" ref="T3521:T3522" si="279">YEAR(S3521)</f>
        <v>2015</v>
      </c>
      <c r="U3521" s="16">
        <f t="shared" si="275"/>
        <v>42067.598958333328</v>
      </c>
    </row>
    <row r="3522" spans="1:21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0">
        <f t="shared" ref="O3522:O3585" si="280">ROUND(E3522/D3522*100,0)</f>
        <v>101</v>
      </c>
      <c r="P3522" s="10">
        <f t="shared" ref="P3522:P3585" si="281">IFERROR(ROUND(E3522/L3522,2),0)</f>
        <v>95.95</v>
      </c>
      <c r="Q3522" s="12" t="s">
        <v>8315</v>
      </c>
      <c r="R3522" t="s">
        <v>8316</v>
      </c>
      <c r="S3522" s="17">
        <f t="shared" si="274"/>
        <v>42227.824212962965</v>
      </c>
      <c r="T3522" s="27">
        <f t="shared" si="279"/>
        <v>2015</v>
      </c>
      <c r="U3522" s="16">
        <f t="shared" si="275"/>
        <v>42253.57430555555</v>
      </c>
    </row>
    <row r="3523" spans="1:21" ht="60" hidden="1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0">
        <f t="shared" si="280"/>
        <v>169</v>
      </c>
      <c r="P3523" s="10">
        <f t="shared" si="281"/>
        <v>45.62</v>
      </c>
      <c r="Q3523" s="12" t="s">
        <v>8315</v>
      </c>
      <c r="R3523" t="s">
        <v>8316</v>
      </c>
      <c r="S3523" s="17">
        <f t="shared" ref="S3523:S3586" si="282">(((J3523/60)/60)/24)+DATE(1970,1,1)</f>
        <v>41881.361342592594</v>
      </c>
      <c r="T3523" s="17"/>
      <c r="U3523" s="16">
        <f t="shared" ref="U3523:U3586" si="283">(((I3523/60)/60)/24)+DATE(1970,1,1)</f>
        <v>41911.361342592594</v>
      </c>
    </row>
    <row r="3524" spans="1:21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0">
        <f t="shared" si="280"/>
        <v>100</v>
      </c>
      <c r="P3524" s="10">
        <f t="shared" si="281"/>
        <v>41.03</v>
      </c>
      <c r="Q3524" s="12" t="s">
        <v>8315</v>
      </c>
      <c r="R3524" t="s">
        <v>8316</v>
      </c>
      <c r="S3524" s="17">
        <f t="shared" si="282"/>
        <v>42234.789884259255</v>
      </c>
      <c r="T3524" s="27">
        <f t="shared" ref="T3524:T3525" si="284">YEAR(S3524)</f>
        <v>2015</v>
      </c>
      <c r="U3524" s="16">
        <f t="shared" si="283"/>
        <v>42262.420833333337</v>
      </c>
    </row>
    <row r="3525" spans="1:21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0">
        <f t="shared" si="280"/>
        <v>114</v>
      </c>
      <c r="P3525" s="10">
        <f t="shared" si="281"/>
        <v>56.83</v>
      </c>
      <c r="Q3525" s="12" t="s">
        <v>8315</v>
      </c>
      <c r="R3525" t="s">
        <v>8316</v>
      </c>
      <c r="S3525" s="17">
        <f t="shared" si="282"/>
        <v>42581.397546296299</v>
      </c>
      <c r="T3525" s="27">
        <f t="shared" si="284"/>
        <v>2016</v>
      </c>
      <c r="U3525" s="16">
        <f t="shared" si="283"/>
        <v>42638.958333333328</v>
      </c>
    </row>
    <row r="3526" spans="1:21" ht="60" hidden="1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0">
        <f t="shared" si="280"/>
        <v>102</v>
      </c>
      <c r="P3526" s="10">
        <f t="shared" si="281"/>
        <v>137.24</v>
      </c>
      <c r="Q3526" s="12" t="s">
        <v>8315</v>
      </c>
      <c r="R3526" t="s">
        <v>8316</v>
      </c>
      <c r="S3526" s="17">
        <f t="shared" si="282"/>
        <v>41880.76357638889</v>
      </c>
      <c r="T3526" s="17"/>
      <c r="U3526" s="16">
        <f t="shared" si="283"/>
        <v>41895.166666666664</v>
      </c>
    </row>
    <row r="3527" spans="1:21" ht="45" hidden="1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0">
        <f t="shared" si="280"/>
        <v>106</v>
      </c>
      <c r="P3527" s="10">
        <f t="shared" si="281"/>
        <v>75.709999999999994</v>
      </c>
      <c r="Q3527" s="12" t="s">
        <v>8315</v>
      </c>
      <c r="R3527" t="s">
        <v>8316</v>
      </c>
      <c r="S3527" s="17">
        <f t="shared" si="282"/>
        <v>42214.6956712963</v>
      </c>
      <c r="T3527" s="17"/>
      <c r="U3527" s="16">
        <f t="shared" si="283"/>
        <v>42225.666666666672</v>
      </c>
    </row>
    <row r="3528" spans="1:21" ht="60" hidden="1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0">
        <f t="shared" si="280"/>
        <v>102</v>
      </c>
      <c r="P3528" s="10">
        <f t="shared" si="281"/>
        <v>99</v>
      </c>
      <c r="Q3528" s="12" t="s">
        <v>8315</v>
      </c>
      <c r="R3528" t="s">
        <v>8316</v>
      </c>
      <c r="S3528" s="17">
        <f t="shared" si="282"/>
        <v>42460.335312499999</v>
      </c>
      <c r="T3528" s="17"/>
      <c r="U3528" s="16">
        <f t="shared" si="283"/>
        <v>42488.249305555553</v>
      </c>
    </row>
    <row r="3529" spans="1:21" ht="60" hidden="1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0">
        <f t="shared" si="280"/>
        <v>117</v>
      </c>
      <c r="P3529" s="10">
        <f t="shared" si="281"/>
        <v>81.569999999999993</v>
      </c>
      <c r="Q3529" s="12" t="s">
        <v>8315</v>
      </c>
      <c r="R3529" t="s">
        <v>8316</v>
      </c>
      <c r="S3529" s="17">
        <f t="shared" si="282"/>
        <v>42167.023206018523</v>
      </c>
      <c r="T3529" s="17"/>
      <c r="U3529" s="16">
        <f t="shared" si="283"/>
        <v>42196.165972222225</v>
      </c>
    </row>
    <row r="3530" spans="1:21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0">
        <f t="shared" si="280"/>
        <v>101</v>
      </c>
      <c r="P3530" s="10">
        <f t="shared" si="281"/>
        <v>45.11</v>
      </c>
      <c r="Q3530" s="12" t="s">
        <v>8315</v>
      </c>
      <c r="R3530" t="s">
        <v>8316</v>
      </c>
      <c r="S3530" s="17">
        <f t="shared" si="282"/>
        <v>42733.50136574074</v>
      </c>
      <c r="T3530" s="27">
        <f>YEAR(S3530)</f>
        <v>2016</v>
      </c>
      <c r="U3530" s="16">
        <f t="shared" si="283"/>
        <v>42753.50136574074</v>
      </c>
    </row>
    <row r="3531" spans="1:21" ht="60" hidden="1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0">
        <f t="shared" si="280"/>
        <v>132</v>
      </c>
      <c r="P3531" s="10">
        <f t="shared" si="281"/>
        <v>36.67</v>
      </c>
      <c r="Q3531" s="12" t="s">
        <v>8315</v>
      </c>
      <c r="R3531" t="s">
        <v>8316</v>
      </c>
      <c r="S3531" s="17">
        <f t="shared" si="282"/>
        <v>42177.761782407411</v>
      </c>
      <c r="T3531" s="17"/>
      <c r="U3531" s="16">
        <f t="shared" si="283"/>
        <v>42198.041666666672</v>
      </c>
    </row>
    <row r="3532" spans="1:21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0">
        <f t="shared" si="280"/>
        <v>100</v>
      </c>
      <c r="P3532" s="10">
        <f t="shared" si="281"/>
        <v>125</v>
      </c>
      <c r="Q3532" s="12" t="s">
        <v>8315</v>
      </c>
      <c r="R3532" t="s">
        <v>8316</v>
      </c>
      <c r="S3532" s="17">
        <f t="shared" si="282"/>
        <v>42442.623344907406</v>
      </c>
      <c r="T3532" s="27">
        <f>YEAR(S3532)</f>
        <v>2016</v>
      </c>
      <c r="U3532" s="16">
        <f t="shared" si="283"/>
        <v>42470.833333333328</v>
      </c>
    </row>
    <row r="3533" spans="1:21" ht="15.75" hidden="1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0">
        <f t="shared" si="280"/>
        <v>128</v>
      </c>
      <c r="P3533" s="10">
        <f t="shared" si="281"/>
        <v>49.23</v>
      </c>
      <c r="Q3533" s="12" t="s">
        <v>8315</v>
      </c>
      <c r="R3533" t="s">
        <v>8316</v>
      </c>
      <c r="S3533" s="17">
        <f t="shared" si="282"/>
        <v>42521.654328703706</v>
      </c>
      <c r="T3533" s="17"/>
      <c r="U3533" s="16">
        <f t="shared" si="283"/>
        <v>42551.654328703706</v>
      </c>
    </row>
    <row r="3534" spans="1:21" ht="60" hidden="1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0">
        <f t="shared" si="280"/>
        <v>119</v>
      </c>
      <c r="P3534" s="10">
        <f t="shared" si="281"/>
        <v>42.3</v>
      </c>
      <c r="Q3534" s="12" t="s">
        <v>8315</v>
      </c>
      <c r="R3534" t="s">
        <v>8316</v>
      </c>
      <c r="S3534" s="17">
        <f t="shared" si="282"/>
        <v>41884.599849537037</v>
      </c>
      <c r="T3534" s="17"/>
      <c r="U3534" s="16">
        <f t="shared" si="283"/>
        <v>41900.165972222225</v>
      </c>
    </row>
    <row r="3535" spans="1:21" ht="60" hidden="1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0">
        <f t="shared" si="280"/>
        <v>126</v>
      </c>
      <c r="P3535" s="10">
        <f t="shared" si="281"/>
        <v>78.88</v>
      </c>
      <c r="Q3535" s="12" t="s">
        <v>8315</v>
      </c>
      <c r="R3535" t="s">
        <v>8316</v>
      </c>
      <c r="S3535" s="17">
        <f t="shared" si="282"/>
        <v>42289.761192129634</v>
      </c>
      <c r="T3535" s="17"/>
      <c r="U3535" s="16">
        <f t="shared" si="283"/>
        <v>42319.802858796291</v>
      </c>
    </row>
    <row r="3536" spans="1:21" ht="45" hidden="1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0">
        <f t="shared" si="280"/>
        <v>156</v>
      </c>
      <c r="P3536" s="10">
        <f t="shared" si="281"/>
        <v>38.28</v>
      </c>
      <c r="Q3536" s="12" t="s">
        <v>8315</v>
      </c>
      <c r="R3536" t="s">
        <v>8316</v>
      </c>
      <c r="S3536" s="17">
        <f t="shared" si="282"/>
        <v>42243.6252662037</v>
      </c>
      <c r="T3536" s="17"/>
      <c r="U3536" s="16">
        <f t="shared" si="283"/>
        <v>42278.6252662037</v>
      </c>
    </row>
    <row r="3537" spans="1:21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0">
        <f t="shared" si="280"/>
        <v>103</v>
      </c>
      <c r="P3537" s="10">
        <f t="shared" si="281"/>
        <v>44.85</v>
      </c>
      <c r="Q3537" s="12" t="s">
        <v>8315</v>
      </c>
      <c r="R3537" t="s">
        <v>8316</v>
      </c>
      <c r="S3537" s="17">
        <f t="shared" si="282"/>
        <v>42248.640162037031</v>
      </c>
      <c r="T3537" s="27">
        <f t="shared" ref="T3537:T3538" si="285">YEAR(S3537)</f>
        <v>2015</v>
      </c>
      <c r="U3537" s="16">
        <f t="shared" si="283"/>
        <v>42279.75</v>
      </c>
    </row>
    <row r="3538" spans="1:21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0">
        <f t="shared" si="280"/>
        <v>153</v>
      </c>
      <c r="P3538" s="10">
        <f t="shared" si="281"/>
        <v>13.53</v>
      </c>
      <c r="Q3538" s="12" t="s">
        <v>8315</v>
      </c>
      <c r="R3538" t="s">
        <v>8316</v>
      </c>
      <c r="S3538" s="17">
        <f t="shared" si="282"/>
        <v>42328.727141203708</v>
      </c>
      <c r="T3538" s="27">
        <f t="shared" si="285"/>
        <v>2015</v>
      </c>
      <c r="U3538" s="16">
        <f t="shared" si="283"/>
        <v>42358.499305555553</v>
      </c>
    </row>
    <row r="3539" spans="1:21" ht="60" hidden="1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0">
        <f t="shared" si="280"/>
        <v>180</v>
      </c>
      <c r="P3539" s="10">
        <f t="shared" si="281"/>
        <v>43.5</v>
      </c>
      <c r="Q3539" s="12" t="s">
        <v>8315</v>
      </c>
      <c r="R3539" t="s">
        <v>8316</v>
      </c>
      <c r="S3539" s="17">
        <f t="shared" si="282"/>
        <v>41923.354351851849</v>
      </c>
      <c r="T3539" s="17"/>
      <c r="U3539" s="16">
        <f t="shared" si="283"/>
        <v>41960.332638888889</v>
      </c>
    </row>
    <row r="3540" spans="1:21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0">
        <f t="shared" si="280"/>
        <v>128</v>
      </c>
      <c r="P3540" s="10">
        <f t="shared" si="281"/>
        <v>30.95</v>
      </c>
      <c r="Q3540" s="12" t="s">
        <v>8315</v>
      </c>
      <c r="R3540" t="s">
        <v>8316</v>
      </c>
      <c r="S3540" s="17">
        <f t="shared" si="282"/>
        <v>42571.420601851853</v>
      </c>
      <c r="T3540" s="27">
        <f>YEAR(S3540)</f>
        <v>2016</v>
      </c>
      <c r="U3540" s="16">
        <f t="shared" si="283"/>
        <v>42599.420601851853</v>
      </c>
    </row>
    <row r="3541" spans="1:21" ht="60" hidden="1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0">
        <f t="shared" si="280"/>
        <v>120</v>
      </c>
      <c r="P3541" s="10">
        <f t="shared" si="281"/>
        <v>55.23</v>
      </c>
      <c r="Q3541" s="12" t="s">
        <v>8315</v>
      </c>
      <c r="R3541" t="s">
        <v>8316</v>
      </c>
      <c r="S3541" s="17">
        <f t="shared" si="282"/>
        <v>42600.756041666667</v>
      </c>
      <c r="T3541" s="17"/>
      <c r="U3541" s="16">
        <f t="shared" si="283"/>
        <v>42621.756041666667</v>
      </c>
    </row>
    <row r="3542" spans="1:21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0">
        <f t="shared" si="280"/>
        <v>123</v>
      </c>
      <c r="P3542" s="10">
        <f t="shared" si="281"/>
        <v>46.13</v>
      </c>
      <c r="Q3542" s="12" t="s">
        <v>8315</v>
      </c>
      <c r="R3542" t="s">
        <v>8316</v>
      </c>
      <c r="S3542" s="17">
        <f t="shared" si="282"/>
        <v>42517.003368055557</v>
      </c>
      <c r="T3542" s="27">
        <f t="shared" ref="T3542:T3543" si="286">YEAR(S3542)</f>
        <v>2016</v>
      </c>
      <c r="U3542" s="16">
        <f t="shared" si="283"/>
        <v>42547.003368055557</v>
      </c>
    </row>
    <row r="3543" spans="1:21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0">
        <f t="shared" si="280"/>
        <v>105</v>
      </c>
      <c r="P3543" s="10">
        <f t="shared" si="281"/>
        <v>39.380000000000003</v>
      </c>
      <c r="Q3543" s="12" t="s">
        <v>8315</v>
      </c>
      <c r="R3543" t="s">
        <v>8316</v>
      </c>
      <c r="S3543" s="17">
        <f t="shared" si="282"/>
        <v>42222.730034722219</v>
      </c>
      <c r="T3543" s="27">
        <f t="shared" si="286"/>
        <v>2015</v>
      </c>
      <c r="U3543" s="16">
        <f t="shared" si="283"/>
        <v>42247.730034722219</v>
      </c>
    </row>
    <row r="3544" spans="1:21" ht="60" hidden="1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0">
        <f t="shared" si="280"/>
        <v>102</v>
      </c>
      <c r="P3544" s="10">
        <f t="shared" si="281"/>
        <v>66.150000000000006</v>
      </c>
      <c r="Q3544" s="12" t="s">
        <v>8315</v>
      </c>
      <c r="R3544" t="s">
        <v>8316</v>
      </c>
      <c r="S3544" s="17">
        <f t="shared" si="282"/>
        <v>41829.599791666667</v>
      </c>
      <c r="T3544" s="17"/>
      <c r="U3544" s="16">
        <f t="shared" si="283"/>
        <v>41889.599791666667</v>
      </c>
    </row>
    <row r="3545" spans="1:21" ht="45" hidden="1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0">
        <f t="shared" si="280"/>
        <v>105</v>
      </c>
      <c r="P3545" s="10">
        <f t="shared" si="281"/>
        <v>54.14</v>
      </c>
      <c r="Q3545" s="12" t="s">
        <v>8315</v>
      </c>
      <c r="R3545" t="s">
        <v>8316</v>
      </c>
      <c r="S3545" s="17">
        <f t="shared" si="282"/>
        <v>42150.755312499998</v>
      </c>
      <c r="T3545" s="17"/>
      <c r="U3545" s="16">
        <f t="shared" si="283"/>
        <v>42180.755312499998</v>
      </c>
    </row>
    <row r="3546" spans="1:21" ht="45" hidden="1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0">
        <f t="shared" si="280"/>
        <v>100</v>
      </c>
      <c r="P3546" s="10">
        <f t="shared" si="281"/>
        <v>104.17</v>
      </c>
      <c r="Q3546" s="12" t="s">
        <v>8315</v>
      </c>
      <c r="R3546" t="s">
        <v>8316</v>
      </c>
      <c r="S3546" s="17">
        <f t="shared" si="282"/>
        <v>42040.831678240742</v>
      </c>
      <c r="T3546" s="17"/>
      <c r="U3546" s="16">
        <f t="shared" si="283"/>
        <v>42070.831678240742</v>
      </c>
    </row>
    <row r="3547" spans="1:21" ht="60" hidden="1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0">
        <f t="shared" si="280"/>
        <v>100</v>
      </c>
      <c r="P3547" s="10">
        <f t="shared" si="281"/>
        <v>31.38</v>
      </c>
      <c r="Q3547" s="12" t="s">
        <v>8315</v>
      </c>
      <c r="R3547" t="s">
        <v>8316</v>
      </c>
      <c r="S3547" s="17">
        <f t="shared" si="282"/>
        <v>42075.807395833333</v>
      </c>
      <c r="T3547" s="17"/>
      <c r="U3547" s="16">
        <f t="shared" si="283"/>
        <v>42105.807395833333</v>
      </c>
    </row>
    <row r="3548" spans="1:21" ht="60" hidden="1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0">
        <f t="shared" si="280"/>
        <v>102</v>
      </c>
      <c r="P3548" s="10">
        <f t="shared" si="281"/>
        <v>59.21</v>
      </c>
      <c r="Q3548" s="12" t="s">
        <v>8315</v>
      </c>
      <c r="R3548" t="s">
        <v>8316</v>
      </c>
      <c r="S3548" s="17">
        <f t="shared" si="282"/>
        <v>42073.660694444443</v>
      </c>
      <c r="T3548" s="17"/>
      <c r="U3548" s="16">
        <f t="shared" si="283"/>
        <v>42095.165972222225</v>
      </c>
    </row>
    <row r="3549" spans="1:21" ht="45" hidden="1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0">
        <f t="shared" si="280"/>
        <v>114</v>
      </c>
      <c r="P3549" s="10">
        <f t="shared" si="281"/>
        <v>119.18</v>
      </c>
      <c r="Q3549" s="12" t="s">
        <v>8315</v>
      </c>
      <c r="R3549" t="s">
        <v>8316</v>
      </c>
      <c r="S3549" s="17">
        <f t="shared" si="282"/>
        <v>42480.078715277778</v>
      </c>
      <c r="T3549" s="17"/>
      <c r="U3549" s="16">
        <f t="shared" si="283"/>
        <v>42504.165972222225</v>
      </c>
    </row>
    <row r="3550" spans="1:21" ht="45" hidden="1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0">
        <f t="shared" si="280"/>
        <v>102</v>
      </c>
      <c r="P3550" s="10">
        <f t="shared" si="281"/>
        <v>164.62</v>
      </c>
      <c r="Q3550" s="12" t="s">
        <v>8315</v>
      </c>
      <c r="R3550" t="s">
        <v>8316</v>
      </c>
      <c r="S3550" s="17">
        <f t="shared" si="282"/>
        <v>42411.942291666666</v>
      </c>
      <c r="T3550" s="17"/>
      <c r="U3550" s="16">
        <f t="shared" si="283"/>
        <v>42434.041666666672</v>
      </c>
    </row>
    <row r="3551" spans="1:21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0">
        <f t="shared" si="280"/>
        <v>102</v>
      </c>
      <c r="P3551" s="10">
        <f t="shared" si="281"/>
        <v>24.29</v>
      </c>
      <c r="Q3551" s="12" t="s">
        <v>8315</v>
      </c>
      <c r="R3551" t="s">
        <v>8316</v>
      </c>
      <c r="S3551" s="17">
        <f t="shared" si="282"/>
        <v>42223.394363425927</v>
      </c>
      <c r="T3551" s="27">
        <f t="shared" ref="T3551:T3552" si="287">YEAR(S3551)</f>
        <v>2015</v>
      </c>
      <c r="U3551" s="16">
        <f t="shared" si="283"/>
        <v>42251.394363425927</v>
      </c>
    </row>
    <row r="3552" spans="1:21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0">
        <f t="shared" si="280"/>
        <v>105</v>
      </c>
      <c r="P3552" s="10">
        <f t="shared" si="281"/>
        <v>40.94</v>
      </c>
      <c r="Q3552" s="12" t="s">
        <v>8315</v>
      </c>
      <c r="R3552" t="s">
        <v>8316</v>
      </c>
      <c r="S3552" s="17">
        <f t="shared" si="282"/>
        <v>42462.893495370372</v>
      </c>
      <c r="T3552" s="27">
        <f t="shared" si="287"/>
        <v>2016</v>
      </c>
      <c r="U3552" s="16">
        <f t="shared" si="283"/>
        <v>42492.893495370372</v>
      </c>
    </row>
    <row r="3553" spans="1:21" ht="60" hidden="1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0">
        <f t="shared" si="280"/>
        <v>102</v>
      </c>
      <c r="P3553" s="10">
        <f t="shared" si="281"/>
        <v>61.1</v>
      </c>
      <c r="Q3553" s="12" t="s">
        <v>8315</v>
      </c>
      <c r="R3553" t="s">
        <v>8316</v>
      </c>
      <c r="S3553" s="17">
        <f t="shared" si="282"/>
        <v>41753.515856481477</v>
      </c>
      <c r="T3553" s="17"/>
      <c r="U3553" s="16">
        <f t="shared" si="283"/>
        <v>41781.921527777777</v>
      </c>
    </row>
    <row r="3554" spans="1:21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0">
        <f t="shared" si="280"/>
        <v>100</v>
      </c>
      <c r="P3554" s="10">
        <f t="shared" si="281"/>
        <v>38.65</v>
      </c>
      <c r="Q3554" s="12" t="s">
        <v>8315</v>
      </c>
      <c r="R3554" t="s">
        <v>8316</v>
      </c>
      <c r="S3554" s="17">
        <f t="shared" si="282"/>
        <v>41788.587083333332</v>
      </c>
      <c r="T3554" s="27">
        <f>YEAR(S3554)</f>
        <v>2014</v>
      </c>
      <c r="U3554" s="16">
        <f t="shared" si="283"/>
        <v>41818.587083333332</v>
      </c>
    </row>
    <row r="3555" spans="1:21" ht="60" hidden="1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0">
        <f t="shared" si="280"/>
        <v>106</v>
      </c>
      <c r="P3555" s="10">
        <f t="shared" si="281"/>
        <v>56.2</v>
      </c>
      <c r="Q3555" s="12" t="s">
        <v>8315</v>
      </c>
      <c r="R3555" t="s">
        <v>8316</v>
      </c>
      <c r="S3555" s="17">
        <f t="shared" si="282"/>
        <v>42196.028703703705</v>
      </c>
      <c r="T3555" s="17"/>
      <c r="U3555" s="16">
        <f t="shared" si="283"/>
        <v>42228</v>
      </c>
    </row>
    <row r="3556" spans="1:21" ht="45" hidden="1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0">
        <f t="shared" si="280"/>
        <v>113</v>
      </c>
      <c r="P3556" s="10">
        <f t="shared" si="281"/>
        <v>107</v>
      </c>
      <c r="Q3556" s="12" t="s">
        <v>8315</v>
      </c>
      <c r="R3556" t="s">
        <v>8316</v>
      </c>
      <c r="S3556" s="17">
        <f t="shared" si="282"/>
        <v>42016.050451388888</v>
      </c>
      <c r="T3556" s="17"/>
      <c r="U3556" s="16">
        <f t="shared" si="283"/>
        <v>42046.708333333328</v>
      </c>
    </row>
    <row r="3557" spans="1:21" ht="60" hidden="1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0">
        <f t="shared" si="280"/>
        <v>100</v>
      </c>
      <c r="P3557" s="10">
        <f t="shared" si="281"/>
        <v>171.43</v>
      </c>
      <c r="Q3557" s="12" t="s">
        <v>8315</v>
      </c>
      <c r="R3557" t="s">
        <v>8316</v>
      </c>
      <c r="S3557" s="17">
        <f t="shared" si="282"/>
        <v>42661.442060185189</v>
      </c>
      <c r="T3557" s="17"/>
      <c r="U3557" s="16">
        <f t="shared" si="283"/>
        <v>42691.483726851846</v>
      </c>
    </row>
    <row r="3558" spans="1:21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0">
        <f t="shared" si="280"/>
        <v>100</v>
      </c>
      <c r="P3558" s="10">
        <f t="shared" si="281"/>
        <v>110.5</v>
      </c>
      <c r="Q3558" s="12" t="s">
        <v>8315</v>
      </c>
      <c r="R3558" t="s">
        <v>8316</v>
      </c>
      <c r="S3558" s="17">
        <f t="shared" si="282"/>
        <v>41808.649583333332</v>
      </c>
      <c r="T3558" s="27">
        <f>YEAR(S3558)</f>
        <v>2014</v>
      </c>
      <c r="U3558" s="16">
        <f t="shared" si="283"/>
        <v>41868.649583333332</v>
      </c>
    </row>
    <row r="3559" spans="1:21" ht="60" hidden="1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0">
        <f t="shared" si="280"/>
        <v>100</v>
      </c>
      <c r="P3559" s="10">
        <f t="shared" si="281"/>
        <v>179.28</v>
      </c>
      <c r="Q3559" s="12" t="s">
        <v>8315</v>
      </c>
      <c r="R3559" t="s">
        <v>8316</v>
      </c>
      <c r="S3559" s="17">
        <f t="shared" si="282"/>
        <v>41730.276747685188</v>
      </c>
      <c r="T3559" s="17"/>
      <c r="U3559" s="16">
        <f t="shared" si="283"/>
        <v>41764.276747685188</v>
      </c>
    </row>
    <row r="3560" spans="1:21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0">
        <f t="shared" si="280"/>
        <v>144</v>
      </c>
      <c r="P3560" s="10">
        <f t="shared" si="281"/>
        <v>22.91</v>
      </c>
      <c r="Q3560" s="12" t="s">
        <v>8315</v>
      </c>
      <c r="R3560" t="s">
        <v>8316</v>
      </c>
      <c r="S3560" s="17">
        <f t="shared" si="282"/>
        <v>42139.816840277781</v>
      </c>
      <c r="T3560" s="27">
        <f>YEAR(S3560)</f>
        <v>2015</v>
      </c>
      <c r="U3560" s="16">
        <f t="shared" si="283"/>
        <v>42181.875</v>
      </c>
    </row>
    <row r="3561" spans="1:21" ht="60" hidden="1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0">
        <f t="shared" si="280"/>
        <v>104</v>
      </c>
      <c r="P3561" s="10">
        <f t="shared" si="281"/>
        <v>43.13</v>
      </c>
      <c r="Q3561" s="12" t="s">
        <v>8315</v>
      </c>
      <c r="R3561" t="s">
        <v>8316</v>
      </c>
      <c r="S3561" s="17">
        <f t="shared" si="282"/>
        <v>42194.096157407403</v>
      </c>
      <c r="T3561" s="17"/>
      <c r="U3561" s="16">
        <f t="shared" si="283"/>
        <v>42216.373611111107</v>
      </c>
    </row>
    <row r="3562" spans="1:21" ht="60" hidden="1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0">
        <f t="shared" si="280"/>
        <v>108</v>
      </c>
      <c r="P3562" s="10">
        <f t="shared" si="281"/>
        <v>46.89</v>
      </c>
      <c r="Q3562" s="12" t="s">
        <v>8315</v>
      </c>
      <c r="R3562" t="s">
        <v>8316</v>
      </c>
      <c r="S3562" s="17">
        <f t="shared" si="282"/>
        <v>42115.889652777783</v>
      </c>
      <c r="T3562" s="17"/>
      <c r="U3562" s="16">
        <f t="shared" si="283"/>
        <v>42151.114583333328</v>
      </c>
    </row>
    <row r="3563" spans="1:21" ht="120" hidden="1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0">
        <f t="shared" si="280"/>
        <v>102</v>
      </c>
      <c r="P3563" s="10">
        <f t="shared" si="281"/>
        <v>47.41</v>
      </c>
      <c r="Q3563" s="12" t="s">
        <v>8315</v>
      </c>
      <c r="R3563" t="s">
        <v>8316</v>
      </c>
      <c r="S3563" s="17">
        <f t="shared" si="282"/>
        <v>42203.680300925931</v>
      </c>
      <c r="T3563" s="17"/>
      <c r="U3563" s="16">
        <f t="shared" si="283"/>
        <v>42221.774999999994</v>
      </c>
    </row>
    <row r="3564" spans="1:21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0">
        <f t="shared" si="280"/>
        <v>149</v>
      </c>
      <c r="P3564" s="10">
        <f t="shared" si="281"/>
        <v>15.13</v>
      </c>
      <c r="Q3564" s="12" t="s">
        <v>8315</v>
      </c>
      <c r="R3564" t="s">
        <v>8316</v>
      </c>
      <c r="S3564" s="17">
        <f t="shared" si="282"/>
        <v>42433.761886574073</v>
      </c>
      <c r="T3564" s="27">
        <f t="shared" ref="T3564:T3566" si="288">YEAR(S3564)</f>
        <v>2016</v>
      </c>
      <c r="U3564" s="16">
        <f t="shared" si="283"/>
        <v>42442.916666666672</v>
      </c>
    </row>
    <row r="3565" spans="1:21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0">
        <f t="shared" si="280"/>
        <v>105</v>
      </c>
      <c r="P3565" s="10">
        <f t="shared" si="281"/>
        <v>21.1</v>
      </c>
      <c r="Q3565" s="12" t="s">
        <v>8315</v>
      </c>
      <c r="R3565" t="s">
        <v>8316</v>
      </c>
      <c r="S3565" s="17">
        <f t="shared" si="282"/>
        <v>42555.671944444446</v>
      </c>
      <c r="T3565" s="27">
        <f t="shared" si="288"/>
        <v>2016</v>
      </c>
      <c r="U3565" s="16">
        <f t="shared" si="283"/>
        <v>42583.791666666672</v>
      </c>
    </row>
    <row r="3566" spans="1:21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0">
        <f t="shared" si="280"/>
        <v>101</v>
      </c>
      <c r="P3566" s="10">
        <f t="shared" si="281"/>
        <v>59.12</v>
      </c>
      <c r="Q3566" s="12" t="s">
        <v>8315</v>
      </c>
      <c r="R3566" t="s">
        <v>8316</v>
      </c>
      <c r="S3566" s="17">
        <f t="shared" si="282"/>
        <v>42236.623252314821</v>
      </c>
      <c r="T3566" s="27">
        <f t="shared" si="288"/>
        <v>2015</v>
      </c>
      <c r="U3566" s="16">
        <f t="shared" si="283"/>
        <v>42282.666666666672</v>
      </c>
    </row>
    <row r="3567" spans="1:21" ht="60" hidden="1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0">
        <f t="shared" si="280"/>
        <v>131</v>
      </c>
      <c r="P3567" s="10">
        <f t="shared" si="281"/>
        <v>97.92</v>
      </c>
      <c r="Q3567" s="12" t="s">
        <v>8315</v>
      </c>
      <c r="R3567" t="s">
        <v>8316</v>
      </c>
      <c r="S3567" s="17">
        <f t="shared" si="282"/>
        <v>41974.743148148147</v>
      </c>
      <c r="T3567" s="17"/>
      <c r="U3567" s="16">
        <f t="shared" si="283"/>
        <v>42004.743148148147</v>
      </c>
    </row>
    <row r="3568" spans="1:21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0">
        <f t="shared" si="280"/>
        <v>105</v>
      </c>
      <c r="P3568" s="10">
        <f t="shared" si="281"/>
        <v>55.13</v>
      </c>
      <c r="Q3568" s="12" t="s">
        <v>8315</v>
      </c>
      <c r="R3568" t="s">
        <v>8316</v>
      </c>
      <c r="S3568" s="17">
        <f t="shared" si="282"/>
        <v>41997.507905092592</v>
      </c>
      <c r="T3568" s="27">
        <f t="shared" ref="T3568:T3569" si="289">YEAR(S3568)</f>
        <v>2014</v>
      </c>
      <c r="U3568" s="16">
        <f t="shared" si="283"/>
        <v>42027.507905092592</v>
      </c>
    </row>
    <row r="3569" spans="1:21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0">
        <f t="shared" si="280"/>
        <v>109</v>
      </c>
      <c r="P3569" s="10">
        <f t="shared" si="281"/>
        <v>26.54</v>
      </c>
      <c r="Q3569" s="12" t="s">
        <v>8315</v>
      </c>
      <c r="R3569" t="s">
        <v>8316</v>
      </c>
      <c r="S3569" s="17">
        <f t="shared" si="282"/>
        <v>42135.810694444444</v>
      </c>
      <c r="T3569" s="27">
        <f t="shared" si="289"/>
        <v>2015</v>
      </c>
      <c r="U3569" s="16">
        <f t="shared" si="283"/>
        <v>42165.810694444444</v>
      </c>
    </row>
    <row r="3570" spans="1:21" ht="45" hidden="1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0">
        <f t="shared" si="280"/>
        <v>111</v>
      </c>
      <c r="P3570" s="10">
        <f t="shared" si="281"/>
        <v>58.42</v>
      </c>
      <c r="Q3570" s="12" t="s">
        <v>8315</v>
      </c>
      <c r="R3570" t="s">
        <v>8316</v>
      </c>
      <c r="S3570" s="17">
        <f t="shared" si="282"/>
        <v>41869.740671296298</v>
      </c>
      <c r="T3570" s="17"/>
      <c r="U3570" s="16">
        <f t="shared" si="283"/>
        <v>41899.740671296298</v>
      </c>
    </row>
    <row r="3571" spans="1:21" ht="45" hidden="1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0">
        <f t="shared" si="280"/>
        <v>100</v>
      </c>
      <c r="P3571" s="10">
        <f t="shared" si="281"/>
        <v>122.54</v>
      </c>
      <c r="Q3571" s="12" t="s">
        <v>8315</v>
      </c>
      <c r="R3571" t="s">
        <v>8316</v>
      </c>
      <c r="S3571" s="17">
        <f t="shared" si="282"/>
        <v>41982.688611111109</v>
      </c>
      <c r="T3571" s="17"/>
      <c r="U3571" s="16">
        <f t="shared" si="283"/>
        <v>42012.688611111109</v>
      </c>
    </row>
    <row r="3572" spans="1:21" ht="45" hidden="1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0">
        <f t="shared" si="280"/>
        <v>114</v>
      </c>
      <c r="P3572" s="10">
        <f t="shared" si="281"/>
        <v>87.96</v>
      </c>
      <c r="Q3572" s="12" t="s">
        <v>8315</v>
      </c>
      <c r="R3572" t="s">
        <v>8316</v>
      </c>
      <c r="S3572" s="17">
        <f t="shared" si="282"/>
        <v>41976.331979166673</v>
      </c>
      <c r="T3572" s="17"/>
      <c r="U3572" s="16">
        <f t="shared" si="283"/>
        <v>42004.291666666672</v>
      </c>
    </row>
    <row r="3573" spans="1:21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0">
        <f t="shared" si="280"/>
        <v>122</v>
      </c>
      <c r="P3573" s="10">
        <f t="shared" si="281"/>
        <v>73.239999999999995</v>
      </c>
      <c r="Q3573" s="12" t="s">
        <v>8315</v>
      </c>
      <c r="R3573" t="s">
        <v>8316</v>
      </c>
      <c r="S3573" s="17">
        <f t="shared" si="282"/>
        <v>41912.858946759261</v>
      </c>
      <c r="T3573" s="27">
        <f t="shared" ref="T3573:T3575" si="290">YEAR(S3573)</f>
        <v>2014</v>
      </c>
      <c r="U3573" s="16">
        <f t="shared" si="283"/>
        <v>41942.858946759261</v>
      </c>
    </row>
    <row r="3574" spans="1:21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0">
        <f t="shared" si="280"/>
        <v>100</v>
      </c>
      <c r="P3574" s="10">
        <f t="shared" si="281"/>
        <v>55.56</v>
      </c>
      <c r="Q3574" s="12" t="s">
        <v>8315</v>
      </c>
      <c r="R3574" t="s">
        <v>8316</v>
      </c>
      <c r="S3574" s="17">
        <f t="shared" si="282"/>
        <v>42146.570393518516</v>
      </c>
      <c r="T3574" s="27">
        <f t="shared" si="290"/>
        <v>2015</v>
      </c>
      <c r="U3574" s="16">
        <f t="shared" si="283"/>
        <v>42176.570393518516</v>
      </c>
    </row>
    <row r="3575" spans="1:21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0">
        <f t="shared" si="280"/>
        <v>103</v>
      </c>
      <c r="P3575" s="10">
        <f t="shared" si="281"/>
        <v>39.54</v>
      </c>
      <c r="Q3575" s="12" t="s">
        <v>8315</v>
      </c>
      <c r="R3575" t="s">
        <v>8316</v>
      </c>
      <c r="S3575" s="17">
        <f t="shared" si="282"/>
        <v>41921.375532407408</v>
      </c>
      <c r="T3575" s="27">
        <f t="shared" si="290"/>
        <v>2014</v>
      </c>
      <c r="U3575" s="16">
        <f t="shared" si="283"/>
        <v>41951.417199074072</v>
      </c>
    </row>
    <row r="3576" spans="1:21" ht="60" hidden="1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0">
        <f t="shared" si="280"/>
        <v>106</v>
      </c>
      <c r="P3576" s="10">
        <f t="shared" si="281"/>
        <v>136.78</v>
      </c>
      <c r="Q3576" s="12" t="s">
        <v>8315</v>
      </c>
      <c r="R3576" t="s">
        <v>8316</v>
      </c>
      <c r="S3576" s="17">
        <f t="shared" si="282"/>
        <v>41926.942685185182</v>
      </c>
      <c r="T3576" s="17"/>
      <c r="U3576" s="16">
        <f t="shared" si="283"/>
        <v>41956.984351851846</v>
      </c>
    </row>
    <row r="3577" spans="1:21" ht="60" hidden="1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0">
        <f t="shared" si="280"/>
        <v>101</v>
      </c>
      <c r="P3577" s="10">
        <f t="shared" si="281"/>
        <v>99.34</v>
      </c>
      <c r="Q3577" s="12" t="s">
        <v>8315</v>
      </c>
      <c r="R3577" t="s">
        <v>8316</v>
      </c>
      <c r="S3577" s="17">
        <f t="shared" si="282"/>
        <v>42561.783877314811</v>
      </c>
      <c r="T3577" s="17"/>
      <c r="U3577" s="16">
        <f t="shared" si="283"/>
        <v>42593.165972222225</v>
      </c>
    </row>
    <row r="3578" spans="1:21" ht="45" hidden="1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0">
        <f t="shared" si="280"/>
        <v>100</v>
      </c>
      <c r="P3578" s="10">
        <f t="shared" si="281"/>
        <v>20</v>
      </c>
      <c r="Q3578" s="12" t="s">
        <v>8315</v>
      </c>
      <c r="R3578" t="s">
        <v>8316</v>
      </c>
      <c r="S3578" s="17">
        <f t="shared" si="282"/>
        <v>42649.54923611111</v>
      </c>
      <c r="T3578" s="17"/>
      <c r="U3578" s="16">
        <f t="shared" si="283"/>
        <v>42709.590902777782</v>
      </c>
    </row>
    <row r="3579" spans="1:21" ht="45" hidden="1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0">
        <f t="shared" si="280"/>
        <v>130</v>
      </c>
      <c r="P3579" s="10">
        <f t="shared" si="281"/>
        <v>28.89</v>
      </c>
      <c r="Q3579" s="12" t="s">
        <v>8315</v>
      </c>
      <c r="R3579" t="s">
        <v>8316</v>
      </c>
      <c r="S3579" s="17">
        <f t="shared" si="282"/>
        <v>42093.786840277782</v>
      </c>
      <c r="T3579" s="17"/>
      <c r="U3579" s="16">
        <f t="shared" si="283"/>
        <v>42120.26944444445</v>
      </c>
    </row>
    <row r="3580" spans="1:21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0">
        <f t="shared" si="280"/>
        <v>100</v>
      </c>
      <c r="P3580" s="10">
        <f t="shared" si="281"/>
        <v>40.549999999999997</v>
      </c>
      <c r="Q3580" s="12" t="s">
        <v>8315</v>
      </c>
      <c r="R3580" t="s">
        <v>8316</v>
      </c>
      <c r="S3580" s="17">
        <f t="shared" si="282"/>
        <v>42460.733530092592</v>
      </c>
      <c r="T3580" s="27">
        <f t="shared" ref="T3580:T3581" si="291">YEAR(S3580)</f>
        <v>2016</v>
      </c>
      <c r="U3580" s="16">
        <f t="shared" si="283"/>
        <v>42490.733530092592</v>
      </c>
    </row>
    <row r="3581" spans="1:21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0">
        <f t="shared" si="280"/>
        <v>100</v>
      </c>
      <c r="P3581" s="10">
        <f t="shared" si="281"/>
        <v>35.71</v>
      </c>
      <c r="Q3581" s="12" t="s">
        <v>8315</v>
      </c>
      <c r="R3581" t="s">
        <v>8316</v>
      </c>
      <c r="S3581" s="17">
        <f t="shared" si="282"/>
        <v>42430.762222222227</v>
      </c>
      <c r="T3581" s="27">
        <f t="shared" si="291"/>
        <v>2016</v>
      </c>
      <c r="U3581" s="16">
        <f t="shared" si="283"/>
        <v>42460.720555555556</v>
      </c>
    </row>
    <row r="3582" spans="1:21" ht="45" hidden="1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0">
        <f t="shared" si="280"/>
        <v>114</v>
      </c>
      <c r="P3582" s="10">
        <f t="shared" si="281"/>
        <v>37.96</v>
      </c>
      <c r="Q3582" s="12" t="s">
        <v>8315</v>
      </c>
      <c r="R3582" t="s">
        <v>8316</v>
      </c>
      <c r="S3582" s="17">
        <f t="shared" si="282"/>
        <v>42026.176180555558</v>
      </c>
      <c r="T3582" s="17"/>
      <c r="U3582" s="16">
        <f t="shared" si="283"/>
        <v>42064.207638888889</v>
      </c>
    </row>
    <row r="3583" spans="1:21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0">
        <f t="shared" si="280"/>
        <v>100</v>
      </c>
      <c r="P3583" s="10">
        <f t="shared" si="281"/>
        <v>33.33</v>
      </c>
      <c r="Q3583" s="12" t="s">
        <v>8315</v>
      </c>
      <c r="R3583" t="s">
        <v>8316</v>
      </c>
      <c r="S3583" s="17">
        <f t="shared" si="282"/>
        <v>41836.471180555556</v>
      </c>
      <c r="T3583" s="27">
        <f>YEAR(S3583)</f>
        <v>2014</v>
      </c>
      <c r="U3583" s="16">
        <f t="shared" si="283"/>
        <v>41850.471180555556</v>
      </c>
    </row>
    <row r="3584" spans="1:21" ht="45" hidden="1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0">
        <f t="shared" si="280"/>
        <v>287</v>
      </c>
      <c r="P3584" s="10">
        <f t="shared" si="281"/>
        <v>58.57</v>
      </c>
      <c r="Q3584" s="12" t="s">
        <v>8315</v>
      </c>
      <c r="R3584" t="s">
        <v>8316</v>
      </c>
      <c r="S3584" s="17">
        <f t="shared" si="282"/>
        <v>42451.095856481479</v>
      </c>
      <c r="T3584" s="17"/>
      <c r="U3584" s="16">
        <f t="shared" si="283"/>
        <v>42465.095856481479</v>
      </c>
    </row>
    <row r="3585" spans="1:21" ht="60" hidden="1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0">
        <f t="shared" si="280"/>
        <v>109</v>
      </c>
      <c r="P3585" s="10">
        <f t="shared" si="281"/>
        <v>135.63</v>
      </c>
      <c r="Q3585" s="12" t="s">
        <v>8315</v>
      </c>
      <c r="R3585" t="s">
        <v>8316</v>
      </c>
      <c r="S3585" s="17">
        <f t="shared" si="282"/>
        <v>42418.425983796296</v>
      </c>
      <c r="T3585" s="17"/>
      <c r="U3585" s="16">
        <f t="shared" si="283"/>
        <v>42478.384317129632</v>
      </c>
    </row>
    <row r="3586" spans="1:21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0">
        <f t="shared" ref="O3586:O3649" si="292">ROUND(E3586/D3586*100,0)</f>
        <v>116</v>
      </c>
      <c r="P3586" s="10">
        <f t="shared" ref="P3586:P3649" si="293">IFERROR(ROUND(E3586/L3586,2),0)</f>
        <v>30.94</v>
      </c>
      <c r="Q3586" s="12" t="s">
        <v>8315</v>
      </c>
      <c r="R3586" t="s">
        <v>8316</v>
      </c>
      <c r="S3586" s="17">
        <f t="shared" si="282"/>
        <v>42168.316481481481</v>
      </c>
      <c r="T3586" s="27">
        <f>YEAR(S3586)</f>
        <v>2015</v>
      </c>
      <c r="U3586" s="16">
        <f t="shared" si="283"/>
        <v>42198.316481481481</v>
      </c>
    </row>
    <row r="3587" spans="1:21" ht="45" hidden="1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0">
        <f t="shared" si="292"/>
        <v>119</v>
      </c>
      <c r="P3587" s="10">
        <f t="shared" si="293"/>
        <v>176.09</v>
      </c>
      <c r="Q3587" s="12" t="s">
        <v>8315</v>
      </c>
      <c r="R3587" t="s">
        <v>8316</v>
      </c>
      <c r="S3587" s="17">
        <f t="shared" ref="S3587:S3650" si="294">(((J3587/60)/60)/24)+DATE(1970,1,1)</f>
        <v>41964.716319444444</v>
      </c>
      <c r="T3587" s="17"/>
      <c r="U3587" s="16">
        <f t="shared" ref="U3587:U3650" si="295">(((I3587/60)/60)/24)+DATE(1970,1,1)</f>
        <v>41994.716319444444</v>
      </c>
    </row>
    <row r="3588" spans="1:21" ht="30" hidden="1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0">
        <f t="shared" si="292"/>
        <v>109</v>
      </c>
      <c r="P3588" s="10">
        <f t="shared" si="293"/>
        <v>151.97999999999999</v>
      </c>
      <c r="Q3588" s="12" t="s">
        <v>8315</v>
      </c>
      <c r="R3588" t="s">
        <v>8316</v>
      </c>
      <c r="S3588" s="17">
        <f t="shared" si="294"/>
        <v>42576.697569444441</v>
      </c>
      <c r="T3588" s="17"/>
      <c r="U3588" s="16">
        <f t="shared" si="295"/>
        <v>42636.697569444441</v>
      </c>
    </row>
    <row r="3589" spans="1:21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0">
        <f t="shared" si="292"/>
        <v>127</v>
      </c>
      <c r="P3589" s="10">
        <f t="shared" si="293"/>
        <v>22.61</v>
      </c>
      <c r="Q3589" s="12" t="s">
        <v>8315</v>
      </c>
      <c r="R3589" t="s">
        <v>8316</v>
      </c>
      <c r="S3589" s="17">
        <f t="shared" si="294"/>
        <v>42503.539976851855</v>
      </c>
      <c r="T3589" s="27">
        <f t="shared" ref="T3589:T3590" si="296">YEAR(S3589)</f>
        <v>2016</v>
      </c>
      <c r="U3589" s="16">
        <f t="shared" si="295"/>
        <v>42548.791666666672</v>
      </c>
    </row>
    <row r="3590" spans="1:21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0">
        <f t="shared" si="292"/>
        <v>101</v>
      </c>
      <c r="P3590" s="10">
        <f t="shared" si="293"/>
        <v>18.27</v>
      </c>
      <c r="Q3590" s="12" t="s">
        <v>8315</v>
      </c>
      <c r="R3590" t="s">
        <v>8316</v>
      </c>
      <c r="S3590" s="17">
        <f t="shared" si="294"/>
        <v>42101.828819444447</v>
      </c>
      <c r="T3590" s="27">
        <f t="shared" si="296"/>
        <v>2015</v>
      </c>
      <c r="U3590" s="16">
        <f t="shared" si="295"/>
        <v>42123.958333333328</v>
      </c>
    </row>
    <row r="3591" spans="1:21" ht="45" hidden="1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0">
        <f t="shared" si="292"/>
        <v>128</v>
      </c>
      <c r="P3591" s="10">
        <f t="shared" si="293"/>
        <v>82.26</v>
      </c>
      <c r="Q3591" s="12" t="s">
        <v>8315</v>
      </c>
      <c r="R3591" t="s">
        <v>8316</v>
      </c>
      <c r="S3591" s="17">
        <f t="shared" si="294"/>
        <v>42125.647534722222</v>
      </c>
      <c r="T3591" s="17"/>
      <c r="U3591" s="16">
        <f t="shared" si="295"/>
        <v>42150.647534722222</v>
      </c>
    </row>
    <row r="3592" spans="1:21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0">
        <f t="shared" si="292"/>
        <v>100</v>
      </c>
      <c r="P3592" s="10">
        <f t="shared" si="293"/>
        <v>68.53</v>
      </c>
      <c r="Q3592" s="12" t="s">
        <v>8315</v>
      </c>
      <c r="R3592" t="s">
        <v>8316</v>
      </c>
      <c r="S3592" s="17">
        <f t="shared" si="294"/>
        <v>41902.333726851852</v>
      </c>
      <c r="T3592" s="27">
        <f>YEAR(S3592)</f>
        <v>2014</v>
      </c>
      <c r="U3592" s="16">
        <f t="shared" si="295"/>
        <v>41932.333726851852</v>
      </c>
    </row>
    <row r="3593" spans="1:21" ht="60" hidden="1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0">
        <f t="shared" si="292"/>
        <v>175</v>
      </c>
      <c r="P3593" s="10">
        <f t="shared" si="293"/>
        <v>68.06</v>
      </c>
      <c r="Q3593" s="12" t="s">
        <v>8315</v>
      </c>
      <c r="R3593" t="s">
        <v>8316</v>
      </c>
      <c r="S3593" s="17">
        <f t="shared" si="294"/>
        <v>42003.948425925926</v>
      </c>
      <c r="T3593" s="17"/>
      <c r="U3593" s="16">
        <f t="shared" si="295"/>
        <v>42028.207638888889</v>
      </c>
    </row>
    <row r="3594" spans="1:21" ht="45" hidden="1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0">
        <f t="shared" si="292"/>
        <v>127</v>
      </c>
      <c r="P3594" s="10">
        <f t="shared" si="293"/>
        <v>72.709999999999994</v>
      </c>
      <c r="Q3594" s="12" t="s">
        <v>8315</v>
      </c>
      <c r="R3594" t="s">
        <v>8316</v>
      </c>
      <c r="S3594" s="17">
        <f t="shared" si="294"/>
        <v>41988.829942129625</v>
      </c>
      <c r="T3594" s="17"/>
      <c r="U3594" s="16">
        <f t="shared" si="295"/>
        <v>42046.207638888889</v>
      </c>
    </row>
    <row r="3595" spans="1:21" ht="45" hidden="1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0">
        <f t="shared" si="292"/>
        <v>111</v>
      </c>
      <c r="P3595" s="10">
        <f t="shared" si="293"/>
        <v>77.19</v>
      </c>
      <c r="Q3595" s="12" t="s">
        <v>8315</v>
      </c>
      <c r="R3595" t="s">
        <v>8316</v>
      </c>
      <c r="S3595" s="17">
        <f t="shared" si="294"/>
        <v>41974.898599537039</v>
      </c>
      <c r="T3595" s="17"/>
      <c r="U3595" s="16">
        <f t="shared" si="295"/>
        <v>42009.851388888885</v>
      </c>
    </row>
    <row r="3596" spans="1:21" ht="60" hidden="1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0">
        <f t="shared" si="292"/>
        <v>126</v>
      </c>
      <c r="P3596" s="10">
        <f t="shared" si="293"/>
        <v>55.97</v>
      </c>
      <c r="Q3596" s="12" t="s">
        <v>8315</v>
      </c>
      <c r="R3596" t="s">
        <v>8316</v>
      </c>
      <c r="S3596" s="17">
        <f t="shared" si="294"/>
        <v>42592.066921296297</v>
      </c>
      <c r="T3596" s="17"/>
      <c r="U3596" s="16">
        <f t="shared" si="295"/>
        <v>42617.066921296297</v>
      </c>
    </row>
    <row r="3597" spans="1:21" ht="30" hidden="1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0">
        <f t="shared" si="292"/>
        <v>119</v>
      </c>
      <c r="P3597" s="10">
        <f t="shared" si="293"/>
        <v>49.69</v>
      </c>
      <c r="Q3597" s="12" t="s">
        <v>8315</v>
      </c>
      <c r="R3597" t="s">
        <v>8316</v>
      </c>
      <c r="S3597" s="17">
        <f t="shared" si="294"/>
        <v>42050.008368055554</v>
      </c>
      <c r="T3597" s="17"/>
      <c r="U3597" s="16">
        <f t="shared" si="295"/>
        <v>42076.290972222225</v>
      </c>
    </row>
    <row r="3598" spans="1:21" ht="45" hidden="1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0">
        <f t="shared" si="292"/>
        <v>108</v>
      </c>
      <c r="P3598" s="10">
        <f t="shared" si="293"/>
        <v>79</v>
      </c>
      <c r="Q3598" s="12" t="s">
        <v>8315</v>
      </c>
      <c r="R3598" t="s">
        <v>8316</v>
      </c>
      <c r="S3598" s="17">
        <f t="shared" si="294"/>
        <v>41856.715069444443</v>
      </c>
      <c r="T3598" s="17"/>
      <c r="U3598" s="16">
        <f t="shared" si="295"/>
        <v>41877.715069444443</v>
      </c>
    </row>
    <row r="3599" spans="1:21" ht="30" hidden="1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0">
        <f t="shared" si="292"/>
        <v>103</v>
      </c>
      <c r="P3599" s="10">
        <f t="shared" si="293"/>
        <v>77.73</v>
      </c>
      <c r="Q3599" s="12" t="s">
        <v>8315</v>
      </c>
      <c r="R3599" t="s">
        <v>8316</v>
      </c>
      <c r="S3599" s="17">
        <f t="shared" si="294"/>
        <v>42417.585532407407</v>
      </c>
      <c r="T3599" s="17"/>
      <c r="U3599" s="16">
        <f t="shared" si="295"/>
        <v>42432.249305555553</v>
      </c>
    </row>
    <row r="3600" spans="1:21" ht="45" hidden="1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0">
        <f t="shared" si="292"/>
        <v>110</v>
      </c>
      <c r="P3600" s="10">
        <f t="shared" si="293"/>
        <v>40.78</v>
      </c>
      <c r="Q3600" s="12" t="s">
        <v>8315</v>
      </c>
      <c r="R3600" t="s">
        <v>8316</v>
      </c>
      <c r="S3600" s="17">
        <f t="shared" si="294"/>
        <v>41866.79886574074</v>
      </c>
      <c r="T3600" s="17"/>
      <c r="U3600" s="16">
        <f t="shared" si="295"/>
        <v>41885.207638888889</v>
      </c>
    </row>
    <row r="3601" spans="1:21" ht="45" hidden="1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0">
        <f t="shared" si="292"/>
        <v>202</v>
      </c>
      <c r="P3601" s="10">
        <f t="shared" si="293"/>
        <v>59.41</v>
      </c>
      <c r="Q3601" s="12" t="s">
        <v>8315</v>
      </c>
      <c r="R3601" t="s">
        <v>8316</v>
      </c>
      <c r="S3601" s="17">
        <f t="shared" si="294"/>
        <v>42220.79487268519</v>
      </c>
      <c r="T3601" s="17"/>
      <c r="U3601" s="16">
        <f t="shared" si="295"/>
        <v>42246</v>
      </c>
    </row>
    <row r="3602" spans="1:21" ht="30" hidden="1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0">
        <f t="shared" si="292"/>
        <v>130</v>
      </c>
      <c r="P3602" s="10">
        <f t="shared" si="293"/>
        <v>3.25</v>
      </c>
      <c r="Q3602" s="12" t="s">
        <v>8315</v>
      </c>
      <c r="R3602" t="s">
        <v>8316</v>
      </c>
      <c r="S3602" s="17">
        <f t="shared" si="294"/>
        <v>42628.849120370374</v>
      </c>
      <c r="T3602" s="17"/>
      <c r="U3602" s="16">
        <f t="shared" si="295"/>
        <v>42656.849120370374</v>
      </c>
    </row>
    <row r="3603" spans="1:21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0">
        <f t="shared" si="292"/>
        <v>104</v>
      </c>
      <c r="P3603" s="10">
        <f t="shared" si="293"/>
        <v>39.380000000000003</v>
      </c>
      <c r="Q3603" s="12" t="s">
        <v>8315</v>
      </c>
      <c r="R3603" t="s">
        <v>8316</v>
      </c>
      <c r="S3603" s="17">
        <f t="shared" si="294"/>
        <v>41990.99863425926</v>
      </c>
      <c r="T3603" s="27">
        <f>YEAR(S3603)</f>
        <v>2014</v>
      </c>
      <c r="U3603" s="16">
        <f t="shared" si="295"/>
        <v>42020.99863425926</v>
      </c>
    </row>
    <row r="3604" spans="1:21" ht="60" hidden="1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0">
        <f t="shared" si="292"/>
        <v>100</v>
      </c>
      <c r="P3604" s="10">
        <f t="shared" si="293"/>
        <v>81.67</v>
      </c>
      <c r="Q3604" s="12" t="s">
        <v>8315</v>
      </c>
      <c r="R3604" t="s">
        <v>8316</v>
      </c>
      <c r="S3604" s="17">
        <f t="shared" si="294"/>
        <v>42447.894432870366</v>
      </c>
      <c r="T3604" s="17"/>
      <c r="U3604" s="16">
        <f t="shared" si="295"/>
        <v>42507.894432870366</v>
      </c>
    </row>
    <row r="3605" spans="1:21" ht="60" hidden="1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0">
        <f t="shared" si="292"/>
        <v>171</v>
      </c>
      <c r="P3605" s="10">
        <f t="shared" si="293"/>
        <v>44.91</v>
      </c>
      <c r="Q3605" s="12" t="s">
        <v>8315</v>
      </c>
      <c r="R3605" t="s">
        <v>8316</v>
      </c>
      <c r="S3605" s="17">
        <f t="shared" si="294"/>
        <v>42283.864351851851</v>
      </c>
      <c r="T3605" s="17"/>
      <c r="U3605" s="16">
        <f t="shared" si="295"/>
        <v>42313.906018518523</v>
      </c>
    </row>
    <row r="3606" spans="1:21" ht="60" hidden="1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0">
        <f t="shared" si="292"/>
        <v>113</v>
      </c>
      <c r="P3606" s="10">
        <f t="shared" si="293"/>
        <v>49.06</v>
      </c>
      <c r="Q3606" s="12" t="s">
        <v>8315</v>
      </c>
      <c r="R3606" t="s">
        <v>8316</v>
      </c>
      <c r="S3606" s="17">
        <f t="shared" si="294"/>
        <v>42483.015694444446</v>
      </c>
      <c r="T3606" s="17"/>
      <c r="U3606" s="16">
        <f t="shared" si="295"/>
        <v>42489.290972222225</v>
      </c>
    </row>
    <row r="3607" spans="1:21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0">
        <f t="shared" si="292"/>
        <v>184</v>
      </c>
      <c r="P3607" s="10">
        <f t="shared" si="293"/>
        <v>30.67</v>
      </c>
      <c r="Q3607" s="12" t="s">
        <v>8315</v>
      </c>
      <c r="R3607" t="s">
        <v>8316</v>
      </c>
      <c r="S3607" s="17">
        <f t="shared" si="294"/>
        <v>42383.793124999997</v>
      </c>
      <c r="T3607" s="27">
        <f t="shared" ref="T3607:T3613" si="297">YEAR(S3607)</f>
        <v>2016</v>
      </c>
      <c r="U3607" s="16">
        <f t="shared" si="295"/>
        <v>42413.793124999997</v>
      </c>
    </row>
    <row r="3608" spans="1:21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0">
        <f t="shared" si="292"/>
        <v>130</v>
      </c>
      <c r="P3608" s="10">
        <f t="shared" si="293"/>
        <v>61.06</v>
      </c>
      <c r="Q3608" s="12" t="s">
        <v>8315</v>
      </c>
      <c r="R3608" t="s">
        <v>8316</v>
      </c>
      <c r="S3608" s="17">
        <f t="shared" si="294"/>
        <v>42566.604826388888</v>
      </c>
      <c r="T3608" s="27">
        <f t="shared" si="297"/>
        <v>2016</v>
      </c>
      <c r="U3608" s="16">
        <f t="shared" si="295"/>
        <v>42596.604826388888</v>
      </c>
    </row>
    <row r="3609" spans="1:21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0">
        <f t="shared" si="292"/>
        <v>105</v>
      </c>
      <c r="P3609" s="10">
        <f t="shared" si="293"/>
        <v>29</v>
      </c>
      <c r="Q3609" s="12" t="s">
        <v>8315</v>
      </c>
      <c r="R3609" t="s">
        <v>8316</v>
      </c>
      <c r="S3609" s="17">
        <f t="shared" si="294"/>
        <v>42338.963912037041</v>
      </c>
      <c r="T3609" s="27">
        <f t="shared" si="297"/>
        <v>2015</v>
      </c>
      <c r="U3609" s="16">
        <f t="shared" si="295"/>
        <v>42353</v>
      </c>
    </row>
    <row r="3610" spans="1:21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0">
        <f t="shared" si="292"/>
        <v>100</v>
      </c>
      <c r="P3610" s="10">
        <f t="shared" si="293"/>
        <v>29.63</v>
      </c>
      <c r="Q3610" s="12" t="s">
        <v>8315</v>
      </c>
      <c r="R3610" t="s">
        <v>8316</v>
      </c>
      <c r="S3610" s="17">
        <f t="shared" si="294"/>
        <v>42506.709375000006</v>
      </c>
      <c r="T3610" s="27">
        <f t="shared" si="297"/>
        <v>2016</v>
      </c>
      <c r="U3610" s="16">
        <f t="shared" si="295"/>
        <v>42538.583333333328</v>
      </c>
    </row>
    <row r="3611" spans="1:21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0">
        <f t="shared" si="292"/>
        <v>153</v>
      </c>
      <c r="P3611" s="10">
        <f t="shared" si="293"/>
        <v>143.1</v>
      </c>
      <c r="Q3611" s="12" t="s">
        <v>8315</v>
      </c>
      <c r="R3611" t="s">
        <v>8316</v>
      </c>
      <c r="S3611" s="17">
        <f t="shared" si="294"/>
        <v>42429.991724537031</v>
      </c>
      <c r="T3611" s="27">
        <f t="shared" si="297"/>
        <v>2016</v>
      </c>
      <c r="U3611" s="16">
        <f t="shared" si="295"/>
        <v>42459.950057870374</v>
      </c>
    </row>
    <row r="3612" spans="1:21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0">
        <f t="shared" si="292"/>
        <v>162</v>
      </c>
      <c r="P3612" s="10">
        <f t="shared" si="293"/>
        <v>52.35</v>
      </c>
      <c r="Q3612" s="12" t="s">
        <v>8315</v>
      </c>
      <c r="R3612" t="s">
        <v>8316</v>
      </c>
      <c r="S3612" s="17">
        <f t="shared" si="294"/>
        <v>42203.432129629626</v>
      </c>
      <c r="T3612" s="27">
        <f t="shared" si="297"/>
        <v>2015</v>
      </c>
      <c r="U3612" s="16">
        <f t="shared" si="295"/>
        <v>42233.432129629626</v>
      </c>
    </row>
    <row r="3613" spans="1:21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0">
        <f t="shared" si="292"/>
        <v>136</v>
      </c>
      <c r="P3613" s="10">
        <f t="shared" si="293"/>
        <v>66.67</v>
      </c>
      <c r="Q3613" s="12" t="s">
        <v>8315</v>
      </c>
      <c r="R3613" t="s">
        <v>8316</v>
      </c>
      <c r="S3613" s="17">
        <f t="shared" si="294"/>
        <v>42072.370381944449</v>
      </c>
      <c r="T3613" s="27">
        <f t="shared" si="297"/>
        <v>2015</v>
      </c>
      <c r="U3613" s="16">
        <f t="shared" si="295"/>
        <v>42102.370381944449</v>
      </c>
    </row>
    <row r="3614" spans="1:21" ht="45" hidden="1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0">
        <f t="shared" si="292"/>
        <v>144</v>
      </c>
      <c r="P3614" s="10">
        <f t="shared" si="293"/>
        <v>126.67</v>
      </c>
      <c r="Q3614" s="12" t="s">
        <v>8315</v>
      </c>
      <c r="R3614" t="s">
        <v>8316</v>
      </c>
      <c r="S3614" s="17">
        <f t="shared" si="294"/>
        <v>41789.726979166669</v>
      </c>
      <c r="T3614" s="17"/>
      <c r="U3614" s="16">
        <f t="shared" si="295"/>
        <v>41799.726979166669</v>
      </c>
    </row>
    <row r="3615" spans="1:21" ht="45" hidden="1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0">
        <f t="shared" si="292"/>
        <v>100</v>
      </c>
      <c r="P3615" s="10">
        <f t="shared" si="293"/>
        <v>62.5</v>
      </c>
      <c r="Q3615" s="12" t="s">
        <v>8315</v>
      </c>
      <c r="R3615" t="s">
        <v>8316</v>
      </c>
      <c r="S3615" s="17">
        <f t="shared" si="294"/>
        <v>41788.58997685185</v>
      </c>
      <c r="T3615" s="17"/>
      <c r="U3615" s="16">
        <f t="shared" si="295"/>
        <v>41818.58997685185</v>
      </c>
    </row>
    <row r="3616" spans="1:21" ht="45" hidden="1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0">
        <f t="shared" si="292"/>
        <v>101</v>
      </c>
      <c r="P3616" s="10">
        <f t="shared" si="293"/>
        <v>35.49</v>
      </c>
      <c r="Q3616" s="12" t="s">
        <v>8315</v>
      </c>
      <c r="R3616" t="s">
        <v>8316</v>
      </c>
      <c r="S3616" s="17">
        <f t="shared" si="294"/>
        <v>42144.041851851856</v>
      </c>
      <c r="T3616" s="17"/>
      <c r="U3616" s="16">
        <f t="shared" si="295"/>
        <v>42174.041851851856</v>
      </c>
    </row>
    <row r="3617" spans="1:21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0">
        <f t="shared" si="292"/>
        <v>107</v>
      </c>
      <c r="P3617" s="10">
        <f t="shared" si="293"/>
        <v>37.08</v>
      </c>
      <c r="Q3617" s="12" t="s">
        <v>8315</v>
      </c>
      <c r="R3617" t="s">
        <v>8316</v>
      </c>
      <c r="S3617" s="17">
        <f t="shared" si="294"/>
        <v>42318.593703703707</v>
      </c>
      <c r="T3617" s="27">
        <f t="shared" ref="T3617:T3620" si="298">YEAR(S3617)</f>
        <v>2015</v>
      </c>
      <c r="U3617" s="16">
        <f t="shared" si="295"/>
        <v>42348.593703703707</v>
      </c>
    </row>
    <row r="3618" spans="1:21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0">
        <f t="shared" si="292"/>
        <v>125</v>
      </c>
      <c r="P3618" s="10">
        <f t="shared" si="293"/>
        <v>69.33</v>
      </c>
      <c r="Q3618" s="12" t="s">
        <v>8315</v>
      </c>
      <c r="R3618" t="s">
        <v>8316</v>
      </c>
      <c r="S3618" s="17">
        <f t="shared" si="294"/>
        <v>42052.949814814812</v>
      </c>
      <c r="T3618" s="27">
        <f t="shared" si="298"/>
        <v>2015</v>
      </c>
      <c r="U3618" s="16">
        <f t="shared" si="295"/>
        <v>42082.908148148148</v>
      </c>
    </row>
    <row r="3619" spans="1:21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0">
        <f t="shared" si="292"/>
        <v>119</v>
      </c>
      <c r="P3619" s="10">
        <f t="shared" si="293"/>
        <v>17.25</v>
      </c>
      <c r="Q3619" s="12" t="s">
        <v>8315</v>
      </c>
      <c r="R3619" t="s">
        <v>8316</v>
      </c>
      <c r="S3619" s="17">
        <f t="shared" si="294"/>
        <v>42779.610289351855</v>
      </c>
      <c r="T3619" s="27">
        <f t="shared" si="298"/>
        <v>2017</v>
      </c>
      <c r="U3619" s="16">
        <f t="shared" si="295"/>
        <v>42794</v>
      </c>
    </row>
    <row r="3620" spans="1:21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0">
        <f t="shared" si="292"/>
        <v>101</v>
      </c>
      <c r="P3620" s="10">
        <f t="shared" si="293"/>
        <v>36.07</v>
      </c>
      <c r="Q3620" s="12" t="s">
        <v>8315</v>
      </c>
      <c r="R3620" t="s">
        <v>8316</v>
      </c>
      <c r="S3620" s="17">
        <f t="shared" si="294"/>
        <v>42128.627893518518</v>
      </c>
      <c r="T3620" s="27">
        <f t="shared" si="298"/>
        <v>2015</v>
      </c>
      <c r="U3620" s="16">
        <f t="shared" si="295"/>
        <v>42158.627893518518</v>
      </c>
    </row>
    <row r="3621" spans="1:21" ht="60" hidden="1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0">
        <f t="shared" si="292"/>
        <v>113</v>
      </c>
      <c r="P3621" s="10">
        <f t="shared" si="293"/>
        <v>66.47</v>
      </c>
      <c r="Q3621" s="12" t="s">
        <v>8315</v>
      </c>
      <c r="R3621" t="s">
        <v>8316</v>
      </c>
      <c r="S3621" s="17">
        <f t="shared" si="294"/>
        <v>42661.132245370376</v>
      </c>
      <c r="T3621" s="17"/>
      <c r="U3621" s="16">
        <f t="shared" si="295"/>
        <v>42693.916666666672</v>
      </c>
    </row>
    <row r="3622" spans="1:21" ht="60" hidden="1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0">
        <f t="shared" si="292"/>
        <v>105</v>
      </c>
      <c r="P3622" s="10">
        <f t="shared" si="293"/>
        <v>56.07</v>
      </c>
      <c r="Q3622" s="12" t="s">
        <v>8315</v>
      </c>
      <c r="R3622" t="s">
        <v>8316</v>
      </c>
      <c r="S3622" s="17">
        <f t="shared" si="294"/>
        <v>42037.938206018516</v>
      </c>
      <c r="T3622" s="17"/>
      <c r="U3622" s="16">
        <f t="shared" si="295"/>
        <v>42068.166666666672</v>
      </c>
    </row>
    <row r="3623" spans="1:21" ht="60" hidden="1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0">
        <f t="shared" si="292"/>
        <v>110</v>
      </c>
      <c r="P3623" s="10">
        <f t="shared" si="293"/>
        <v>47.03</v>
      </c>
      <c r="Q3623" s="12" t="s">
        <v>8315</v>
      </c>
      <c r="R3623" t="s">
        <v>8316</v>
      </c>
      <c r="S3623" s="17">
        <f t="shared" si="294"/>
        <v>42619.935694444444</v>
      </c>
      <c r="T3623" s="17"/>
      <c r="U3623" s="16">
        <f t="shared" si="295"/>
        <v>42643.875</v>
      </c>
    </row>
    <row r="3624" spans="1:21" ht="30" hidden="1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0">
        <f t="shared" si="292"/>
        <v>100</v>
      </c>
      <c r="P3624" s="10">
        <f t="shared" si="293"/>
        <v>47.67</v>
      </c>
      <c r="Q3624" s="12" t="s">
        <v>8315</v>
      </c>
      <c r="R3624" t="s">
        <v>8316</v>
      </c>
      <c r="S3624" s="17">
        <f t="shared" si="294"/>
        <v>41877.221886574072</v>
      </c>
      <c r="T3624" s="17"/>
      <c r="U3624" s="16">
        <f t="shared" si="295"/>
        <v>41910.140972222223</v>
      </c>
    </row>
    <row r="3625" spans="1:21" ht="45" hidden="1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0">
        <f t="shared" si="292"/>
        <v>120</v>
      </c>
      <c r="P3625" s="10">
        <f t="shared" si="293"/>
        <v>88.24</v>
      </c>
      <c r="Q3625" s="12" t="s">
        <v>8315</v>
      </c>
      <c r="R3625" t="s">
        <v>8316</v>
      </c>
      <c r="S3625" s="17">
        <f t="shared" si="294"/>
        <v>41828.736921296295</v>
      </c>
      <c r="T3625" s="17"/>
      <c r="U3625" s="16">
        <f t="shared" si="295"/>
        <v>41846.291666666664</v>
      </c>
    </row>
    <row r="3626" spans="1:21" ht="75" hidden="1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0">
        <f t="shared" si="292"/>
        <v>105</v>
      </c>
      <c r="P3626" s="10">
        <f t="shared" si="293"/>
        <v>80.72</v>
      </c>
      <c r="Q3626" s="12" t="s">
        <v>8315</v>
      </c>
      <c r="R3626" t="s">
        <v>8316</v>
      </c>
      <c r="S3626" s="17">
        <f t="shared" si="294"/>
        <v>42545.774189814809</v>
      </c>
      <c r="T3626" s="17"/>
      <c r="U3626" s="16">
        <f t="shared" si="295"/>
        <v>42605.774189814809</v>
      </c>
    </row>
    <row r="3627" spans="1:21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0">
        <f t="shared" si="292"/>
        <v>103</v>
      </c>
      <c r="P3627" s="10">
        <f t="shared" si="293"/>
        <v>39.49</v>
      </c>
      <c r="Q3627" s="12" t="s">
        <v>8315</v>
      </c>
      <c r="R3627" t="s">
        <v>8316</v>
      </c>
      <c r="S3627" s="17">
        <f t="shared" si="294"/>
        <v>42157.652511574073</v>
      </c>
      <c r="T3627" s="27">
        <f t="shared" ref="T3627:T3628" si="299">YEAR(S3627)</f>
        <v>2015</v>
      </c>
      <c r="U3627" s="16">
        <f t="shared" si="295"/>
        <v>42187.652511574073</v>
      </c>
    </row>
    <row r="3628" spans="1:21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0">
        <f t="shared" si="292"/>
        <v>102</v>
      </c>
      <c r="P3628" s="10">
        <f t="shared" si="293"/>
        <v>84.85</v>
      </c>
      <c r="Q3628" s="12" t="s">
        <v>8315</v>
      </c>
      <c r="R3628" t="s">
        <v>8316</v>
      </c>
      <c r="S3628" s="17">
        <f t="shared" si="294"/>
        <v>41846.667326388888</v>
      </c>
      <c r="T3628" s="27">
        <f t="shared" si="299"/>
        <v>2014</v>
      </c>
      <c r="U3628" s="16">
        <f t="shared" si="295"/>
        <v>41867.667326388888</v>
      </c>
    </row>
    <row r="3629" spans="1:21" ht="60" hidden="1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0">
        <f t="shared" si="292"/>
        <v>100</v>
      </c>
      <c r="P3629" s="10">
        <f t="shared" si="293"/>
        <v>68.97</v>
      </c>
      <c r="Q3629" s="12" t="s">
        <v>8315</v>
      </c>
      <c r="R3629" t="s">
        <v>8316</v>
      </c>
      <c r="S3629" s="17">
        <f t="shared" si="294"/>
        <v>42460.741747685184</v>
      </c>
      <c r="T3629" s="17"/>
      <c r="U3629" s="16">
        <f t="shared" si="295"/>
        <v>42511.165972222225</v>
      </c>
    </row>
    <row r="3630" spans="1:21" ht="60" hidden="1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0">
        <f t="shared" si="292"/>
        <v>0</v>
      </c>
      <c r="P3630" s="10">
        <f t="shared" si="293"/>
        <v>0</v>
      </c>
      <c r="Q3630" s="12" t="s">
        <v>8315</v>
      </c>
      <c r="R3630" t="s">
        <v>8357</v>
      </c>
      <c r="S3630" s="17">
        <f t="shared" si="294"/>
        <v>42291.833287037036</v>
      </c>
      <c r="T3630" s="17"/>
      <c r="U3630" s="16">
        <f t="shared" si="295"/>
        <v>42351.874953703707</v>
      </c>
    </row>
    <row r="3631" spans="1:21" ht="60" hidden="1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0">
        <f t="shared" si="292"/>
        <v>0</v>
      </c>
      <c r="P3631" s="10">
        <f t="shared" si="293"/>
        <v>1</v>
      </c>
      <c r="Q3631" s="12" t="s">
        <v>8315</v>
      </c>
      <c r="R3631" t="s">
        <v>8357</v>
      </c>
      <c r="S3631" s="17">
        <f t="shared" si="294"/>
        <v>42437.094490740739</v>
      </c>
      <c r="T3631" s="17"/>
      <c r="U3631" s="16">
        <f t="shared" si="295"/>
        <v>42495.708333333328</v>
      </c>
    </row>
    <row r="3632" spans="1:21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0">
        <f t="shared" si="292"/>
        <v>0</v>
      </c>
      <c r="P3632" s="10">
        <f t="shared" si="293"/>
        <v>1</v>
      </c>
      <c r="Q3632" s="12" t="s">
        <v>8315</v>
      </c>
      <c r="R3632" t="s">
        <v>8357</v>
      </c>
      <c r="S3632" s="17">
        <f t="shared" si="294"/>
        <v>41942.84710648148</v>
      </c>
      <c r="T3632" s="27">
        <f>YEAR(S3632)</f>
        <v>2014</v>
      </c>
      <c r="U3632" s="16">
        <f t="shared" si="295"/>
        <v>41972.888773148152</v>
      </c>
    </row>
    <row r="3633" spans="1:21" ht="60" hidden="1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0">
        <f t="shared" si="292"/>
        <v>51</v>
      </c>
      <c r="P3633" s="10">
        <f t="shared" si="293"/>
        <v>147.88</v>
      </c>
      <c r="Q3633" s="12" t="s">
        <v>8315</v>
      </c>
      <c r="R3633" t="s">
        <v>8357</v>
      </c>
      <c r="S3633" s="17">
        <f t="shared" si="294"/>
        <v>41880.753437499996</v>
      </c>
      <c r="T3633" s="17"/>
      <c r="U3633" s="16">
        <f t="shared" si="295"/>
        <v>41905.165972222225</v>
      </c>
    </row>
    <row r="3634" spans="1:21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0">
        <f t="shared" si="292"/>
        <v>20</v>
      </c>
      <c r="P3634" s="10">
        <f t="shared" si="293"/>
        <v>100</v>
      </c>
      <c r="Q3634" s="12" t="s">
        <v>8315</v>
      </c>
      <c r="R3634" t="s">
        <v>8357</v>
      </c>
      <c r="S3634" s="17">
        <f t="shared" si="294"/>
        <v>41946.936909722222</v>
      </c>
      <c r="T3634" s="27">
        <f>YEAR(S3634)</f>
        <v>2014</v>
      </c>
      <c r="U3634" s="16">
        <f t="shared" si="295"/>
        <v>41966.936909722222</v>
      </c>
    </row>
    <row r="3635" spans="1:21" ht="45" hidden="1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0">
        <f t="shared" si="292"/>
        <v>35</v>
      </c>
      <c r="P3635" s="10">
        <f t="shared" si="293"/>
        <v>56.84</v>
      </c>
      <c r="Q3635" s="12" t="s">
        <v>8315</v>
      </c>
      <c r="R3635" t="s">
        <v>8357</v>
      </c>
      <c r="S3635" s="17">
        <f t="shared" si="294"/>
        <v>42649.623460648145</v>
      </c>
      <c r="T3635" s="17"/>
      <c r="U3635" s="16">
        <f t="shared" si="295"/>
        <v>42693.041666666672</v>
      </c>
    </row>
    <row r="3636" spans="1:21" ht="60" hidden="1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0">
        <f t="shared" si="292"/>
        <v>4</v>
      </c>
      <c r="P3636" s="10">
        <f t="shared" si="293"/>
        <v>176.94</v>
      </c>
      <c r="Q3636" s="12" t="s">
        <v>8315</v>
      </c>
      <c r="R3636" t="s">
        <v>8357</v>
      </c>
      <c r="S3636" s="17">
        <f t="shared" si="294"/>
        <v>42701.166365740741</v>
      </c>
      <c r="T3636" s="17"/>
      <c r="U3636" s="16">
        <f t="shared" si="295"/>
        <v>42749.165972222225</v>
      </c>
    </row>
    <row r="3637" spans="1:21" ht="30" hidden="1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0">
        <f t="shared" si="292"/>
        <v>36</v>
      </c>
      <c r="P3637" s="10">
        <f t="shared" si="293"/>
        <v>127.6</v>
      </c>
      <c r="Q3637" s="12" t="s">
        <v>8315</v>
      </c>
      <c r="R3637" t="s">
        <v>8357</v>
      </c>
      <c r="S3637" s="17">
        <f t="shared" si="294"/>
        <v>42450.88282407407</v>
      </c>
      <c r="T3637" s="17"/>
      <c r="U3637" s="16">
        <f t="shared" si="295"/>
        <v>42480.88282407407</v>
      </c>
    </row>
    <row r="3638" spans="1:21" ht="45" hidden="1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0">
        <f t="shared" si="292"/>
        <v>0</v>
      </c>
      <c r="P3638" s="10">
        <f t="shared" si="293"/>
        <v>0</v>
      </c>
      <c r="Q3638" s="12" t="s">
        <v>8315</v>
      </c>
      <c r="R3638" t="s">
        <v>8357</v>
      </c>
      <c r="S3638" s="17">
        <f t="shared" si="294"/>
        <v>42226.694780092599</v>
      </c>
      <c r="T3638" s="17"/>
      <c r="U3638" s="16">
        <f t="shared" si="295"/>
        <v>42261.694780092599</v>
      </c>
    </row>
    <row r="3639" spans="1:21" ht="60" hidden="1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0">
        <f t="shared" si="292"/>
        <v>31</v>
      </c>
      <c r="P3639" s="10">
        <f t="shared" si="293"/>
        <v>66.14</v>
      </c>
      <c r="Q3639" s="12" t="s">
        <v>8315</v>
      </c>
      <c r="R3639" t="s">
        <v>8357</v>
      </c>
      <c r="S3639" s="17">
        <f t="shared" si="294"/>
        <v>41975.700636574074</v>
      </c>
      <c r="T3639" s="17"/>
      <c r="U3639" s="16">
        <f t="shared" si="295"/>
        <v>42005.700636574074</v>
      </c>
    </row>
    <row r="3640" spans="1:21" ht="30" hidden="1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0">
        <f t="shared" si="292"/>
        <v>7</v>
      </c>
      <c r="P3640" s="10">
        <f t="shared" si="293"/>
        <v>108</v>
      </c>
      <c r="Q3640" s="12" t="s">
        <v>8315</v>
      </c>
      <c r="R3640" t="s">
        <v>8357</v>
      </c>
      <c r="S3640" s="17">
        <f t="shared" si="294"/>
        <v>42053.672824074078</v>
      </c>
      <c r="T3640" s="17"/>
      <c r="U3640" s="16">
        <f t="shared" si="295"/>
        <v>42113.631157407406</v>
      </c>
    </row>
    <row r="3641" spans="1:21" ht="60" hidden="1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0">
        <f t="shared" si="292"/>
        <v>0</v>
      </c>
      <c r="P3641" s="10">
        <f t="shared" si="293"/>
        <v>1</v>
      </c>
      <c r="Q3641" s="12" t="s">
        <v>8315</v>
      </c>
      <c r="R3641" t="s">
        <v>8357</v>
      </c>
      <c r="S3641" s="17">
        <f t="shared" si="294"/>
        <v>42590.677152777775</v>
      </c>
      <c r="T3641" s="17"/>
      <c r="U3641" s="16">
        <f t="shared" si="295"/>
        <v>42650.632638888885</v>
      </c>
    </row>
    <row r="3642" spans="1:21" ht="75" hidden="1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0">
        <f t="shared" si="292"/>
        <v>6</v>
      </c>
      <c r="P3642" s="10">
        <f t="shared" si="293"/>
        <v>18.329999999999998</v>
      </c>
      <c r="Q3642" s="12" t="s">
        <v>8315</v>
      </c>
      <c r="R3642" t="s">
        <v>8357</v>
      </c>
      <c r="S3642" s="17">
        <f t="shared" si="294"/>
        <v>42104.781597222223</v>
      </c>
      <c r="T3642" s="17"/>
      <c r="U3642" s="16">
        <f t="shared" si="295"/>
        <v>42134.781597222223</v>
      </c>
    </row>
    <row r="3643" spans="1:21" ht="60" hidden="1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0">
        <f t="shared" si="292"/>
        <v>0</v>
      </c>
      <c r="P3643" s="10">
        <f t="shared" si="293"/>
        <v>0</v>
      </c>
      <c r="Q3643" s="12" t="s">
        <v>8315</v>
      </c>
      <c r="R3643" t="s">
        <v>8357</v>
      </c>
      <c r="S3643" s="17">
        <f t="shared" si="294"/>
        <v>41899.627071759263</v>
      </c>
      <c r="T3643" s="17"/>
      <c r="U3643" s="16">
        <f t="shared" si="295"/>
        <v>41917.208333333336</v>
      </c>
    </row>
    <row r="3644" spans="1:21" ht="60" hidden="1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0">
        <f t="shared" si="292"/>
        <v>2</v>
      </c>
      <c r="P3644" s="10">
        <f t="shared" si="293"/>
        <v>7.5</v>
      </c>
      <c r="Q3644" s="12" t="s">
        <v>8315</v>
      </c>
      <c r="R3644" t="s">
        <v>8357</v>
      </c>
      <c r="S3644" s="17">
        <f t="shared" si="294"/>
        <v>42297.816284722227</v>
      </c>
      <c r="T3644" s="17"/>
      <c r="U3644" s="16">
        <f t="shared" si="295"/>
        <v>42338.708333333328</v>
      </c>
    </row>
    <row r="3645" spans="1:21" ht="45" hidden="1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0">
        <f t="shared" si="292"/>
        <v>0</v>
      </c>
      <c r="P3645" s="10">
        <f t="shared" si="293"/>
        <v>0</v>
      </c>
      <c r="Q3645" s="12" t="s">
        <v>8315</v>
      </c>
      <c r="R3645" t="s">
        <v>8357</v>
      </c>
      <c r="S3645" s="17">
        <f t="shared" si="294"/>
        <v>42285.143969907411</v>
      </c>
      <c r="T3645" s="17"/>
      <c r="U3645" s="16">
        <f t="shared" si="295"/>
        <v>42325.185636574075</v>
      </c>
    </row>
    <row r="3646" spans="1:21" ht="45" hidden="1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0">
        <f t="shared" si="292"/>
        <v>16</v>
      </c>
      <c r="P3646" s="10">
        <f t="shared" si="293"/>
        <v>68.42</v>
      </c>
      <c r="Q3646" s="12" t="s">
        <v>8315</v>
      </c>
      <c r="R3646" t="s">
        <v>8357</v>
      </c>
      <c r="S3646" s="17">
        <f t="shared" si="294"/>
        <v>42409.241747685184</v>
      </c>
      <c r="T3646" s="17"/>
      <c r="U3646" s="16">
        <f t="shared" si="295"/>
        <v>42437.207638888889</v>
      </c>
    </row>
    <row r="3647" spans="1:21" ht="60" hidden="1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0">
        <f t="shared" si="292"/>
        <v>0</v>
      </c>
      <c r="P3647" s="10">
        <f t="shared" si="293"/>
        <v>1</v>
      </c>
      <c r="Q3647" s="12" t="s">
        <v>8315</v>
      </c>
      <c r="R3647" t="s">
        <v>8357</v>
      </c>
      <c r="S3647" s="17">
        <f t="shared" si="294"/>
        <v>42665.970347222217</v>
      </c>
      <c r="T3647" s="17"/>
      <c r="U3647" s="16">
        <f t="shared" si="295"/>
        <v>42696.012013888889</v>
      </c>
    </row>
    <row r="3648" spans="1:21" ht="45" hidden="1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0">
        <f t="shared" si="292"/>
        <v>5</v>
      </c>
      <c r="P3648" s="10">
        <f t="shared" si="293"/>
        <v>60.13</v>
      </c>
      <c r="Q3648" s="12" t="s">
        <v>8315</v>
      </c>
      <c r="R3648" t="s">
        <v>8357</v>
      </c>
      <c r="S3648" s="17">
        <f t="shared" si="294"/>
        <v>42140.421319444446</v>
      </c>
      <c r="T3648" s="17"/>
      <c r="U3648" s="16">
        <f t="shared" si="295"/>
        <v>42171.979166666672</v>
      </c>
    </row>
    <row r="3649" spans="1:21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0">
        <f t="shared" si="292"/>
        <v>6</v>
      </c>
      <c r="P3649" s="10">
        <f t="shared" si="293"/>
        <v>15</v>
      </c>
      <c r="Q3649" s="12" t="s">
        <v>8315</v>
      </c>
      <c r="R3649" t="s">
        <v>8357</v>
      </c>
      <c r="S3649" s="17">
        <f t="shared" si="294"/>
        <v>42598.749155092592</v>
      </c>
      <c r="T3649" s="27">
        <f>YEAR(S3649)</f>
        <v>2016</v>
      </c>
      <c r="U3649" s="16">
        <f t="shared" si="295"/>
        <v>42643.749155092592</v>
      </c>
    </row>
    <row r="3650" spans="1:21" ht="30" hidden="1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0">
        <f t="shared" ref="O3650:O3713" si="300">ROUND(E3650/D3650*100,0)</f>
        <v>100</v>
      </c>
      <c r="P3650" s="10">
        <f t="shared" ref="P3650:P3713" si="301">IFERROR(ROUND(E3650/L3650,2),0)</f>
        <v>550.04</v>
      </c>
      <c r="Q3650" s="12" t="s">
        <v>8315</v>
      </c>
      <c r="R3650" t="s">
        <v>8316</v>
      </c>
      <c r="S3650" s="17">
        <f t="shared" si="294"/>
        <v>41887.292187500003</v>
      </c>
      <c r="T3650" s="17"/>
      <c r="U3650" s="16">
        <f t="shared" si="295"/>
        <v>41917.292187500003</v>
      </c>
    </row>
    <row r="3651" spans="1:21" ht="45" hidden="1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0">
        <f t="shared" si="300"/>
        <v>104</v>
      </c>
      <c r="P3651" s="10">
        <f t="shared" si="301"/>
        <v>97.5</v>
      </c>
      <c r="Q3651" s="12" t="s">
        <v>8315</v>
      </c>
      <c r="R3651" t="s">
        <v>8316</v>
      </c>
      <c r="S3651" s="17">
        <f t="shared" ref="S3651:S3714" si="302">(((J3651/60)/60)/24)+DATE(1970,1,1)</f>
        <v>41780.712893518517</v>
      </c>
      <c r="T3651" s="17"/>
      <c r="U3651" s="16">
        <f t="shared" ref="U3651:U3714" si="303">(((I3651/60)/60)/24)+DATE(1970,1,1)</f>
        <v>41806.712893518517</v>
      </c>
    </row>
    <row r="3652" spans="1:21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0">
        <f t="shared" si="300"/>
        <v>100</v>
      </c>
      <c r="P3652" s="10">
        <f t="shared" si="301"/>
        <v>29.41</v>
      </c>
      <c r="Q3652" s="12" t="s">
        <v>8315</v>
      </c>
      <c r="R3652" t="s">
        <v>8316</v>
      </c>
      <c r="S3652" s="17">
        <f t="shared" si="302"/>
        <v>42381.478981481487</v>
      </c>
      <c r="T3652" s="27">
        <f>YEAR(S3652)</f>
        <v>2016</v>
      </c>
      <c r="U3652" s="16">
        <f t="shared" si="303"/>
        <v>42402.478981481487</v>
      </c>
    </row>
    <row r="3653" spans="1:21" ht="45" hidden="1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0">
        <f t="shared" si="300"/>
        <v>104</v>
      </c>
      <c r="P3653" s="10">
        <f t="shared" si="301"/>
        <v>57.78</v>
      </c>
      <c r="Q3653" s="12" t="s">
        <v>8315</v>
      </c>
      <c r="R3653" t="s">
        <v>8316</v>
      </c>
      <c r="S3653" s="17">
        <f t="shared" si="302"/>
        <v>41828.646319444444</v>
      </c>
      <c r="T3653" s="17"/>
      <c r="U3653" s="16">
        <f t="shared" si="303"/>
        <v>41861.665972222225</v>
      </c>
    </row>
    <row r="3654" spans="1:21" ht="60" hidden="1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0">
        <f t="shared" si="300"/>
        <v>251</v>
      </c>
      <c r="P3654" s="10">
        <f t="shared" si="301"/>
        <v>44.24</v>
      </c>
      <c r="Q3654" s="12" t="s">
        <v>8315</v>
      </c>
      <c r="R3654" t="s">
        <v>8316</v>
      </c>
      <c r="S3654" s="17">
        <f t="shared" si="302"/>
        <v>42596.644699074073</v>
      </c>
      <c r="T3654" s="17"/>
      <c r="U3654" s="16">
        <f t="shared" si="303"/>
        <v>42607.165972222225</v>
      </c>
    </row>
    <row r="3655" spans="1:21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0">
        <f t="shared" si="300"/>
        <v>101</v>
      </c>
      <c r="P3655" s="10">
        <f t="shared" si="301"/>
        <v>60.91</v>
      </c>
      <c r="Q3655" s="12" t="s">
        <v>8315</v>
      </c>
      <c r="R3655" t="s">
        <v>8316</v>
      </c>
      <c r="S3655" s="17">
        <f t="shared" si="302"/>
        <v>42191.363506944443</v>
      </c>
      <c r="T3655" s="27">
        <f t="shared" ref="T3655:T3656" si="304">YEAR(S3655)</f>
        <v>2015</v>
      </c>
      <c r="U3655" s="16">
        <f t="shared" si="303"/>
        <v>42221.363506944443</v>
      </c>
    </row>
    <row r="3656" spans="1:21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0">
        <f t="shared" si="300"/>
        <v>174</v>
      </c>
      <c r="P3656" s="10">
        <f t="shared" si="301"/>
        <v>68.84</v>
      </c>
      <c r="Q3656" s="12" t="s">
        <v>8315</v>
      </c>
      <c r="R3656" t="s">
        <v>8316</v>
      </c>
      <c r="S3656" s="17">
        <f t="shared" si="302"/>
        <v>42440.416504629626</v>
      </c>
      <c r="T3656" s="27">
        <f t="shared" si="304"/>
        <v>2016</v>
      </c>
      <c r="U3656" s="16">
        <f t="shared" si="303"/>
        <v>42463.708333333328</v>
      </c>
    </row>
    <row r="3657" spans="1:21" ht="60" hidden="1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0">
        <f t="shared" si="300"/>
        <v>116</v>
      </c>
      <c r="P3657" s="10">
        <f t="shared" si="301"/>
        <v>73.58</v>
      </c>
      <c r="Q3657" s="12" t="s">
        <v>8315</v>
      </c>
      <c r="R3657" t="s">
        <v>8316</v>
      </c>
      <c r="S3657" s="17">
        <f t="shared" si="302"/>
        <v>42173.803217592591</v>
      </c>
      <c r="T3657" s="17"/>
      <c r="U3657" s="16">
        <f t="shared" si="303"/>
        <v>42203.290972222225</v>
      </c>
    </row>
    <row r="3658" spans="1:21" ht="60" hidden="1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0">
        <f t="shared" si="300"/>
        <v>106</v>
      </c>
      <c r="P3658" s="10">
        <f t="shared" si="301"/>
        <v>115.02</v>
      </c>
      <c r="Q3658" s="12" t="s">
        <v>8315</v>
      </c>
      <c r="R3658" t="s">
        <v>8316</v>
      </c>
      <c r="S3658" s="17">
        <f t="shared" si="302"/>
        <v>42737.910138888896</v>
      </c>
      <c r="T3658" s="17"/>
      <c r="U3658" s="16">
        <f t="shared" si="303"/>
        <v>42767.957638888889</v>
      </c>
    </row>
    <row r="3659" spans="1:21" ht="60" hidden="1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0">
        <f t="shared" si="300"/>
        <v>111</v>
      </c>
      <c r="P3659" s="10">
        <f t="shared" si="301"/>
        <v>110.75</v>
      </c>
      <c r="Q3659" s="12" t="s">
        <v>8315</v>
      </c>
      <c r="R3659" t="s">
        <v>8316</v>
      </c>
      <c r="S3659" s="17">
        <f t="shared" si="302"/>
        <v>42499.629849537043</v>
      </c>
      <c r="T3659" s="17"/>
      <c r="U3659" s="16">
        <f t="shared" si="303"/>
        <v>42522.904166666667</v>
      </c>
    </row>
    <row r="3660" spans="1:21" ht="30" hidden="1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0">
        <f t="shared" si="300"/>
        <v>101</v>
      </c>
      <c r="P3660" s="10">
        <f t="shared" si="301"/>
        <v>75.5</v>
      </c>
      <c r="Q3660" s="12" t="s">
        <v>8315</v>
      </c>
      <c r="R3660" t="s">
        <v>8316</v>
      </c>
      <c r="S3660" s="17">
        <f t="shared" si="302"/>
        <v>41775.858564814815</v>
      </c>
      <c r="T3660" s="17"/>
      <c r="U3660" s="16">
        <f t="shared" si="303"/>
        <v>41822.165972222225</v>
      </c>
    </row>
    <row r="3661" spans="1:21" ht="45" hidden="1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0">
        <f t="shared" si="300"/>
        <v>102</v>
      </c>
      <c r="P3661" s="10">
        <f t="shared" si="301"/>
        <v>235.46</v>
      </c>
      <c r="Q3661" s="12" t="s">
        <v>8315</v>
      </c>
      <c r="R3661" t="s">
        <v>8316</v>
      </c>
      <c r="S3661" s="17">
        <f t="shared" si="302"/>
        <v>42055.277199074073</v>
      </c>
      <c r="T3661" s="17"/>
      <c r="U3661" s="16">
        <f t="shared" si="303"/>
        <v>42082.610416666663</v>
      </c>
    </row>
    <row r="3662" spans="1:21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0">
        <f t="shared" si="300"/>
        <v>100</v>
      </c>
      <c r="P3662" s="10">
        <f t="shared" si="301"/>
        <v>11.36</v>
      </c>
      <c r="Q3662" s="12" t="s">
        <v>8315</v>
      </c>
      <c r="R3662" t="s">
        <v>8316</v>
      </c>
      <c r="S3662" s="17">
        <f t="shared" si="302"/>
        <v>41971.881076388891</v>
      </c>
      <c r="T3662" s="27">
        <f>YEAR(S3662)</f>
        <v>2014</v>
      </c>
      <c r="U3662" s="16">
        <f t="shared" si="303"/>
        <v>41996.881076388891</v>
      </c>
    </row>
    <row r="3663" spans="1:21" ht="60" hidden="1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0">
        <f t="shared" si="300"/>
        <v>111</v>
      </c>
      <c r="P3663" s="10">
        <f t="shared" si="301"/>
        <v>92.5</v>
      </c>
      <c r="Q3663" s="12" t="s">
        <v>8315</v>
      </c>
      <c r="R3663" t="s">
        <v>8316</v>
      </c>
      <c r="S3663" s="17">
        <f t="shared" si="302"/>
        <v>42447.896666666667</v>
      </c>
      <c r="T3663" s="17"/>
      <c r="U3663" s="16">
        <f t="shared" si="303"/>
        <v>42470.166666666672</v>
      </c>
    </row>
    <row r="3664" spans="1:21" ht="60" hidden="1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0">
        <f t="shared" si="300"/>
        <v>101</v>
      </c>
      <c r="P3664" s="10">
        <f t="shared" si="301"/>
        <v>202.85</v>
      </c>
      <c r="Q3664" s="12" t="s">
        <v>8315</v>
      </c>
      <c r="R3664" t="s">
        <v>8316</v>
      </c>
      <c r="S3664" s="17">
        <f t="shared" si="302"/>
        <v>42064.220069444447</v>
      </c>
      <c r="T3664" s="17"/>
      <c r="U3664" s="16">
        <f t="shared" si="303"/>
        <v>42094.178402777776</v>
      </c>
    </row>
    <row r="3665" spans="1:21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0">
        <f t="shared" si="300"/>
        <v>104</v>
      </c>
      <c r="P3665" s="10">
        <f t="shared" si="301"/>
        <v>26</v>
      </c>
      <c r="Q3665" s="12" t="s">
        <v>8315</v>
      </c>
      <c r="R3665" t="s">
        <v>8316</v>
      </c>
      <c r="S3665" s="17">
        <f t="shared" si="302"/>
        <v>42665.451736111107</v>
      </c>
      <c r="T3665" s="27">
        <f>YEAR(S3665)</f>
        <v>2016</v>
      </c>
      <c r="U3665" s="16">
        <f t="shared" si="303"/>
        <v>42725.493402777778</v>
      </c>
    </row>
    <row r="3666" spans="1:21" ht="60" hidden="1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0">
        <f t="shared" si="300"/>
        <v>109</v>
      </c>
      <c r="P3666" s="10">
        <f t="shared" si="301"/>
        <v>46.05</v>
      </c>
      <c r="Q3666" s="12" t="s">
        <v>8315</v>
      </c>
      <c r="R3666" t="s">
        <v>8316</v>
      </c>
      <c r="S3666" s="17">
        <f t="shared" si="302"/>
        <v>42523.248715277776</v>
      </c>
      <c r="T3666" s="17"/>
      <c r="U3666" s="16">
        <f t="shared" si="303"/>
        <v>42537.248715277776</v>
      </c>
    </row>
    <row r="3667" spans="1:21" ht="60" hidden="1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0">
        <f t="shared" si="300"/>
        <v>115</v>
      </c>
      <c r="P3667" s="10">
        <f t="shared" si="301"/>
        <v>51</v>
      </c>
      <c r="Q3667" s="12" t="s">
        <v>8315</v>
      </c>
      <c r="R3667" t="s">
        <v>8316</v>
      </c>
      <c r="S3667" s="17">
        <f t="shared" si="302"/>
        <v>42294.808124999996</v>
      </c>
      <c r="T3667" s="17"/>
      <c r="U3667" s="16">
        <f t="shared" si="303"/>
        <v>42305.829166666663</v>
      </c>
    </row>
    <row r="3668" spans="1:21" ht="30" hidden="1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0">
        <f t="shared" si="300"/>
        <v>100</v>
      </c>
      <c r="P3668" s="10">
        <f t="shared" si="301"/>
        <v>31.58</v>
      </c>
      <c r="Q3668" s="12" t="s">
        <v>8315</v>
      </c>
      <c r="R3668" t="s">
        <v>8316</v>
      </c>
      <c r="S3668" s="17">
        <f t="shared" si="302"/>
        <v>41822.90488425926</v>
      </c>
      <c r="T3668" s="17"/>
      <c r="U3668" s="16">
        <f t="shared" si="303"/>
        <v>41844.291666666664</v>
      </c>
    </row>
    <row r="3669" spans="1:21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0">
        <f t="shared" si="300"/>
        <v>103</v>
      </c>
      <c r="P3669" s="10">
        <f t="shared" si="301"/>
        <v>53.36</v>
      </c>
      <c r="Q3669" s="12" t="s">
        <v>8315</v>
      </c>
      <c r="R3669" t="s">
        <v>8316</v>
      </c>
      <c r="S3669" s="17">
        <f t="shared" si="302"/>
        <v>42173.970127314817</v>
      </c>
      <c r="T3669" s="27">
        <f>YEAR(S3669)</f>
        <v>2015</v>
      </c>
      <c r="U3669" s="16">
        <f t="shared" si="303"/>
        <v>42203.970127314817</v>
      </c>
    </row>
    <row r="3670" spans="1:21" ht="60" hidden="1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0">
        <f t="shared" si="300"/>
        <v>104</v>
      </c>
      <c r="P3670" s="10">
        <f t="shared" si="301"/>
        <v>36.96</v>
      </c>
      <c r="Q3670" s="12" t="s">
        <v>8315</v>
      </c>
      <c r="R3670" t="s">
        <v>8316</v>
      </c>
      <c r="S3670" s="17">
        <f t="shared" si="302"/>
        <v>42185.556157407409</v>
      </c>
      <c r="T3670" s="17"/>
      <c r="U3670" s="16">
        <f t="shared" si="303"/>
        <v>42208.772916666669</v>
      </c>
    </row>
    <row r="3671" spans="1:21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0">
        <f t="shared" si="300"/>
        <v>138</v>
      </c>
      <c r="P3671" s="10">
        <f t="shared" si="301"/>
        <v>81.290000000000006</v>
      </c>
      <c r="Q3671" s="12" t="s">
        <v>8315</v>
      </c>
      <c r="R3671" t="s">
        <v>8316</v>
      </c>
      <c r="S3671" s="17">
        <f t="shared" si="302"/>
        <v>42136.675196759257</v>
      </c>
      <c r="T3671" s="27">
        <f t="shared" ref="T3671:T3672" si="305">YEAR(S3671)</f>
        <v>2015</v>
      </c>
      <c r="U3671" s="16">
        <f t="shared" si="303"/>
        <v>42166.675196759257</v>
      </c>
    </row>
    <row r="3672" spans="1:21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0">
        <f t="shared" si="300"/>
        <v>110</v>
      </c>
      <c r="P3672" s="10">
        <f t="shared" si="301"/>
        <v>20.079999999999998</v>
      </c>
      <c r="Q3672" s="12" t="s">
        <v>8315</v>
      </c>
      <c r="R3672" t="s">
        <v>8316</v>
      </c>
      <c r="S3672" s="17">
        <f t="shared" si="302"/>
        <v>42142.514016203699</v>
      </c>
      <c r="T3672" s="27">
        <f t="shared" si="305"/>
        <v>2015</v>
      </c>
      <c r="U3672" s="16">
        <f t="shared" si="303"/>
        <v>42155.958333333328</v>
      </c>
    </row>
    <row r="3673" spans="1:21" ht="60" hidden="1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0">
        <f t="shared" si="300"/>
        <v>101</v>
      </c>
      <c r="P3673" s="10">
        <f t="shared" si="301"/>
        <v>88.25</v>
      </c>
      <c r="Q3673" s="12" t="s">
        <v>8315</v>
      </c>
      <c r="R3673" t="s">
        <v>8316</v>
      </c>
      <c r="S3673" s="17">
        <f t="shared" si="302"/>
        <v>41820.62809027778</v>
      </c>
      <c r="T3673" s="17"/>
      <c r="U3673" s="16">
        <f t="shared" si="303"/>
        <v>41841.165972222225</v>
      </c>
    </row>
    <row r="3674" spans="1:21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0">
        <f t="shared" si="300"/>
        <v>102</v>
      </c>
      <c r="P3674" s="10">
        <f t="shared" si="301"/>
        <v>53.44</v>
      </c>
      <c r="Q3674" s="12" t="s">
        <v>8315</v>
      </c>
      <c r="R3674" t="s">
        <v>8316</v>
      </c>
      <c r="S3674" s="17">
        <f t="shared" si="302"/>
        <v>41878.946574074071</v>
      </c>
      <c r="T3674" s="27">
        <f t="shared" ref="T3674:T3675" si="306">YEAR(S3674)</f>
        <v>2014</v>
      </c>
      <c r="U3674" s="16">
        <f t="shared" si="303"/>
        <v>41908.946574074071</v>
      </c>
    </row>
    <row r="3675" spans="1:21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0">
        <f t="shared" si="300"/>
        <v>114</v>
      </c>
      <c r="P3675" s="10">
        <f t="shared" si="301"/>
        <v>39.869999999999997</v>
      </c>
      <c r="Q3675" s="12" t="s">
        <v>8315</v>
      </c>
      <c r="R3675" t="s">
        <v>8316</v>
      </c>
      <c r="S3675" s="17">
        <f t="shared" si="302"/>
        <v>41914.295104166667</v>
      </c>
      <c r="T3675" s="27">
        <f t="shared" si="306"/>
        <v>2014</v>
      </c>
      <c r="U3675" s="16">
        <f t="shared" si="303"/>
        <v>41948.536111111112</v>
      </c>
    </row>
    <row r="3676" spans="1:21" ht="60" hidden="1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0">
        <f t="shared" si="300"/>
        <v>100</v>
      </c>
      <c r="P3676" s="10">
        <f t="shared" si="301"/>
        <v>145.16</v>
      </c>
      <c r="Q3676" s="12" t="s">
        <v>8315</v>
      </c>
      <c r="R3676" t="s">
        <v>8316</v>
      </c>
      <c r="S3676" s="17">
        <f t="shared" si="302"/>
        <v>42556.873020833329</v>
      </c>
      <c r="T3676" s="17"/>
      <c r="U3676" s="16">
        <f t="shared" si="303"/>
        <v>42616.873020833329</v>
      </c>
    </row>
    <row r="3677" spans="1:21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0">
        <f t="shared" si="300"/>
        <v>140</v>
      </c>
      <c r="P3677" s="10">
        <f t="shared" si="301"/>
        <v>23.33</v>
      </c>
      <c r="Q3677" s="12" t="s">
        <v>8315</v>
      </c>
      <c r="R3677" t="s">
        <v>8316</v>
      </c>
      <c r="S3677" s="17">
        <f t="shared" si="302"/>
        <v>42493.597013888888</v>
      </c>
      <c r="T3677" s="27">
        <f>YEAR(S3677)</f>
        <v>2016</v>
      </c>
      <c r="U3677" s="16">
        <f t="shared" si="303"/>
        <v>42505.958333333328</v>
      </c>
    </row>
    <row r="3678" spans="1:21" ht="60" hidden="1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0">
        <f t="shared" si="300"/>
        <v>129</v>
      </c>
      <c r="P3678" s="10">
        <f t="shared" si="301"/>
        <v>64.38</v>
      </c>
      <c r="Q3678" s="12" t="s">
        <v>8315</v>
      </c>
      <c r="R3678" t="s">
        <v>8316</v>
      </c>
      <c r="S3678" s="17">
        <f t="shared" si="302"/>
        <v>41876.815787037034</v>
      </c>
      <c r="T3678" s="17"/>
      <c r="U3678" s="16">
        <f t="shared" si="303"/>
        <v>41894.815787037034</v>
      </c>
    </row>
    <row r="3679" spans="1:21" ht="45" hidden="1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0">
        <f t="shared" si="300"/>
        <v>103</v>
      </c>
      <c r="P3679" s="10">
        <f t="shared" si="301"/>
        <v>62.05</v>
      </c>
      <c r="Q3679" s="12" t="s">
        <v>8315</v>
      </c>
      <c r="R3679" t="s">
        <v>8316</v>
      </c>
      <c r="S3679" s="17">
        <f t="shared" si="302"/>
        <v>41802.574282407404</v>
      </c>
      <c r="T3679" s="17"/>
      <c r="U3679" s="16">
        <f t="shared" si="303"/>
        <v>41823.165972222225</v>
      </c>
    </row>
    <row r="3680" spans="1:21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0">
        <f t="shared" si="300"/>
        <v>103</v>
      </c>
      <c r="P3680" s="10">
        <f t="shared" si="301"/>
        <v>66.13</v>
      </c>
      <c r="Q3680" s="12" t="s">
        <v>8315</v>
      </c>
      <c r="R3680" t="s">
        <v>8316</v>
      </c>
      <c r="S3680" s="17">
        <f t="shared" si="302"/>
        <v>42120.531226851846</v>
      </c>
      <c r="T3680" s="27">
        <f>YEAR(S3680)</f>
        <v>2015</v>
      </c>
      <c r="U3680" s="16">
        <f t="shared" si="303"/>
        <v>42155.531226851846</v>
      </c>
    </row>
    <row r="3681" spans="1:21" ht="60" hidden="1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0">
        <f t="shared" si="300"/>
        <v>110</v>
      </c>
      <c r="P3681" s="10">
        <f t="shared" si="301"/>
        <v>73.400000000000006</v>
      </c>
      <c r="Q3681" s="12" t="s">
        <v>8315</v>
      </c>
      <c r="R3681" t="s">
        <v>8316</v>
      </c>
      <c r="S3681" s="17">
        <f t="shared" si="302"/>
        <v>41786.761354166665</v>
      </c>
      <c r="T3681" s="17"/>
      <c r="U3681" s="16">
        <f t="shared" si="303"/>
        <v>41821.207638888889</v>
      </c>
    </row>
    <row r="3682" spans="1:21" ht="45" hidden="1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0">
        <f t="shared" si="300"/>
        <v>113</v>
      </c>
      <c r="P3682" s="10">
        <f t="shared" si="301"/>
        <v>99.5</v>
      </c>
      <c r="Q3682" s="12" t="s">
        <v>8315</v>
      </c>
      <c r="R3682" t="s">
        <v>8316</v>
      </c>
      <c r="S3682" s="17">
        <f t="shared" si="302"/>
        <v>42627.454097222217</v>
      </c>
      <c r="T3682" s="17"/>
      <c r="U3682" s="16">
        <f t="shared" si="303"/>
        <v>42648.454097222217</v>
      </c>
    </row>
    <row r="3683" spans="1:21" ht="60" hidden="1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0">
        <f t="shared" si="300"/>
        <v>112</v>
      </c>
      <c r="P3683" s="10">
        <f t="shared" si="301"/>
        <v>62.17</v>
      </c>
      <c r="Q3683" s="12" t="s">
        <v>8315</v>
      </c>
      <c r="R3683" t="s">
        <v>8316</v>
      </c>
      <c r="S3683" s="17">
        <f t="shared" si="302"/>
        <v>42374.651504629626</v>
      </c>
      <c r="T3683" s="17"/>
      <c r="U3683" s="16">
        <f t="shared" si="303"/>
        <v>42384.651504629626</v>
      </c>
    </row>
    <row r="3684" spans="1:21" ht="45" hidden="1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0">
        <f t="shared" si="300"/>
        <v>139</v>
      </c>
      <c r="P3684" s="10">
        <f t="shared" si="301"/>
        <v>62.33</v>
      </c>
      <c r="Q3684" s="12" t="s">
        <v>8315</v>
      </c>
      <c r="R3684" t="s">
        <v>8316</v>
      </c>
      <c r="S3684" s="17">
        <f t="shared" si="302"/>
        <v>41772.685393518521</v>
      </c>
      <c r="T3684" s="17"/>
      <c r="U3684" s="16">
        <f t="shared" si="303"/>
        <v>41806.290972222225</v>
      </c>
    </row>
    <row r="3685" spans="1:21" ht="45" hidden="1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0">
        <f t="shared" si="300"/>
        <v>111</v>
      </c>
      <c r="P3685" s="10">
        <f t="shared" si="301"/>
        <v>58.79</v>
      </c>
      <c r="Q3685" s="12" t="s">
        <v>8315</v>
      </c>
      <c r="R3685" t="s">
        <v>8316</v>
      </c>
      <c r="S3685" s="17">
        <f t="shared" si="302"/>
        <v>42633.116851851853</v>
      </c>
      <c r="T3685" s="17"/>
      <c r="U3685" s="16">
        <f t="shared" si="303"/>
        <v>42663.116851851853</v>
      </c>
    </row>
    <row r="3686" spans="1:21" ht="60" hidden="1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0">
        <f t="shared" si="300"/>
        <v>139</v>
      </c>
      <c r="P3686" s="10">
        <f t="shared" si="301"/>
        <v>45.35</v>
      </c>
      <c r="Q3686" s="12" t="s">
        <v>8315</v>
      </c>
      <c r="R3686" t="s">
        <v>8316</v>
      </c>
      <c r="S3686" s="17">
        <f t="shared" si="302"/>
        <v>42219.180393518516</v>
      </c>
      <c r="T3686" s="17"/>
      <c r="U3686" s="16">
        <f t="shared" si="303"/>
        <v>42249.180393518516</v>
      </c>
    </row>
    <row r="3687" spans="1:21" ht="45" hidden="1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0">
        <f t="shared" si="300"/>
        <v>106</v>
      </c>
      <c r="P3687" s="10">
        <f t="shared" si="301"/>
        <v>41.94</v>
      </c>
      <c r="Q3687" s="12" t="s">
        <v>8315</v>
      </c>
      <c r="R3687" t="s">
        <v>8316</v>
      </c>
      <c r="S3687" s="17">
        <f t="shared" si="302"/>
        <v>41753.593275462961</v>
      </c>
      <c r="T3687" s="17"/>
      <c r="U3687" s="16">
        <f t="shared" si="303"/>
        <v>41778.875</v>
      </c>
    </row>
    <row r="3688" spans="1:21" ht="45" hidden="1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0">
        <f t="shared" si="300"/>
        <v>101</v>
      </c>
      <c r="P3688" s="10">
        <f t="shared" si="301"/>
        <v>59.17</v>
      </c>
      <c r="Q3688" s="12" t="s">
        <v>8315</v>
      </c>
      <c r="R3688" t="s">
        <v>8316</v>
      </c>
      <c r="S3688" s="17">
        <f t="shared" si="302"/>
        <v>42230.662731481483</v>
      </c>
      <c r="T3688" s="17"/>
      <c r="U3688" s="16">
        <f t="shared" si="303"/>
        <v>42245.165972222225</v>
      </c>
    </row>
    <row r="3689" spans="1:21" ht="60" hidden="1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0">
        <f t="shared" si="300"/>
        <v>100</v>
      </c>
      <c r="P3689" s="10">
        <f t="shared" si="301"/>
        <v>200.49</v>
      </c>
      <c r="Q3689" s="12" t="s">
        <v>8315</v>
      </c>
      <c r="R3689" t="s">
        <v>8316</v>
      </c>
      <c r="S3689" s="17">
        <f t="shared" si="302"/>
        <v>41787.218229166669</v>
      </c>
      <c r="T3689" s="17"/>
      <c r="U3689" s="16">
        <f t="shared" si="303"/>
        <v>41817.218229166669</v>
      </c>
    </row>
    <row r="3690" spans="1:21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0">
        <f t="shared" si="300"/>
        <v>109</v>
      </c>
      <c r="P3690" s="10">
        <f t="shared" si="301"/>
        <v>83.97</v>
      </c>
      <c r="Q3690" s="12" t="s">
        <v>8315</v>
      </c>
      <c r="R3690" t="s">
        <v>8316</v>
      </c>
      <c r="S3690" s="17">
        <f t="shared" si="302"/>
        <v>41829.787083333329</v>
      </c>
      <c r="T3690" s="27">
        <f>YEAR(S3690)</f>
        <v>2014</v>
      </c>
      <c r="U3690" s="16">
        <f t="shared" si="303"/>
        <v>41859.787083333329</v>
      </c>
    </row>
    <row r="3691" spans="1:21" ht="60" hidden="1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0">
        <f t="shared" si="300"/>
        <v>118</v>
      </c>
      <c r="P3691" s="10">
        <f t="shared" si="301"/>
        <v>57.26</v>
      </c>
      <c r="Q3691" s="12" t="s">
        <v>8315</v>
      </c>
      <c r="R3691" t="s">
        <v>8316</v>
      </c>
      <c r="S3691" s="17">
        <f t="shared" si="302"/>
        <v>42147.826840277776</v>
      </c>
      <c r="T3691" s="17"/>
      <c r="U3691" s="16">
        <f t="shared" si="303"/>
        <v>42176.934027777781</v>
      </c>
    </row>
    <row r="3692" spans="1:21" ht="60" hidden="1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0">
        <f t="shared" si="300"/>
        <v>120</v>
      </c>
      <c r="P3692" s="10">
        <f t="shared" si="301"/>
        <v>58.06</v>
      </c>
      <c r="Q3692" s="12" t="s">
        <v>8315</v>
      </c>
      <c r="R3692" t="s">
        <v>8316</v>
      </c>
      <c r="S3692" s="17">
        <f t="shared" si="302"/>
        <v>41940.598182870373</v>
      </c>
      <c r="T3692" s="17"/>
      <c r="U3692" s="16">
        <f t="shared" si="303"/>
        <v>41970.639849537038</v>
      </c>
    </row>
    <row r="3693" spans="1:21" ht="30" hidden="1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0">
        <f t="shared" si="300"/>
        <v>128</v>
      </c>
      <c r="P3693" s="10">
        <f t="shared" si="301"/>
        <v>186.8</v>
      </c>
      <c r="Q3693" s="12" t="s">
        <v>8315</v>
      </c>
      <c r="R3693" t="s">
        <v>8316</v>
      </c>
      <c r="S3693" s="17">
        <f t="shared" si="302"/>
        <v>42020.700567129628</v>
      </c>
      <c r="T3693" s="17"/>
      <c r="U3693" s="16">
        <f t="shared" si="303"/>
        <v>42065.207638888889</v>
      </c>
    </row>
    <row r="3694" spans="1:21" ht="30" hidden="1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0">
        <f t="shared" si="300"/>
        <v>126</v>
      </c>
      <c r="P3694" s="10">
        <f t="shared" si="301"/>
        <v>74.12</v>
      </c>
      <c r="Q3694" s="12" t="s">
        <v>8315</v>
      </c>
      <c r="R3694" t="s">
        <v>8316</v>
      </c>
      <c r="S3694" s="17">
        <f t="shared" si="302"/>
        <v>41891.96503472222</v>
      </c>
      <c r="T3694" s="17"/>
      <c r="U3694" s="16">
        <f t="shared" si="303"/>
        <v>41901</v>
      </c>
    </row>
    <row r="3695" spans="1:21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0">
        <f t="shared" si="300"/>
        <v>129</v>
      </c>
      <c r="P3695" s="10">
        <f t="shared" si="301"/>
        <v>30.71</v>
      </c>
      <c r="Q3695" s="12" t="s">
        <v>8315</v>
      </c>
      <c r="R3695" t="s">
        <v>8316</v>
      </c>
      <c r="S3695" s="17">
        <f t="shared" si="302"/>
        <v>42309.191307870366</v>
      </c>
      <c r="T3695" s="27">
        <f>YEAR(S3695)</f>
        <v>2015</v>
      </c>
      <c r="U3695" s="16">
        <f t="shared" si="303"/>
        <v>42338.9375</v>
      </c>
    </row>
    <row r="3696" spans="1:21" ht="60" hidden="1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0">
        <f t="shared" si="300"/>
        <v>107</v>
      </c>
      <c r="P3696" s="10">
        <f t="shared" si="301"/>
        <v>62.67</v>
      </c>
      <c r="Q3696" s="12" t="s">
        <v>8315</v>
      </c>
      <c r="R3696" t="s">
        <v>8316</v>
      </c>
      <c r="S3696" s="17">
        <f t="shared" si="302"/>
        <v>42490.133877314816</v>
      </c>
      <c r="T3696" s="17"/>
      <c r="U3696" s="16">
        <f t="shared" si="303"/>
        <v>42527.083333333328</v>
      </c>
    </row>
    <row r="3697" spans="1:21" ht="60" hidden="1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0">
        <f t="shared" si="300"/>
        <v>100</v>
      </c>
      <c r="P3697" s="10">
        <f t="shared" si="301"/>
        <v>121.36</v>
      </c>
      <c r="Q3697" s="12" t="s">
        <v>8315</v>
      </c>
      <c r="R3697" t="s">
        <v>8316</v>
      </c>
      <c r="S3697" s="17">
        <f t="shared" si="302"/>
        <v>41995.870486111111</v>
      </c>
      <c r="T3697" s="17"/>
      <c r="U3697" s="16">
        <f t="shared" si="303"/>
        <v>42015.870486111111</v>
      </c>
    </row>
    <row r="3698" spans="1:21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0">
        <f t="shared" si="300"/>
        <v>155</v>
      </c>
      <c r="P3698" s="10">
        <f t="shared" si="301"/>
        <v>39.74</v>
      </c>
      <c r="Q3698" s="12" t="s">
        <v>8315</v>
      </c>
      <c r="R3698" t="s">
        <v>8316</v>
      </c>
      <c r="S3698" s="17">
        <f t="shared" si="302"/>
        <v>41988.617083333331</v>
      </c>
      <c r="T3698" s="27">
        <f t="shared" ref="T3698:T3699" si="307">YEAR(S3698)</f>
        <v>2014</v>
      </c>
      <c r="U3698" s="16">
        <f t="shared" si="303"/>
        <v>42048.617083333331</v>
      </c>
    </row>
    <row r="3699" spans="1:21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0">
        <f t="shared" si="300"/>
        <v>108</v>
      </c>
      <c r="P3699" s="10">
        <f t="shared" si="301"/>
        <v>72</v>
      </c>
      <c r="Q3699" s="12" t="s">
        <v>8315</v>
      </c>
      <c r="R3699" t="s">
        <v>8316</v>
      </c>
      <c r="S3699" s="17">
        <f t="shared" si="302"/>
        <v>42479.465833333335</v>
      </c>
      <c r="T3699" s="27">
        <f t="shared" si="307"/>
        <v>2016</v>
      </c>
      <c r="U3699" s="16">
        <f t="shared" si="303"/>
        <v>42500.465833333335</v>
      </c>
    </row>
    <row r="3700" spans="1:21" ht="45" hidden="1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0">
        <f t="shared" si="300"/>
        <v>111</v>
      </c>
      <c r="P3700" s="10">
        <f t="shared" si="301"/>
        <v>40.630000000000003</v>
      </c>
      <c r="Q3700" s="12" t="s">
        <v>8315</v>
      </c>
      <c r="R3700" t="s">
        <v>8316</v>
      </c>
      <c r="S3700" s="17">
        <f t="shared" si="302"/>
        <v>42401.806562500002</v>
      </c>
      <c r="T3700" s="17"/>
      <c r="U3700" s="16">
        <f t="shared" si="303"/>
        <v>42431.806562500002</v>
      </c>
    </row>
    <row r="3701" spans="1:21" ht="60" hidden="1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0">
        <f t="shared" si="300"/>
        <v>101</v>
      </c>
      <c r="P3701" s="10">
        <f t="shared" si="301"/>
        <v>63</v>
      </c>
      <c r="Q3701" s="12" t="s">
        <v>8315</v>
      </c>
      <c r="R3701" t="s">
        <v>8316</v>
      </c>
      <c r="S3701" s="17">
        <f t="shared" si="302"/>
        <v>41897.602037037039</v>
      </c>
      <c r="T3701" s="17"/>
      <c r="U3701" s="16">
        <f t="shared" si="303"/>
        <v>41927.602037037039</v>
      </c>
    </row>
    <row r="3702" spans="1:21" ht="30" hidden="1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0">
        <f t="shared" si="300"/>
        <v>121</v>
      </c>
      <c r="P3702" s="10">
        <f t="shared" si="301"/>
        <v>33.67</v>
      </c>
      <c r="Q3702" s="12" t="s">
        <v>8315</v>
      </c>
      <c r="R3702" t="s">
        <v>8316</v>
      </c>
      <c r="S3702" s="17">
        <f t="shared" si="302"/>
        <v>41882.585648148146</v>
      </c>
      <c r="T3702" s="17"/>
      <c r="U3702" s="16">
        <f t="shared" si="303"/>
        <v>41912.666666666664</v>
      </c>
    </row>
    <row r="3703" spans="1:21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0">
        <f t="shared" si="300"/>
        <v>100</v>
      </c>
      <c r="P3703" s="10">
        <f t="shared" si="301"/>
        <v>38.590000000000003</v>
      </c>
      <c r="Q3703" s="12" t="s">
        <v>8315</v>
      </c>
      <c r="R3703" t="s">
        <v>8316</v>
      </c>
      <c r="S3703" s="17">
        <f t="shared" si="302"/>
        <v>42129.541585648149</v>
      </c>
      <c r="T3703" s="27">
        <f t="shared" ref="T3703:T3704" si="308">YEAR(S3703)</f>
        <v>2015</v>
      </c>
      <c r="U3703" s="16">
        <f t="shared" si="303"/>
        <v>42159.541585648149</v>
      </c>
    </row>
    <row r="3704" spans="1:21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0">
        <f t="shared" si="300"/>
        <v>109</v>
      </c>
      <c r="P3704" s="10">
        <f t="shared" si="301"/>
        <v>155.94999999999999</v>
      </c>
      <c r="Q3704" s="12" t="s">
        <v>8315</v>
      </c>
      <c r="R3704" t="s">
        <v>8316</v>
      </c>
      <c r="S3704" s="17">
        <f t="shared" si="302"/>
        <v>42524.53800925926</v>
      </c>
      <c r="T3704" s="27">
        <f t="shared" si="308"/>
        <v>2016</v>
      </c>
      <c r="U3704" s="16">
        <f t="shared" si="303"/>
        <v>42561.957638888889</v>
      </c>
    </row>
    <row r="3705" spans="1:21" ht="60" hidden="1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0">
        <f t="shared" si="300"/>
        <v>123</v>
      </c>
      <c r="P3705" s="10">
        <f t="shared" si="301"/>
        <v>43.2</v>
      </c>
      <c r="Q3705" s="12" t="s">
        <v>8315</v>
      </c>
      <c r="R3705" t="s">
        <v>8316</v>
      </c>
      <c r="S3705" s="17">
        <f t="shared" si="302"/>
        <v>42556.504490740743</v>
      </c>
      <c r="T3705" s="17"/>
      <c r="U3705" s="16">
        <f t="shared" si="303"/>
        <v>42595.290972222225</v>
      </c>
    </row>
    <row r="3706" spans="1:21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0">
        <f t="shared" si="300"/>
        <v>136</v>
      </c>
      <c r="P3706" s="10">
        <f t="shared" si="301"/>
        <v>15.15</v>
      </c>
      <c r="Q3706" s="12" t="s">
        <v>8315</v>
      </c>
      <c r="R3706" t="s">
        <v>8316</v>
      </c>
      <c r="S3706" s="17">
        <f t="shared" si="302"/>
        <v>42461.689745370371</v>
      </c>
      <c r="T3706" s="27">
        <f>YEAR(S3706)</f>
        <v>2016</v>
      </c>
      <c r="U3706" s="16">
        <f t="shared" si="303"/>
        <v>42521.689745370371</v>
      </c>
    </row>
    <row r="3707" spans="1:21" ht="60" hidden="1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0">
        <f t="shared" si="300"/>
        <v>103</v>
      </c>
      <c r="P3707" s="10">
        <f t="shared" si="301"/>
        <v>83.57</v>
      </c>
      <c r="Q3707" s="12" t="s">
        <v>8315</v>
      </c>
      <c r="R3707" t="s">
        <v>8316</v>
      </c>
      <c r="S3707" s="17">
        <f t="shared" si="302"/>
        <v>41792.542986111112</v>
      </c>
      <c r="T3707" s="17"/>
      <c r="U3707" s="16">
        <f t="shared" si="303"/>
        <v>41813.75</v>
      </c>
    </row>
    <row r="3708" spans="1:21" ht="45" hidden="1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0">
        <f t="shared" si="300"/>
        <v>121</v>
      </c>
      <c r="P3708" s="10">
        <f t="shared" si="301"/>
        <v>140</v>
      </c>
      <c r="Q3708" s="12" t="s">
        <v>8315</v>
      </c>
      <c r="R3708" t="s">
        <v>8316</v>
      </c>
      <c r="S3708" s="17">
        <f t="shared" si="302"/>
        <v>41879.913761574076</v>
      </c>
      <c r="T3708" s="17"/>
      <c r="U3708" s="16">
        <f t="shared" si="303"/>
        <v>41894.913761574076</v>
      </c>
    </row>
    <row r="3709" spans="1:21" ht="45" hidden="1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0">
        <f t="shared" si="300"/>
        <v>186</v>
      </c>
      <c r="P3709" s="10">
        <f t="shared" si="301"/>
        <v>80.87</v>
      </c>
      <c r="Q3709" s="12" t="s">
        <v>8315</v>
      </c>
      <c r="R3709" t="s">
        <v>8316</v>
      </c>
      <c r="S3709" s="17">
        <f t="shared" si="302"/>
        <v>42552.048356481479</v>
      </c>
      <c r="T3709" s="17"/>
      <c r="U3709" s="16">
        <f t="shared" si="303"/>
        <v>42573.226388888885</v>
      </c>
    </row>
    <row r="3710" spans="1:21" ht="60" hidden="1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0">
        <f t="shared" si="300"/>
        <v>300</v>
      </c>
      <c r="P3710" s="10">
        <f t="shared" si="301"/>
        <v>53.85</v>
      </c>
      <c r="Q3710" s="12" t="s">
        <v>8315</v>
      </c>
      <c r="R3710" t="s">
        <v>8316</v>
      </c>
      <c r="S3710" s="17">
        <f t="shared" si="302"/>
        <v>41810.142199074071</v>
      </c>
      <c r="T3710" s="17"/>
      <c r="U3710" s="16">
        <f t="shared" si="303"/>
        <v>41824.142199074071</v>
      </c>
    </row>
    <row r="3711" spans="1:21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0">
        <f t="shared" si="300"/>
        <v>108</v>
      </c>
      <c r="P3711" s="10">
        <f t="shared" si="301"/>
        <v>30.93</v>
      </c>
      <c r="Q3711" s="12" t="s">
        <v>8315</v>
      </c>
      <c r="R3711" t="s">
        <v>8316</v>
      </c>
      <c r="S3711" s="17">
        <f t="shared" si="302"/>
        <v>41785.707708333335</v>
      </c>
      <c r="T3711" s="27">
        <f>YEAR(S3711)</f>
        <v>2014</v>
      </c>
      <c r="U3711" s="16">
        <f t="shared" si="303"/>
        <v>41815.707708333335</v>
      </c>
    </row>
    <row r="3712" spans="1:21" ht="30" hidden="1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0">
        <f t="shared" si="300"/>
        <v>141</v>
      </c>
      <c r="P3712" s="10">
        <f t="shared" si="301"/>
        <v>67.959999999999994</v>
      </c>
      <c r="Q3712" s="12" t="s">
        <v>8315</v>
      </c>
      <c r="R3712" t="s">
        <v>8316</v>
      </c>
      <c r="S3712" s="17">
        <f t="shared" si="302"/>
        <v>42072.576249999998</v>
      </c>
      <c r="T3712" s="17"/>
      <c r="U3712" s="16">
        <f t="shared" si="303"/>
        <v>42097.576249999998</v>
      </c>
    </row>
    <row r="3713" spans="1:21" ht="30" hidden="1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0">
        <f t="shared" si="300"/>
        <v>114</v>
      </c>
      <c r="P3713" s="10">
        <f t="shared" si="301"/>
        <v>27.14</v>
      </c>
      <c r="Q3713" s="12" t="s">
        <v>8315</v>
      </c>
      <c r="R3713" t="s">
        <v>8316</v>
      </c>
      <c r="S3713" s="17">
        <f t="shared" si="302"/>
        <v>41779.724224537036</v>
      </c>
      <c r="T3713" s="17"/>
      <c r="U3713" s="16">
        <f t="shared" si="303"/>
        <v>41805.666666666664</v>
      </c>
    </row>
    <row r="3714" spans="1:21" ht="60" hidden="1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0">
        <f t="shared" ref="O3714:O3777" si="309">ROUND(E3714/D3714*100,0)</f>
        <v>154</v>
      </c>
      <c r="P3714" s="10">
        <f t="shared" ref="P3714:P3777" si="310">IFERROR(ROUND(E3714/L3714,2),0)</f>
        <v>110.87</v>
      </c>
      <c r="Q3714" s="12" t="s">
        <v>8315</v>
      </c>
      <c r="R3714" t="s">
        <v>8316</v>
      </c>
      <c r="S3714" s="17">
        <f t="shared" si="302"/>
        <v>42134.172071759262</v>
      </c>
      <c r="T3714" s="17"/>
      <c r="U3714" s="16">
        <f t="shared" si="303"/>
        <v>42155.290972222225</v>
      </c>
    </row>
    <row r="3715" spans="1:21" ht="45" hidden="1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0">
        <f t="shared" si="309"/>
        <v>102</v>
      </c>
      <c r="P3715" s="10">
        <f t="shared" si="310"/>
        <v>106.84</v>
      </c>
      <c r="Q3715" s="12" t="s">
        <v>8315</v>
      </c>
      <c r="R3715" t="s">
        <v>8316</v>
      </c>
      <c r="S3715" s="17">
        <f t="shared" ref="S3715:S3778" si="311">(((J3715/60)/60)/24)+DATE(1970,1,1)</f>
        <v>42505.738032407404</v>
      </c>
      <c r="T3715" s="17"/>
      <c r="U3715" s="16">
        <f t="shared" ref="U3715:U3778" si="312">(((I3715/60)/60)/24)+DATE(1970,1,1)</f>
        <v>42525.738032407404</v>
      </c>
    </row>
    <row r="3716" spans="1:21" ht="60" hidden="1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0">
        <f t="shared" si="309"/>
        <v>102</v>
      </c>
      <c r="P3716" s="10">
        <f t="shared" si="310"/>
        <v>105.52</v>
      </c>
      <c r="Q3716" s="12" t="s">
        <v>8315</v>
      </c>
      <c r="R3716" t="s">
        <v>8316</v>
      </c>
      <c r="S3716" s="17">
        <f t="shared" si="311"/>
        <v>42118.556331018524</v>
      </c>
      <c r="T3716" s="17"/>
      <c r="U3716" s="16">
        <f t="shared" si="312"/>
        <v>42150.165972222225</v>
      </c>
    </row>
    <row r="3717" spans="1:21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0">
        <f t="shared" si="309"/>
        <v>103</v>
      </c>
      <c r="P3717" s="10">
        <f t="shared" si="310"/>
        <v>132.96</v>
      </c>
      <c r="Q3717" s="12" t="s">
        <v>8315</v>
      </c>
      <c r="R3717" t="s">
        <v>8316</v>
      </c>
      <c r="S3717" s="17">
        <f t="shared" si="311"/>
        <v>42036.995590277773</v>
      </c>
      <c r="T3717" s="27">
        <f>YEAR(S3717)</f>
        <v>2015</v>
      </c>
      <c r="U3717" s="16">
        <f t="shared" si="312"/>
        <v>42094.536111111112</v>
      </c>
    </row>
    <row r="3718" spans="1:21" ht="45" hidden="1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0">
        <f t="shared" si="309"/>
        <v>156</v>
      </c>
      <c r="P3718" s="10">
        <f t="shared" si="310"/>
        <v>51.92</v>
      </c>
      <c r="Q3718" s="12" t="s">
        <v>8315</v>
      </c>
      <c r="R3718" t="s">
        <v>8316</v>
      </c>
      <c r="S3718" s="17">
        <f t="shared" si="311"/>
        <v>42360.887835648144</v>
      </c>
      <c r="T3718" s="17"/>
      <c r="U3718" s="16">
        <f t="shared" si="312"/>
        <v>42390.887835648144</v>
      </c>
    </row>
    <row r="3719" spans="1:21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0">
        <f t="shared" si="309"/>
        <v>101</v>
      </c>
      <c r="P3719" s="10">
        <f t="shared" si="310"/>
        <v>310</v>
      </c>
      <c r="Q3719" s="12" t="s">
        <v>8315</v>
      </c>
      <c r="R3719" t="s">
        <v>8316</v>
      </c>
      <c r="S3719" s="17">
        <f t="shared" si="311"/>
        <v>42102.866307870368</v>
      </c>
      <c r="T3719" s="27">
        <f t="shared" ref="T3719:T3721" si="313">YEAR(S3719)</f>
        <v>2015</v>
      </c>
      <c r="U3719" s="16">
        <f t="shared" si="312"/>
        <v>42133.866307870368</v>
      </c>
    </row>
    <row r="3720" spans="1:21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0">
        <f t="shared" si="309"/>
        <v>239</v>
      </c>
      <c r="P3720" s="10">
        <f t="shared" si="310"/>
        <v>26.02</v>
      </c>
      <c r="Q3720" s="12" t="s">
        <v>8315</v>
      </c>
      <c r="R3720" t="s">
        <v>8316</v>
      </c>
      <c r="S3720" s="17">
        <f t="shared" si="311"/>
        <v>42032.716145833328</v>
      </c>
      <c r="T3720" s="27">
        <f t="shared" si="313"/>
        <v>2015</v>
      </c>
      <c r="U3720" s="16">
        <f t="shared" si="312"/>
        <v>42062.716145833328</v>
      </c>
    </row>
    <row r="3721" spans="1:21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0">
        <f t="shared" si="309"/>
        <v>210</v>
      </c>
      <c r="P3721" s="10">
        <f t="shared" si="310"/>
        <v>105</v>
      </c>
      <c r="Q3721" s="12" t="s">
        <v>8315</v>
      </c>
      <c r="R3721" t="s">
        <v>8316</v>
      </c>
      <c r="S3721" s="17">
        <f t="shared" si="311"/>
        <v>42147.729930555557</v>
      </c>
      <c r="T3721" s="27">
        <f t="shared" si="313"/>
        <v>2015</v>
      </c>
      <c r="U3721" s="16">
        <f t="shared" si="312"/>
        <v>42177.729930555557</v>
      </c>
    </row>
    <row r="3722" spans="1:21" ht="30" hidden="1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0">
        <f t="shared" si="309"/>
        <v>105</v>
      </c>
      <c r="P3722" s="10">
        <f t="shared" si="310"/>
        <v>86.23</v>
      </c>
      <c r="Q3722" s="12" t="s">
        <v>8315</v>
      </c>
      <c r="R3722" t="s">
        <v>8316</v>
      </c>
      <c r="S3722" s="17">
        <f t="shared" si="311"/>
        <v>42165.993125000001</v>
      </c>
      <c r="T3722" s="17"/>
      <c r="U3722" s="16">
        <f t="shared" si="312"/>
        <v>42187.993125000001</v>
      </c>
    </row>
    <row r="3723" spans="1:21" ht="60" hidden="1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0">
        <f t="shared" si="309"/>
        <v>101</v>
      </c>
      <c r="P3723" s="10">
        <f t="shared" si="310"/>
        <v>114.55</v>
      </c>
      <c r="Q3723" s="12" t="s">
        <v>8315</v>
      </c>
      <c r="R3723" t="s">
        <v>8316</v>
      </c>
      <c r="S3723" s="17">
        <f t="shared" si="311"/>
        <v>41927.936157407406</v>
      </c>
      <c r="T3723" s="17"/>
      <c r="U3723" s="16">
        <f t="shared" si="312"/>
        <v>41948.977824074071</v>
      </c>
    </row>
    <row r="3724" spans="1:21" ht="60" hidden="1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0">
        <f t="shared" si="309"/>
        <v>111</v>
      </c>
      <c r="P3724" s="10">
        <f t="shared" si="310"/>
        <v>47.66</v>
      </c>
      <c r="Q3724" s="12" t="s">
        <v>8315</v>
      </c>
      <c r="R3724" t="s">
        <v>8316</v>
      </c>
      <c r="S3724" s="17">
        <f t="shared" si="311"/>
        <v>42381.671840277777</v>
      </c>
      <c r="T3724" s="17"/>
      <c r="U3724" s="16">
        <f t="shared" si="312"/>
        <v>42411.957638888889</v>
      </c>
    </row>
    <row r="3725" spans="1:21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0">
        <f t="shared" si="309"/>
        <v>102</v>
      </c>
      <c r="P3725" s="10">
        <f t="shared" si="310"/>
        <v>72.89</v>
      </c>
      <c r="Q3725" s="12" t="s">
        <v>8315</v>
      </c>
      <c r="R3725" t="s">
        <v>8316</v>
      </c>
      <c r="S3725" s="17">
        <f t="shared" si="311"/>
        <v>41943.753032407411</v>
      </c>
      <c r="T3725" s="27">
        <f t="shared" ref="T3725:T3727" si="314">YEAR(S3725)</f>
        <v>2014</v>
      </c>
      <c r="U3725" s="16">
        <f t="shared" si="312"/>
        <v>41973.794699074075</v>
      </c>
    </row>
    <row r="3726" spans="1:21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0">
        <f t="shared" si="309"/>
        <v>103</v>
      </c>
      <c r="P3726" s="10">
        <f t="shared" si="310"/>
        <v>49.55</v>
      </c>
      <c r="Q3726" s="12" t="s">
        <v>8315</v>
      </c>
      <c r="R3726" t="s">
        <v>8316</v>
      </c>
      <c r="S3726" s="17">
        <f t="shared" si="311"/>
        <v>42465.491435185191</v>
      </c>
      <c r="T3726" s="27">
        <f t="shared" si="314"/>
        <v>2016</v>
      </c>
      <c r="U3726" s="16">
        <f t="shared" si="312"/>
        <v>42494.958333333328</v>
      </c>
    </row>
    <row r="3727" spans="1:21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0">
        <f t="shared" si="309"/>
        <v>127</v>
      </c>
      <c r="P3727" s="10">
        <f t="shared" si="310"/>
        <v>25.4</v>
      </c>
      <c r="Q3727" s="12" t="s">
        <v>8315</v>
      </c>
      <c r="R3727" t="s">
        <v>8316</v>
      </c>
      <c r="S3727" s="17">
        <f t="shared" si="311"/>
        <v>42401.945219907408</v>
      </c>
      <c r="T3727" s="27">
        <f t="shared" si="314"/>
        <v>2016</v>
      </c>
      <c r="U3727" s="16">
        <f t="shared" si="312"/>
        <v>42418.895833333328</v>
      </c>
    </row>
    <row r="3728" spans="1:21" ht="45" hidden="1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0">
        <f t="shared" si="309"/>
        <v>339</v>
      </c>
      <c r="P3728" s="10">
        <f t="shared" si="310"/>
        <v>62.59</v>
      </c>
      <c r="Q3728" s="12" t="s">
        <v>8315</v>
      </c>
      <c r="R3728" t="s">
        <v>8316</v>
      </c>
      <c r="S3728" s="17">
        <f t="shared" si="311"/>
        <v>42462.140868055561</v>
      </c>
      <c r="T3728" s="17"/>
      <c r="U3728" s="16">
        <f t="shared" si="312"/>
        <v>42489.875</v>
      </c>
    </row>
    <row r="3729" spans="1:21" ht="45" hidden="1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0">
        <f t="shared" si="309"/>
        <v>101</v>
      </c>
      <c r="P3729" s="10">
        <f t="shared" si="310"/>
        <v>61.06</v>
      </c>
      <c r="Q3729" s="12" t="s">
        <v>8315</v>
      </c>
      <c r="R3729" t="s">
        <v>8316</v>
      </c>
      <c r="S3729" s="17">
        <f t="shared" si="311"/>
        <v>42632.348310185189</v>
      </c>
      <c r="T3729" s="17"/>
      <c r="U3729" s="16">
        <f t="shared" si="312"/>
        <v>42663.204861111109</v>
      </c>
    </row>
    <row r="3730" spans="1:21" ht="45" hidden="1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0">
        <f t="shared" si="309"/>
        <v>9</v>
      </c>
      <c r="P3730" s="10">
        <f t="shared" si="310"/>
        <v>60.06</v>
      </c>
      <c r="Q3730" s="12" t="s">
        <v>8315</v>
      </c>
      <c r="R3730" t="s">
        <v>8316</v>
      </c>
      <c r="S3730" s="17">
        <f t="shared" si="311"/>
        <v>42205.171018518522</v>
      </c>
      <c r="T3730" s="17"/>
      <c r="U3730" s="16">
        <f t="shared" si="312"/>
        <v>42235.171018518522</v>
      </c>
    </row>
    <row r="3731" spans="1:21" ht="60" hidden="1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0">
        <f t="shared" si="309"/>
        <v>7</v>
      </c>
      <c r="P3731" s="10">
        <f t="shared" si="310"/>
        <v>72.400000000000006</v>
      </c>
      <c r="Q3731" s="12" t="s">
        <v>8315</v>
      </c>
      <c r="R3731" t="s">
        <v>8316</v>
      </c>
      <c r="S3731" s="17">
        <f t="shared" si="311"/>
        <v>42041.205000000002</v>
      </c>
      <c r="T3731" s="17"/>
      <c r="U3731" s="16">
        <f t="shared" si="312"/>
        <v>42086.16333333333</v>
      </c>
    </row>
    <row r="3732" spans="1:21" ht="45" hidden="1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0">
        <f t="shared" si="309"/>
        <v>10</v>
      </c>
      <c r="P3732" s="10">
        <f t="shared" si="310"/>
        <v>100</v>
      </c>
      <c r="Q3732" s="12" t="s">
        <v>8315</v>
      </c>
      <c r="R3732" t="s">
        <v>8316</v>
      </c>
      <c r="S3732" s="17">
        <f t="shared" si="311"/>
        <v>42203.677766203706</v>
      </c>
      <c r="T3732" s="17"/>
      <c r="U3732" s="16">
        <f t="shared" si="312"/>
        <v>42233.677766203706</v>
      </c>
    </row>
    <row r="3733" spans="1:21" ht="60" hidden="1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0">
        <f t="shared" si="309"/>
        <v>11</v>
      </c>
      <c r="P3733" s="10">
        <f t="shared" si="310"/>
        <v>51.67</v>
      </c>
      <c r="Q3733" s="12" t="s">
        <v>8315</v>
      </c>
      <c r="R3733" t="s">
        <v>8316</v>
      </c>
      <c r="S3733" s="17">
        <f t="shared" si="311"/>
        <v>41983.752847222218</v>
      </c>
      <c r="T3733" s="17"/>
      <c r="U3733" s="16">
        <f t="shared" si="312"/>
        <v>42014.140972222223</v>
      </c>
    </row>
    <row r="3734" spans="1:21" ht="45" hidden="1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0">
        <f t="shared" si="309"/>
        <v>15</v>
      </c>
      <c r="P3734" s="10">
        <f t="shared" si="310"/>
        <v>32.75</v>
      </c>
      <c r="Q3734" s="12" t="s">
        <v>8315</v>
      </c>
      <c r="R3734" t="s">
        <v>8316</v>
      </c>
      <c r="S3734" s="17">
        <f t="shared" si="311"/>
        <v>41968.677465277782</v>
      </c>
      <c r="T3734" s="17"/>
      <c r="U3734" s="16">
        <f t="shared" si="312"/>
        <v>42028.5</v>
      </c>
    </row>
    <row r="3735" spans="1:21" ht="45" hidden="1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0">
        <f t="shared" si="309"/>
        <v>0</v>
      </c>
      <c r="P3735" s="10">
        <f t="shared" si="310"/>
        <v>0</v>
      </c>
      <c r="Q3735" s="12" t="s">
        <v>8315</v>
      </c>
      <c r="R3735" t="s">
        <v>8316</v>
      </c>
      <c r="S3735" s="17">
        <f t="shared" si="311"/>
        <v>42103.024398148147</v>
      </c>
      <c r="T3735" s="17"/>
      <c r="U3735" s="16">
        <f t="shared" si="312"/>
        <v>42112.9375</v>
      </c>
    </row>
    <row r="3736" spans="1:21" ht="60" hidden="1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0">
        <f t="shared" si="309"/>
        <v>28</v>
      </c>
      <c r="P3736" s="10">
        <f t="shared" si="310"/>
        <v>61</v>
      </c>
      <c r="Q3736" s="12" t="s">
        <v>8315</v>
      </c>
      <c r="R3736" t="s">
        <v>8316</v>
      </c>
      <c r="S3736" s="17">
        <f t="shared" si="311"/>
        <v>42089.901574074072</v>
      </c>
      <c r="T3736" s="17"/>
      <c r="U3736" s="16">
        <f t="shared" si="312"/>
        <v>42149.901574074072</v>
      </c>
    </row>
    <row r="3737" spans="1:21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0">
        <f t="shared" si="309"/>
        <v>13</v>
      </c>
      <c r="P3737" s="10">
        <f t="shared" si="310"/>
        <v>10</v>
      </c>
      <c r="Q3737" s="12" t="s">
        <v>8315</v>
      </c>
      <c r="R3737" t="s">
        <v>8316</v>
      </c>
      <c r="S3737" s="17">
        <f t="shared" si="311"/>
        <v>42122.693159722221</v>
      </c>
      <c r="T3737" s="27">
        <f t="shared" ref="T3737:T3738" si="315">YEAR(S3737)</f>
        <v>2015</v>
      </c>
      <c r="U3737" s="16">
        <f t="shared" si="312"/>
        <v>42152.693159722221</v>
      </c>
    </row>
    <row r="3738" spans="1:21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0">
        <f t="shared" si="309"/>
        <v>1</v>
      </c>
      <c r="P3738" s="10">
        <f t="shared" si="310"/>
        <v>10</v>
      </c>
      <c r="Q3738" s="12" t="s">
        <v>8315</v>
      </c>
      <c r="R3738" t="s">
        <v>8316</v>
      </c>
      <c r="S3738" s="17">
        <f t="shared" si="311"/>
        <v>42048.711724537032</v>
      </c>
      <c r="T3738" s="27">
        <f t="shared" si="315"/>
        <v>2015</v>
      </c>
      <c r="U3738" s="16">
        <f t="shared" si="312"/>
        <v>42086.75</v>
      </c>
    </row>
    <row r="3739" spans="1:21" ht="45" hidden="1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0">
        <f t="shared" si="309"/>
        <v>21</v>
      </c>
      <c r="P3739" s="10">
        <f t="shared" si="310"/>
        <v>37.5</v>
      </c>
      <c r="Q3739" s="12" t="s">
        <v>8315</v>
      </c>
      <c r="R3739" t="s">
        <v>8316</v>
      </c>
      <c r="S3739" s="17">
        <f t="shared" si="311"/>
        <v>42297.691006944442</v>
      </c>
      <c r="T3739" s="17"/>
      <c r="U3739" s="16">
        <f t="shared" si="312"/>
        <v>42320.290972222225</v>
      </c>
    </row>
    <row r="3740" spans="1:21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0">
        <f t="shared" si="309"/>
        <v>18</v>
      </c>
      <c r="P3740" s="10">
        <f t="shared" si="310"/>
        <v>45</v>
      </c>
      <c r="Q3740" s="12" t="s">
        <v>8315</v>
      </c>
      <c r="R3740" t="s">
        <v>8316</v>
      </c>
      <c r="S3740" s="17">
        <f t="shared" si="311"/>
        <v>41813.938715277778</v>
      </c>
      <c r="T3740" s="27">
        <f t="shared" ref="T3740:T3741" si="316">YEAR(S3740)</f>
        <v>2014</v>
      </c>
      <c r="U3740" s="16">
        <f t="shared" si="312"/>
        <v>41835.916666666664</v>
      </c>
    </row>
    <row r="3741" spans="1:21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0">
        <f t="shared" si="309"/>
        <v>20</v>
      </c>
      <c r="P3741" s="10">
        <f t="shared" si="310"/>
        <v>100.63</v>
      </c>
      <c r="Q3741" s="12" t="s">
        <v>8315</v>
      </c>
      <c r="R3741" t="s">
        <v>8316</v>
      </c>
      <c r="S3741" s="17">
        <f t="shared" si="311"/>
        <v>42548.449861111112</v>
      </c>
      <c r="T3741" s="27">
        <f t="shared" si="316"/>
        <v>2016</v>
      </c>
      <c r="U3741" s="16">
        <f t="shared" si="312"/>
        <v>42568.449861111112</v>
      </c>
    </row>
    <row r="3742" spans="1:21" ht="60" hidden="1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0">
        <f t="shared" si="309"/>
        <v>18</v>
      </c>
      <c r="P3742" s="10">
        <f t="shared" si="310"/>
        <v>25.57</v>
      </c>
      <c r="Q3742" s="12" t="s">
        <v>8315</v>
      </c>
      <c r="R3742" t="s">
        <v>8316</v>
      </c>
      <c r="S3742" s="17">
        <f t="shared" si="311"/>
        <v>41833.089756944442</v>
      </c>
      <c r="T3742" s="17"/>
      <c r="U3742" s="16">
        <f t="shared" si="312"/>
        <v>41863.079143518517</v>
      </c>
    </row>
    <row r="3743" spans="1:21" ht="45" hidden="1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0">
        <f t="shared" si="309"/>
        <v>0</v>
      </c>
      <c r="P3743" s="10">
        <f t="shared" si="310"/>
        <v>0</v>
      </c>
      <c r="Q3743" s="12" t="s">
        <v>8315</v>
      </c>
      <c r="R3743" t="s">
        <v>8316</v>
      </c>
      <c r="S3743" s="17">
        <f t="shared" si="311"/>
        <v>42325.920717592591</v>
      </c>
      <c r="T3743" s="17"/>
      <c r="U3743" s="16">
        <f t="shared" si="312"/>
        <v>42355.920717592591</v>
      </c>
    </row>
    <row r="3744" spans="1:21" ht="60" hidden="1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0">
        <f t="shared" si="309"/>
        <v>2</v>
      </c>
      <c r="P3744" s="10">
        <f t="shared" si="310"/>
        <v>25</v>
      </c>
      <c r="Q3744" s="12" t="s">
        <v>8315</v>
      </c>
      <c r="R3744" t="s">
        <v>8316</v>
      </c>
      <c r="S3744" s="17">
        <f t="shared" si="311"/>
        <v>41858.214629629627</v>
      </c>
      <c r="T3744" s="17"/>
      <c r="U3744" s="16">
        <f t="shared" si="312"/>
        <v>41888.214629629627</v>
      </c>
    </row>
    <row r="3745" spans="1:21" ht="45" hidden="1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0">
        <f t="shared" si="309"/>
        <v>0</v>
      </c>
      <c r="P3745" s="10">
        <f t="shared" si="310"/>
        <v>0</v>
      </c>
      <c r="Q3745" s="12" t="s">
        <v>8315</v>
      </c>
      <c r="R3745" t="s">
        <v>8316</v>
      </c>
      <c r="S3745" s="17">
        <f t="shared" si="311"/>
        <v>41793.710231481484</v>
      </c>
      <c r="T3745" s="17"/>
      <c r="U3745" s="16">
        <f t="shared" si="312"/>
        <v>41823.710231481484</v>
      </c>
    </row>
    <row r="3746" spans="1:21" ht="60" hidden="1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0">
        <f t="shared" si="309"/>
        <v>0</v>
      </c>
      <c r="P3746" s="10">
        <f t="shared" si="310"/>
        <v>0</v>
      </c>
      <c r="Q3746" s="12" t="s">
        <v>8315</v>
      </c>
      <c r="R3746" t="s">
        <v>8316</v>
      </c>
      <c r="S3746" s="17">
        <f t="shared" si="311"/>
        <v>41793.814259259263</v>
      </c>
      <c r="T3746" s="17"/>
      <c r="U3746" s="16">
        <f t="shared" si="312"/>
        <v>41825.165972222225</v>
      </c>
    </row>
    <row r="3747" spans="1:21" ht="45" hidden="1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0">
        <f t="shared" si="309"/>
        <v>10</v>
      </c>
      <c r="P3747" s="10">
        <f t="shared" si="310"/>
        <v>10</v>
      </c>
      <c r="Q3747" s="12" t="s">
        <v>8315</v>
      </c>
      <c r="R3747" t="s">
        <v>8316</v>
      </c>
      <c r="S3747" s="17">
        <f t="shared" si="311"/>
        <v>41831.697939814818</v>
      </c>
      <c r="T3747" s="17"/>
      <c r="U3747" s="16">
        <f t="shared" si="312"/>
        <v>41861.697939814818</v>
      </c>
    </row>
    <row r="3748" spans="1:21" ht="30" hidden="1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0">
        <f t="shared" si="309"/>
        <v>2</v>
      </c>
      <c r="P3748" s="10">
        <f t="shared" si="310"/>
        <v>202</v>
      </c>
      <c r="Q3748" s="12" t="s">
        <v>8315</v>
      </c>
      <c r="R3748" t="s">
        <v>8316</v>
      </c>
      <c r="S3748" s="17">
        <f t="shared" si="311"/>
        <v>42621.389340277776</v>
      </c>
      <c r="T3748" s="17"/>
      <c r="U3748" s="16">
        <f t="shared" si="312"/>
        <v>42651.389340277776</v>
      </c>
    </row>
    <row r="3749" spans="1:21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0">
        <f t="shared" si="309"/>
        <v>1</v>
      </c>
      <c r="P3749" s="10">
        <f t="shared" si="310"/>
        <v>25</v>
      </c>
      <c r="Q3749" s="12" t="s">
        <v>8315</v>
      </c>
      <c r="R3749" t="s">
        <v>8316</v>
      </c>
      <c r="S3749" s="17">
        <f t="shared" si="311"/>
        <v>42164.299722222218</v>
      </c>
      <c r="T3749" s="27">
        <f>YEAR(S3749)</f>
        <v>2015</v>
      </c>
      <c r="U3749" s="16">
        <f t="shared" si="312"/>
        <v>42190.957638888889</v>
      </c>
    </row>
    <row r="3750" spans="1:21" ht="60" hidden="1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0">
        <f t="shared" si="309"/>
        <v>104</v>
      </c>
      <c r="P3750" s="10">
        <f t="shared" si="310"/>
        <v>99.54</v>
      </c>
      <c r="Q3750" s="12" t="s">
        <v>8315</v>
      </c>
      <c r="R3750" t="s">
        <v>8357</v>
      </c>
      <c r="S3750" s="17">
        <f t="shared" si="311"/>
        <v>42395.706435185188</v>
      </c>
      <c r="T3750" s="17"/>
      <c r="U3750" s="16">
        <f t="shared" si="312"/>
        <v>42416.249305555553</v>
      </c>
    </row>
    <row r="3751" spans="1:21" ht="45" hidden="1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0">
        <f t="shared" si="309"/>
        <v>105</v>
      </c>
      <c r="P3751" s="10">
        <f t="shared" si="310"/>
        <v>75</v>
      </c>
      <c r="Q3751" s="12" t="s">
        <v>8315</v>
      </c>
      <c r="R3751" t="s">
        <v>8357</v>
      </c>
      <c r="S3751" s="17">
        <f t="shared" si="311"/>
        <v>42458.127175925925</v>
      </c>
      <c r="T3751" s="17"/>
      <c r="U3751" s="16">
        <f t="shared" si="312"/>
        <v>42489.165972222225</v>
      </c>
    </row>
    <row r="3752" spans="1:21" ht="105" hidden="1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0">
        <f t="shared" si="309"/>
        <v>100</v>
      </c>
      <c r="P3752" s="10">
        <f t="shared" si="310"/>
        <v>215.25</v>
      </c>
      <c r="Q3752" s="12" t="s">
        <v>8315</v>
      </c>
      <c r="R3752" t="s">
        <v>8357</v>
      </c>
      <c r="S3752" s="17">
        <f t="shared" si="311"/>
        <v>42016.981574074074</v>
      </c>
      <c r="T3752" s="17"/>
      <c r="U3752" s="16">
        <f t="shared" si="312"/>
        <v>42045.332638888889</v>
      </c>
    </row>
    <row r="3753" spans="1:21" ht="45" hidden="1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0">
        <f t="shared" si="309"/>
        <v>133</v>
      </c>
      <c r="P3753" s="10">
        <f t="shared" si="310"/>
        <v>120.55</v>
      </c>
      <c r="Q3753" s="12" t="s">
        <v>8315</v>
      </c>
      <c r="R3753" t="s">
        <v>8357</v>
      </c>
      <c r="S3753" s="17">
        <f t="shared" si="311"/>
        <v>42403.035567129627</v>
      </c>
      <c r="T3753" s="17"/>
      <c r="U3753" s="16">
        <f t="shared" si="312"/>
        <v>42462.993900462956</v>
      </c>
    </row>
    <row r="3754" spans="1:21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0">
        <f t="shared" si="309"/>
        <v>113</v>
      </c>
      <c r="P3754" s="10">
        <f t="shared" si="310"/>
        <v>37.67</v>
      </c>
      <c r="Q3754" s="12" t="s">
        <v>8315</v>
      </c>
      <c r="R3754" t="s">
        <v>8357</v>
      </c>
      <c r="S3754" s="17">
        <f t="shared" si="311"/>
        <v>42619.802488425921</v>
      </c>
      <c r="T3754" s="27">
        <f>YEAR(S3754)</f>
        <v>2016</v>
      </c>
      <c r="U3754" s="16">
        <f t="shared" si="312"/>
        <v>42659.875</v>
      </c>
    </row>
    <row r="3755" spans="1:21" ht="60" hidden="1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0">
        <f t="shared" si="309"/>
        <v>103</v>
      </c>
      <c r="P3755" s="10">
        <f t="shared" si="310"/>
        <v>172.23</v>
      </c>
      <c r="Q3755" s="12" t="s">
        <v>8315</v>
      </c>
      <c r="R3755" t="s">
        <v>8357</v>
      </c>
      <c r="S3755" s="17">
        <f t="shared" si="311"/>
        <v>42128.824074074073</v>
      </c>
      <c r="T3755" s="17"/>
      <c r="U3755" s="16">
        <f t="shared" si="312"/>
        <v>42158</v>
      </c>
    </row>
    <row r="3756" spans="1:21" ht="45" hidden="1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0">
        <f t="shared" si="309"/>
        <v>120</v>
      </c>
      <c r="P3756" s="10">
        <f t="shared" si="310"/>
        <v>111.11</v>
      </c>
      <c r="Q3756" s="12" t="s">
        <v>8315</v>
      </c>
      <c r="R3756" t="s">
        <v>8357</v>
      </c>
      <c r="S3756" s="17">
        <f t="shared" si="311"/>
        <v>41808.881215277775</v>
      </c>
      <c r="T3756" s="17"/>
      <c r="U3756" s="16">
        <f t="shared" si="312"/>
        <v>41846.207638888889</v>
      </c>
    </row>
    <row r="3757" spans="1:21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0">
        <f t="shared" si="309"/>
        <v>130</v>
      </c>
      <c r="P3757" s="10">
        <f t="shared" si="310"/>
        <v>25.46</v>
      </c>
      <c r="Q3757" s="12" t="s">
        <v>8315</v>
      </c>
      <c r="R3757" t="s">
        <v>8357</v>
      </c>
      <c r="S3757" s="17">
        <f t="shared" si="311"/>
        <v>42445.866979166662</v>
      </c>
      <c r="T3757" s="27">
        <f>YEAR(S3757)</f>
        <v>2016</v>
      </c>
      <c r="U3757" s="16">
        <f t="shared" si="312"/>
        <v>42475.866979166662</v>
      </c>
    </row>
    <row r="3758" spans="1:21" ht="60" hidden="1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0">
        <f t="shared" si="309"/>
        <v>101</v>
      </c>
      <c r="P3758" s="10">
        <f t="shared" si="310"/>
        <v>267.64999999999998</v>
      </c>
      <c r="Q3758" s="12" t="s">
        <v>8315</v>
      </c>
      <c r="R3758" t="s">
        <v>8357</v>
      </c>
      <c r="S3758" s="17">
        <f t="shared" si="311"/>
        <v>41771.814791666664</v>
      </c>
      <c r="T3758" s="17"/>
      <c r="U3758" s="16">
        <f t="shared" si="312"/>
        <v>41801.814791666664</v>
      </c>
    </row>
    <row r="3759" spans="1:21" ht="45" hidden="1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0">
        <f t="shared" si="309"/>
        <v>109</v>
      </c>
      <c r="P3759" s="10">
        <f t="shared" si="310"/>
        <v>75.959999999999994</v>
      </c>
      <c r="Q3759" s="12" t="s">
        <v>8315</v>
      </c>
      <c r="R3759" t="s">
        <v>8357</v>
      </c>
      <c r="S3759" s="17">
        <f t="shared" si="311"/>
        <v>41954.850868055553</v>
      </c>
      <c r="T3759" s="17"/>
      <c r="U3759" s="16">
        <f t="shared" si="312"/>
        <v>41974.850868055553</v>
      </c>
    </row>
    <row r="3760" spans="1:21" ht="30" hidden="1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0">
        <f t="shared" si="309"/>
        <v>102</v>
      </c>
      <c r="P3760" s="10">
        <f t="shared" si="310"/>
        <v>59.04</v>
      </c>
      <c r="Q3760" s="12" t="s">
        <v>8315</v>
      </c>
      <c r="R3760" t="s">
        <v>8357</v>
      </c>
      <c r="S3760" s="17">
        <f t="shared" si="311"/>
        <v>41747.471504629626</v>
      </c>
      <c r="T3760" s="17"/>
      <c r="U3760" s="16">
        <f t="shared" si="312"/>
        <v>41778.208333333336</v>
      </c>
    </row>
    <row r="3761" spans="1:21" ht="30" hidden="1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0">
        <f t="shared" si="309"/>
        <v>110</v>
      </c>
      <c r="P3761" s="10">
        <f t="shared" si="310"/>
        <v>50.11</v>
      </c>
      <c r="Q3761" s="12" t="s">
        <v>8315</v>
      </c>
      <c r="R3761" t="s">
        <v>8357</v>
      </c>
      <c r="S3761" s="17">
        <f t="shared" si="311"/>
        <v>42182.108252314814</v>
      </c>
      <c r="T3761" s="17"/>
      <c r="U3761" s="16">
        <f t="shared" si="312"/>
        <v>42242.108252314814</v>
      </c>
    </row>
    <row r="3762" spans="1:21" ht="60" hidden="1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0">
        <f t="shared" si="309"/>
        <v>101</v>
      </c>
      <c r="P3762" s="10">
        <f t="shared" si="310"/>
        <v>55.5</v>
      </c>
      <c r="Q3762" s="12" t="s">
        <v>8315</v>
      </c>
      <c r="R3762" t="s">
        <v>8357</v>
      </c>
      <c r="S3762" s="17">
        <f t="shared" si="311"/>
        <v>41739.525300925925</v>
      </c>
      <c r="T3762" s="17"/>
      <c r="U3762" s="16">
        <f t="shared" si="312"/>
        <v>41764.525300925925</v>
      </c>
    </row>
    <row r="3763" spans="1:21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0">
        <f t="shared" si="309"/>
        <v>100</v>
      </c>
      <c r="P3763" s="10">
        <f t="shared" si="310"/>
        <v>166.67</v>
      </c>
      <c r="Q3763" s="12" t="s">
        <v>8315</v>
      </c>
      <c r="R3763" t="s">
        <v>8357</v>
      </c>
      <c r="S3763" s="17">
        <f t="shared" si="311"/>
        <v>42173.466863425929</v>
      </c>
      <c r="T3763" s="27">
        <f t="shared" ref="T3763:T3764" si="317">YEAR(S3763)</f>
        <v>2015</v>
      </c>
      <c r="U3763" s="16">
        <f t="shared" si="312"/>
        <v>42226.958333333328</v>
      </c>
    </row>
    <row r="3764" spans="1:21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0">
        <f t="shared" si="309"/>
        <v>106</v>
      </c>
      <c r="P3764" s="10">
        <f t="shared" si="310"/>
        <v>47.43</v>
      </c>
      <c r="Q3764" s="12" t="s">
        <v>8315</v>
      </c>
      <c r="R3764" t="s">
        <v>8357</v>
      </c>
      <c r="S3764" s="17">
        <f t="shared" si="311"/>
        <v>42193.813530092593</v>
      </c>
      <c r="T3764" s="27">
        <f t="shared" si="317"/>
        <v>2015</v>
      </c>
      <c r="U3764" s="16">
        <f t="shared" si="312"/>
        <v>42218.813530092593</v>
      </c>
    </row>
    <row r="3765" spans="1:21" ht="30" hidden="1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0">
        <f t="shared" si="309"/>
        <v>100</v>
      </c>
      <c r="P3765" s="10">
        <f t="shared" si="310"/>
        <v>64.94</v>
      </c>
      <c r="Q3765" s="12" t="s">
        <v>8315</v>
      </c>
      <c r="R3765" t="s">
        <v>8357</v>
      </c>
      <c r="S3765" s="17">
        <f t="shared" si="311"/>
        <v>42065.750300925924</v>
      </c>
      <c r="T3765" s="17"/>
      <c r="U3765" s="16">
        <f t="shared" si="312"/>
        <v>42095.708634259259</v>
      </c>
    </row>
    <row r="3766" spans="1:21" ht="45" hidden="1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0">
        <f t="shared" si="309"/>
        <v>100</v>
      </c>
      <c r="P3766" s="10">
        <f t="shared" si="310"/>
        <v>55.56</v>
      </c>
      <c r="Q3766" s="12" t="s">
        <v>8315</v>
      </c>
      <c r="R3766" t="s">
        <v>8357</v>
      </c>
      <c r="S3766" s="17">
        <f t="shared" si="311"/>
        <v>42499.842962962968</v>
      </c>
      <c r="T3766" s="17"/>
      <c r="U3766" s="16">
        <f t="shared" si="312"/>
        <v>42519.024999999994</v>
      </c>
    </row>
    <row r="3767" spans="1:21" ht="60" hidden="1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0">
        <f t="shared" si="309"/>
        <v>113</v>
      </c>
      <c r="P3767" s="10">
        <f t="shared" si="310"/>
        <v>74.22</v>
      </c>
      <c r="Q3767" s="12" t="s">
        <v>8315</v>
      </c>
      <c r="R3767" t="s">
        <v>8357</v>
      </c>
      <c r="S3767" s="17">
        <f t="shared" si="311"/>
        <v>41820.776412037041</v>
      </c>
      <c r="T3767" s="17"/>
      <c r="U3767" s="16">
        <f t="shared" si="312"/>
        <v>41850.776412037041</v>
      </c>
    </row>
    <row r="3768" spans="1:21" ht="45" hidden="1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0">
        <f t="shared" si="309"/>
        <v>103</v>
      </c>
      <c r="P3768" s="10">
        <f t="shared" si="310"/>
        <v>106.93</v>
      </c>
      <c r="Q3768" s="12" t="s">
        <v>8315</v>
      </c>
      <c r="R3768" t="s">
        <v>8357</v>
      </c>
      <c r="S3768" s="17">
        <f t="shared" si="311"/>
        <v>41788.167187500003</v>
      </c>
      <c r="T3768" s="17"/>
      <c r="U3768" s="16">
        <f t="shared" si="312"/>
        <v>41823.167187500003</v>
      </c>
    </row>
    <row r="3769" spans="1:21" ht="60" hidden="1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0">
        <f t="shared" si="309"/>
        <v>117</v>
      </c>
      <c r="P3769" s="10">
        <f t="shared" si="310"/>
        <v>41.7</v>
      </c>
      <c r="Q3769" s="12" t="s">
        <v>8315</v>
      </c>
      <c r="R3769" t="s">
        <v>8357</v>
      </c>
      <c r="S3769" s="17">
        <f t="shared" si="311"/>
        <v>42050.019641203704</v>
      </c>
      <c r="T3769" s="17"/>
      <c r="U3769" s="16">
        <f t="shared" si="312"/>
        <v>42064.207638888889</v>
      </c>
    </row>
    <row r="3770" spans="1:21" ht="60" hidden="1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0">
        <f t="shared" si="309"/>
        <v>108</v>
      </c>
      <c r="P3770" s="10">
        <f t="shared" si="310"/>
        <v>74.239999999999995</v>
      </c>
      <c r="Q3770" s="12" t="s">
        <v>8315</v>
      </c>
      <c r="R3770" t="s">
        <v>8357</v>
      </c>
      <c r="S3770" s="17">
        <f t="shared" si="311"/>
        <v>41772.727893518517</v>
      </c>
      <c r="T3770" s="17"/>
      <c r="U3770" s="16">
        <f t="shared" si="312"/>
        <v>41802.727893518517</v>
      </c>
    </row>
    <row r="3771" spans="1:21" ht="45" hidden="1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0">
        <f t="shared" si="309"/>
        <v>100</v>
      </c>
      <c r="P3771" s="10">
        <f t="shared" si="310"/>
        <v>73.33</v>
      </c>
      <c r="Q3771" s="12" t="s">
        <v>8315</v>
      </c>
      <c r="R3771" t="s">
        <v>8357</v>
      </c>
      <c r="S3771" s="17">
        <f t="shared" si="311"/>
        <v>42445.598136574074</v>
      </c>
      <c r="T3771" s="17"/>
      <c r="U3771" s="16">
        <f t="shared" si="312"/>
        <v>42475.598136574074</v>
      </c>
    </row>
    <row r="3772" spans="1:21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0">
        <f t="shared" si="309"/>
        <v>100</v>
      </c>
      <c r="P3772" s="10">
        <f t="shared" si="310"/>
        <v>100</v>
      </c>
      <c r="Q3772" s="12" t="s">
        <v>8315</v>
      </c>
      <c r="R3772" t="s">
        <v>8357</v>
      </c>
      <c r="S3772" s="17">
        <f t="shared" si="311"/>
        <v>42138.930671296301</v>
      </c>
      <c r="T3772" s="27">
        <f>YEAR(S3772)</f>
        <v>2015</v>
      </c>
      <c r="U3772" s="16">
        <f t="shared" si="312"/>
        <v>42168.930671296301</v>
      </c>
    </row>
    <row r="3773" spans="1:21" ht="30" hidden="1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0">
        <f t="shared" si="309"/>
        <v>146</v>
      </c>
      <c r="P3773" s="10">
        <f t="shared" si="310"/>
        <v>38.42</v>
      </c>
      <c r="Q3773" s="12" t="s">
        <v>8315</v>
      </c>
      <c r="R3773" t="s">
        <v>8357</v>
      </c>
      <c r="S3773" s="17">
        <f t="shared" si="311"/>
        <v>42493.857083333336</v>
      </c>
      <c r="T3773" s="17"/>
      <c r="U3773" s="16">
        <f t="shared" si="312"/>
        <v>42508</v>
      </c>
    </row>
    <row r="3774" spans="1:21" ht="45" hidden="1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0">
        <f t="shared" si="309"/>
        <v>110</v>
      </c>
      <c r="P3774" s="10">
        <f t="shared" si="310"/>
        <v>166.97</v>
      </c>
      <c r="Q3774" s="12" t="s">
        <v>8315</v>
      </c>
      <c r="R3774" t="s">
        <v>8357</v>
      </c>
      <c r="S3774" s="17">
        <f t="shared" si="311"/>
        <v>42682.616967592592</v>
      </c>
      <c r="T3774" s="17"/>
      <c r="U3774" s="16">
        <f t="shared" si="312"/>
        <v>42703.25</v>
      </c>
    </row>
    <row r="3775" spans="1:21" ht="30" hidden="1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0">
        <f t="shared" si="309"/>
        <v>108</v>
      </c>
      <c r="P3775" s="10">
        <f t="shared" si="310"/>
        <v>94.91</v>
      </c>
      <c r="Q3775" s="12" t="s">
        <v>8315</v>
      </c>
      <c r="R3775" t="s">
        <v>8357</v>
      </c>
      <c r="S3775" s="17">
        <f t="shared" si="311"/>
        <v>42656.005173611105</v>
      </c>
      <c r="T3775" s="17"/>
      <c r="U3775" s="16">
        <f t="shared" si="312"/>
        <v>42689.088888888888</v>
      </c>
    </row>
    <row r="3776" spans="1:21" ht="60" hidden="1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0">
        <f t="shared" si="309"/>
        <v>100</v>
      </c>
      <c r="P3776" s="10">
        <f t="shared" si="310"/>
        <v>100</v>
      </c>
      <c r="Q3776" s="12" t="s">
        <v>8315</v>
      </c>
      <c r="R3776" t="s">
        <v>8357</v>
      </c>
      <c r="S3776" s="17">
        <f t="shared" si="311"/>
        <v>42087.792303240742</v>
      </c>
      <c r="T3776" s="17"/>
      <c r="U3776" s="16">
        <f t="shared" si="312"/>
        <v>42103.792303240742</v>
      </c>
    </row>
    <row r="3777" spans="1:21" ht="45" hidden="1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0">
        <f t="shared" si="309"/>
        <v>100</v>
      </c>
      <c r="P3777" s="10">
        <f t="shared" si="310"/>
        <v>143.21</v>
      </c>
      <c r="Q3777" s="12" t="s">
        <v>8315</v>
      </c>
      <c r="R3777" t="s">
        <v>8357</v>
      </c>
      <c r="S3777" s="17">
        <f t="shared" si="311"/>
        <v>42075.942627314813</v>
      </c>
      <c r="T3777" s="17"/>
      <c r="U3777" s="16">
        <f t="shared" si="312"/>
        <v>42103.166666666672</v>
      </c>
    </row>
    <row r="3778" spans="1:21" ht="60" hidden="1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0">
        <f t="shared" ref="O3778:O3841" si="318">ROUND(E3778/D3778*100,0)</f>
        <v>107</v>
      </c>
      <c r="P3778" s="10">
        <f t="shared" ref="P3778:P3841" si="319">IFERROR(ROUND(E3778/L3778,2),0)</f>
        <v>90.82</v>
      </c>
      <c r="Q3778" s="12" t="s">
        <v>8315</v>
      </c>
      <c r="R3778" t="s">
        <v>8357</v>
      </c>
      <c r="S3778" s="17">
        <f t="shared" si="311"/>
        <v>41814.367800925924</v>
      </c>
      <c r="T3778" s="17"/>
      <c r="U3778" s="16">
        <f t="shared" si="312"/>
        <v>41852.041666666664</v>
      </c>
    </row>
    <row r="3779" spans="1:21" ht="45" hidden="1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0">
        <f t="shared" si="318"/>
        <v>143</v>
      </c>
      <c r="P3779" s="10">
        <f t="shared" si="319"/>
        <v>48.54</v>
      </c>
      <c r="Q3779" s="12" t="s">
        <v>8315</v>
      </c>
      <c r="R3779" t="s">
        <v>8357</v>
      </c>
      <c r="S3779" s="17">
        <f t="shared" ref="S3779:S3842" si="320">(((J3779/60)/60)/24)+DATE(1970,1,1)</f>
        <v>41887.111354166671</v>
      </c>
      <c r="T3779" s="17"/>
      <c r="U3779" s="16">
        <f t="shared" ref="U3779:U3842" si="321">(((I3779/60)/60)/24)+DATE(1970,1,1)</f>
        <v>41909.166666666664</v>
      </c>
    </row>
    <row r="3780" spans="1:21" ht="30" hidden="1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0">
        <f t="shared" si="318"/>
        <v>105</v>
      </c>
      <c r="P3780" s="10">
        <f t="shared" si="319"/>
        <v>70.03</v>
      </c>
      <c r="Q3780" s="12" t="s">
        <v>8315</v>
      </c>
      <c r="R3780" t="s">
        <v>8357</v>
      </c>
      <c r="S3780" s="17">
        <f t="shared" si="320"/>
        <v>41989.819212962961</v>
      </c>
      <c r="T3780" s="17"/>
      <c r="U3780" s="16">
        <f t="shared" si="321"/>
        <v>42049.819212962961</v>
      </c>
    </row>
    <row r="3781" spans="1:21" ht="30" hidden="1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0">
        <f t="shared" si="318"/>
        <v>104</v>
      </c>
      <c r="P3781" s="10">
        <f t="shared" si="319"/>
        <v>135.63</v>
      </c>
      <c r="Q3781" s="12" t="s">
        <v>8315</v>
      </c>
      <c r="R3781" t="s">
        <v>8357</v>
      </c>
      <c r="S3781" s="17">
        <f t="shared" si="320"/>
        <v>42425.735416666663</v>
      </c>
      <c r="T3781" s="17"/>
      <c r="U3781" s="16">
        <f t="shared" si="321"/>
        <v>42455.693750000006</v>
      </c>
    </row>
    <row r="3782" spans="1:21" ht="45" hidden="1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0">
        <f t="shared" si="318"/>
        <v>120</v>
      </c>
      <c r="P3782" s="10">
        <f t="shared" si="319"/>
        <v>100</v>
      </c>
      <c r="Q3782" s="12" t="s">
        <v>8315</v>
      </c>
      <c r="R3782" t="s">
        <v>8357</v>
      </c>
      <c r="S3782" s="17">
        <f t="shared" si="320"/>
        <v>42166.219733796301</v>
      </c>
      <c r="T3782" s="17"/>
      <c r="U3782" s="16">
        <f t="shared" si="321"/>
        <v>42198.837499999994</v>
      </c>
    </row>
    <row r="3783" spans="1:21" ht="60" hidden="1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0">
        <f t="shared" si="318"/>
        <v>110</v>
      </c>
      <c r="P3783" s="10">
        <f t="shared" si="319"/>
        <v>94.9</v>
      </c>
      <c r="Q3783" s="12" t="s">
        <v>8315</v>
      </c>
      <c r="R3783" t="s">
        <v>8357</v>
      </c>
      <c r="S3783" s="17">
        <f t="shared" si="320"/>
        <v>41865.882928240739</v>
      </c>
      <c r="T3783" s="17"/>
      <c r="U3783" s="16">
        <f t="shared" si="321"/>
        <v>41890.882928240739</v>
      </c>
    </row>
    <row r="3784" spans="1:21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0">
        <f t="shared" si="318"/>
        <v>102</v>
      </c>
      <c r="P3784" s="10">
        <f t="shared" si="319"/>
        <v>75.37</v>
      </c>
      <c r="Q3784" s="12" t="s">
        <v>8315</v>
      </c>
      <c r="R3784" t="s">
        <v>8357</v>
      </c>
      <c r="S3784" s="17">
        <f t="shared" si="320"/>
        <v>42546.862233796302</v>
      </c>
      <c r="T3784" s="27">
        <f>YEAR(S3784)</f>
        <v>2016</v>
      </c>
      <c r="U3784" s="16">
        <f t="shared" si="321"/>
        <v>42575.958333333328</v>
      </c>
    </row>
    <row r="3785" spans="1:21" ht="45" hidden="1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0">
        <f t="shared" si="318"/>
        <v>129</v>
      </c>
      <c r="P3785" s="10">
        <f t="shared" si="319"/>
        <v>64.459999999999994</v>
      </c>
      <c r="Q3785" s="12" t="s">
        <v>8315</v>
      </c>
      <c r="R3785" t="s">
        <v>8357</v>
      </c>
      <c r="S3785" s="17">
        <f t="shared" si="320"/>
        <v>42420.140277777777</v>
      </c>
      <c r="T3785" s="17"/>
      <c r="U3785" s="16">
        <f t="shared" si="321"/>
        <v>42444.666666666672</v>
      </c>
    </row>
    <row r="3786" spans="1:21" ht="60" hidden="1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0">
        <f t="shared" si="318"/>
        <v>115</v>
      </c>
      <c r="P3786" s="10">
        <f t="shared" si="319"/>
        <v>115</v>
      </c>
      <c r="Q3786" s="12" t="s">
        <v>8315</v>
      </c>
      <c r="R3786" t="s">
        <v>8357</v>
      </c>
      <c r="S3786" s="17">
        <f t="shared" si="320"/>
        <v>42531.980694444443</v>
      </c>
      <c r="T3786" s="17"/>
      <c r="U3786" s="16">
        <f t="shared" si="321"/>
        <v>42561.980694444443</v>
      </c>
    </row>
    <row r="3787" spans="1:21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0">
        <f t="shared" si="318"/>
        <v>151</v>
      </c>
      <c r="P3787" s="10">
        <f t="shared" si="319"/>
        <v>100.5</v>
      </c>
      <c r="Q3787" s="12" t="s">
        <v>8315</v>
      </c>
      <c r="R3787" t="s">
        <v>8357</v>
      </c>
      <c r="S3787" s="17">
        <f t="shared" si="320"/>
        <v>42548.63853009259</v>
      </c>
      <c r="T3787" s="27">
        <f>YEAR(S3787)</f>
        <v>2016</v>
      </c>
      <c r="U3787" s="16">
        <f t="shared" si="321"/>
        <v>42584.418749999997</v>
      </c>
    </row>
    <row r="3788" spans="1:21" ht="45" hidden="1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0">
        <f t="shared" si="318"/>
        <v>111</v>
      </c>
      <c r="P3788" s="10">
        <f t="shared" si="319"/>
        <v>93.77</v>
      </c>
      <c r="Q3788" s="12" t="s">
        <v>8315</v>
      </c>
      <c r="R3788" t="s">
        <v>8357</v>
      </c>
      <c r="S3788" s="17">
        <f t="shared" si="320"/>
        <v>42487.037905092591</v>
      </c>
      <c r="T3788" s="17"/>
      <c r="U3788" s="16">
        <f t="shared" si="321"/>
        <v>42517.037905092591</v>
      </c>
    </row>
    <row r="3789" spans="1:21" ht="45" hidden="1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0">
        <f t="shared" si="318"/>
        <v>100</v>
      </c>
      <c r="P3789" s="10">
        <f t="shared" si="319"/>
        <v>35.1</v>
      </c>
      <c r="Q3789" s="12" t="s">
        <v>8315</v>
      </c>
      <c r="R3789" t="s">
        <v>8357</v>
      </c>
      <c r="S3789" s="17">
        <f t="shared" si="320"/>
        <v>42167.534791666665</v>
      </c>
      <c r="T3789" s="17"/>
      <c r="U3789" s="16">
        <f t="shared" si="321"/>
        <v>42196.165972222225</v>
      </c>
    </row>
    <row r="3790" spans="1:21" ht="75" hidden="1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0">
        <f t="shared" si="318"/>
        <v>1</v>
      </c>
      <c r="P3790" s="10">
        <f t="shared" si="319"/>
        <v>500</v>
      </c>
      <c r="Q3790" s="12" t="s">
        <v>8315</v>
      </c>
      <c r="R3790" t="s">
        <v>8357</v>
      </c>
      <c r="S3790" s="17">
        <f t="shared" si="320"/>
        <v>42333.695821759262</v>
      </c>
      <c r="T3790" s="17"/>
      <c r="U3790" s="16">
        <f t="shared" si="321"/>
        <v>42361.679166666669</v>
      </c>
    </row>
    <row r="3791" spans="1:21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0">
        <f t="shared" si="318"/>
        <v>3</v>
      </c>
      <c r="P3791" s="10">
        <f t="shared" si="319"/>
        <v>29</v>
      </c>
      <c r="Q3791" s="12" t="s">
        <v>8315</v>
      </c>
      <c r="R3791" t="s">
        <v>8357</v>
      </c>
      <c r="S3791" s="17">
        <f t="shared" si="320"/>
        <v>42138.798819444448</v>
      </c>
      <c r="T3791" s="27">
        <f>YEAR(S3791)</f>
        <v>2015</v>
      </c>
      <c r="U3791" s="16">
        <f t="shared" si="321"/>
        <v>42170.798819444448</v>
      </c>
    </row>
    <row r="3792" spans="1:21" ht="60" hidden="1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0">
        <f t="shared" si="318"/>
        <v>0</v>
      </c>
      <c r="P3792" s="10">
        <f t="shared" si="319"/>
        <v>0</v>
      </c>
      <c r="Q3792" s="12" t="s">
        <v>8315</v>
      </c>
      <c r="R3792" t="s">
        <v>8357</v>
      </c>
      <c r="S3792" s="17">
        <f t="shared" si="320"/>
        <v>42666.666932870372</v>
      </c>
      <c r="T3792" s="17"/>
      <c r="U3792" s="16">
        <f t="shared" si="321"/>
        <v>42696.708599537036</v>
      </c>
    </row>
    <row r="3793" spans="1:21" ht="30" hidden="1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0">
        <f t="shared" si="318"/>
        <v>0</v>
      </c>
      <c r="P3793" s="10">
        <f t="shared" si="319"/>
        <v>0</v>
      </c>
      <c r="Q3793" s="12" t="s">
        <v>8315</v>
      </c>
      <c r="R3793" t="s">
        <v>8357</v>
      </c>
      <c r="S3793" s="17">
        <f t="shared" si="320"/>
        <v>41766.692037037035</v>
      </c>
      <c r="T3793" s="17"/>
      <c r="U3793" s="16">
        <f t="shared" si="321"/>
        <v>41826.692037037035</v>
      </c>
    </row>
    <row r="3794" spans="1:21" ht="30" hidden="1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0">
        <f t="shared" si="318"/>
        <v>0</v>
      </c>
      <c r="P3794" s="10">
        <f t="shared" si="319"/>
        <v>17.5</v>
      </c>
      <c r="Q3794" s="12" t="s">
        <v>8315</v>
      </c>
      <c r="R3794" t="s">
        <v>8357</v>
      </c>
      <c r="S3794" s="17">
        <f t="shared" si="320"/>
        <v>42170.447013888886</v>
      </c>
      <c r="T3794" s="17"/>
      <c r="U3794" s="16">
        <f t="shared" si="321"/>
        <v>42200.447013888886</v>
      </c>
    </row>
    <row r="3795" spans="1:21" ht="60" hidden="1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0">
        <f t="shared" si="318"/>
        <v>60</v>
      </c>
      <c r="P3795" s="10">
        <f t="shared" si="319"/>
        <v>174</v>
      </c>
      <c r="Q3795" s="12" t="s">
        <v>8315</v>
      </c>
      <c r="R3795" t="s">
        <v>8357</v>
      </c>
      <c r="S3795" s="17">
        <f t="shared" si="320"/>
        <v>41968.938993055555</v>
      </c>
      <c r="T3795" s="17"/>
      <c r="U3795" s="16">
        <f t="shared" si="321"/>
        <v>41989.938993055555</v>
      </c>
    </row>
    <row r="3796" spans="1:21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0">
        <f t="shared" si="318"/>
        <v>1</v>
      </c>
      <c r="P3796" s="10">
        <f t="shared" si="319"/>
        <v>50</v>
      </c>
      <c r="Q3796" s="12" t="s">
        <v>8315</v>
      </c>
      <c r="R3796" t="s">
        <v>8357</v>
      </c>
      <c r="S3796" s="17">
        <f t="shared" si="320"/>
        <v>42132.58048611111</v>
      </c>
      <c r="T3796" s="27">
        <f t="shared" ref="T3796:T3797" si="322">YEAR(S3796)</f>
        <v>2015</v>
      </c>
      <c r="U3796" s="16">
        <f t="shared" si="321"/>
        <v>42162.58048611111</v>
      </c>
    </row>
    <row r="3797" spans="1:21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0">
        <f t="shared" si="318"/>
        <v>2</v>
      </c>
      <c r="P3797" s="10">
        <f t="shared" si="319"/>
        <v>5</v>
      </c>
      <c r="Q3797" s="12" t="s">
        <v>8315</v>
      </c>
      <c r="R3797" t="s">
        <v>8357</v>
      </c>
      <c r="S3797" s="17">
        <f t="shared" si="320"/>
        <v>42201.436226851853</v>
      </c>
      <c r="T3797" s="27">
        <f t="shared" si="322"/>
        <v>2015</v>
      </c>
      <c r="U3797" s="16">
        <f t="shared" si="321"/>
        <v>42244.9375</v>
      </c>
    </row>
    <row r="3798" spans="1:21" ht="60" hidden="1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0">
        <f t="shared" si="318"/>
        <v>0</v>
      </c>
      <c r="P3798" s="10">
        <f t="shared" si="319"/>
        <v>1</v>
      </c>
      <c r="Q3798" s="12" t="s">
        <v>8315</v>
      </c>
      <c r="R3798" t="s">
        <v>8357</v>
      </c>
      <c r="S3798" s="17">
        <f t="shared" si="320"/>
        <v>42689.029583333337</v>
      </c>
      <c r="T3798" s="17"/>
      <c r="U3798" s="16">
        <f t="shared" si="321"/>
        <v>42749.029583333337</v>
      </c>
    </row>
    <row r="3799" spans="1:21" ht="60" hidden="1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0">
        <f t="shared" si="318"/>
        <v>90</v>
      </c>
      <c r="P3799" s="10">
        <f t="shared" si="319"/>
        <v>145.41</v>
      </c>
      <c r="Q3799" s="12" t="s">
        <v>8315</v>
      </c>
      <c r="R3799" t="s">
        <v>8357</v>
      </c>
      <c r="S3799" s="17">
        <f t="shared" si="320"/>
        <v>42084.881539351853</v>
      </c>
      <c r="T3799" s="17"/>
      <c r="U3799" s="16">
        <f t="shared" si="321"/>
        <v>42114.881539351853</v>
      </c>
    </row>
    <row r="3800" spans="1:21" ht="60" hidden="1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0">
        <f t="shared" si="318"/>
        <v>1</v>
      </c>
      <c r="P3800" s="10">
        <f t="shared" si="319"/>
        <v>205</v>
      </c>
      <c r="Q3800" s="12" t="s">
        <v>8315</v>
      </c>
      <c r="R3800" t="s">
        <v>8357</v>
      </c>
      <c r="S3800" s="17">
        <f t="shared" si="320"/>
        <v>41831.722777777781</v>
      </c>
      <c r="T3800" s="17"/>
      <c r="U3800" s="16">
        <f t="shared" si="321"/>
        <v>41861.722777777781</v>
      </c>
    </row>
    <row r="3801" spans="1:21" ht="45" hidden="1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0">
        <f t="shared" si="318"/>
        <v>4</v>
      </c>
      <c r="P3801" s="10">
        <f t="shared" si="319"/>
        <v>100.5</v>
      </c>
      <c r="Q3801" s="12" t="s">
        <v>8315</v>
      </c>
      <c r="R3801" t="s">
        <v>8357</v>
      </c>
      <c r="S3801" s="17">
        <f t="shared" si="320"/>
        <v>42410.93105324074</v>
      </c>
      <c r="T3801" s="17"/>
      <c r="U3801" s="16">
        <f t="shared" si="321"/>
        <v>42440.93105324074</v>
      </c>
    </row>
    <row r="3802" spans="1:21" ht="60" hidden="1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0">
        <f t="shared" si="318"/>
        <v>4</v>
      </c>
      <c r="P3802" s="10">
        <f t="shared" si="319"/>
        <v>55.06</v>
      </c>
      <c r="Q3802" s="12" t="s">
        <v>8315</v>
      </c>
      <c r="R3802" t="s">
        <v>8357</v>
      </c>
      <c r="S3802" s="17">
        <f t="shared" si="320"/>
        <v>41982.737071759257</v>
      </c>
      <c r="T3802" s="17"/>
      <c r="U3802" s="16">
        <f t="shared" si="321"/>
        <v>42015.207638888889</v>
      </c>
    </row>
    <row r="3803" spans="1:21" ht="45" hidden="1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0">
        <f t="shared" si="318"/>
        <v>9</v>
      </c>
      <c r="P3803" s="10">
        <f t="shared" si="319"/>
        <v>47.33</v>
      </c>
      <c r="Q3803" s="12" t="s">
        <v>8315</v>
      </c>
      <c r="R3803" t="s">
        <v>8357</v>
      </c>
      <c r="S3803" s="17">
        <f t="shared" si="320"/>
        <v>41975.676111111112</v>
      </c>
      <c r="T3803" s="17"/>
      <c r="U3803" s="16">
        <f t="shared" si="321"/>
        <v>42006.676111111112</v>
      </c>
    </row>
    <row r="3804" spans="1:21" ht="45" hidden="1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0">
        <f t="shared" si="318"/>
        <v>0</v>
      </c>
      <c r="P3804" s="10">
        <f t="shared" si="319"/>
        <v>0</v>
      </c>
      <c r="Q3804" s="12" t="s">
        <v>8315</v>
      </c>
      <c r="R3804" t="s">
        <v>8357</v>
      </c>
      <c r="S3804" s="17">
        <f t="shared" si="320"/>
        <v>42269.126226851848</v>
      </c>
      <c r="T3804" s="17"/>
      <c r="U3804" s="16">
        <f t="shared" si="321"/>
        <v>42299.126226851848</v>
      </c>
    </row>
    <row r="3805" spans="1:21" ht="30" hidden="1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0">
        <f t="shared" si="318"/>
        <v>20</v>
      </c>
      <c r="P3805" s="10">
        <f t="shared" si="319"/>
        <v>58.95</v>
      </c>
      <c r="Q3805" s="12" t="s">
        <v>8315</v>
      </c>
      <c r="R3805" t="s">
        <v>8357</v>
      </c>
      <c r="S3805" s="17">
        <f t="shared" si="320"/>
        <v>42403.971851851849</v>
      </c>
      <c r="T3805" s="17"/>
      <c r="U3805" s="16">
        <f t="shared" si="321"/>
        <v>42433.971851851849</v>
      </c>
    </row>
    <row r="3806" spans="1:21" ht="60" hidden="1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0">
        <f t="shared" si="318"/>
        <v>0</v>
      </c>
      <c r="P3806" s="10">
        <f t="shared" si="319"/>
        <v>0</v>
      </c>
      <c r="Q3806" s="12" t="s">
        <v>8315</v>
      </c>
      <c r="R3806" t="s">
        <v>8357</v>
      </c>
      <c r="S3806" s="17">
        <f t="shared" si="320"/>
        <v>42527.00953703704</v>
      </c>
      <c r="T3806" s="17"/>
      <c r="U3806" s="16">
        <f t="shared" si="321"/>
        <v>42582.291666666672</v>
      </c>
    </row>
    <row r="3807" spans="1:21" ht="45" hidden="1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0">
        <f t="shared" si="318"/>
        <v>0</v>
      </c>
      <c r="P3807" s="10">
        <f t="shared" si="319"/>
        <v>1.5</v>
      </c>
      <c r="Q3807" s="12" t="s">
        <v>8315</v>
      </c>
      <c r="R3807" t="s">
        <v>8357</v>
      </c>
      <c r="S3807" s="17">
        <f t="shared" si="320"/>
        <v>41849.887037037035</v>
      </c>
      <c r="T3807" s="17"/>
      <c r="U3807" s="16">
        <f t="shared" si="321"/>
        <v>41909.887037037035</v>
      </c>
    </row>
    <row r="3808" spans="1:21" ht="60" hidden="1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0">
        <f t="shared" si="318"/>
        <v>0</v>
      </c>
      <c r="P3808" s="10">
        <f t="shared" si="319"/>
        <v>5</v>
      </c>
      <c r="Q3808" s="12" t="s">
        <v>8315</v>
      </c>
      <c r="R3808" t="s">
        <v>8357</v>
      </c>
      <c r="S3808" s="17">
        <f t="shared" si="320"/>
        <v>41799.259039351848</v>
      </c>
      <c r="T3808" s="17"/>
      <c r="U3808" s="16">
        <f t="shared" si="321"/>
        <v>41819.259039351848</v>
      </c>
    </row>
    <row r="3809" spans="1:21" ht="60" hidden="1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0">
        <f t="shared" si="318"/>
        <v>30</v>
      </c>
      <c r="P3809" s="10">
        <f t="shared" si="319"/>
        <v>50.56</v>
      </c>
      <c r="Q3809" s="12" t="s">
        <v>8315</v>
      </c>
      <c r="R3809" t="s">
        <v>8357</v>
      </c>
      <c r="S3809" s="17">
        <f t="shared" si="320"/>
        <v>42090.909016203703</v>
      </c>
      <c r="T3809" s="17"/>
      <c r="U3809" s="16">
        <f t="shared" si="321"/>
        <v>42097.909016203703</v>
      </c>
    </row>
    <row r="3810" spans="1:21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0">
        <f t="shared" si="318"/>
        <v>100</v>
      </c>
      <c r="P3810" s="10">
        <f t="shared" si="319"/>
        <v>41.67</v>
      </c>
      <c r="Q3810" s="12" t="s">
        <v>8315</v>
      </c>
      <c r="R3810" t="s">
        <v>8316</v>
      </c>
      <c r="S3810" s="17">
        <f t="shared" si="320"/>
        <v>42059.453923611116</v>
      </c>
      <c r="T3810" s="27">
        <f t="shared" ref="T3810:T3811" si="323">YEAR(S3810)</f>
        <v>2015</v>
      </c>
      <c r="U3810" s="16">
        <f t="shared" si="321"/>
        <v>42119.412256944444</v>
      </c>
    </row>
    <row r="3811" spans="1:21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0">
        <f t="shared" si="318"/>
        <v>101</v>
      </c>
      <c r="P3811" s="10">
        <f t="shared" si="319"/>
        <v>53.29</v>
      </c>
      <c r="Q3811" s="12" t="s">
        <v>8315</v>
      </c>
      <c r="R3811" t="s">
        <v>8316</v>
      </c>
      <c r="S3811" s="17">
        <f t="shared" si="320"/>
        <v>41800.526701388888</v>
      </c>
      <c r="T3811" s="27">
        <f t="shared" si="323"/>
        <v>2014</v>
      </c>
      <c r="U3811" s="16">
        <f t="shared" si="321"/>
        <v>41850.958333333336</v>
      </c>
    </row>
    <row r="3812" spans="1:21" ht="60" hidden="1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0">
        <f t="shared" si="318"/>
        <v>122</v>
      </c>
      <c r="P3812" s="10">
        <f t="shared" si="319"/>
        <v>70.23</v>
      </c>
      <c r="Q3812" s="12" t="s">
        <v>8315</v>
      </c>
      <c r="R3812" t="s">
        <v>8316</v>
      </c>
      <c r="S3812" s="17">
        <f t="shared" si="320"/>
        <v>42054.849050925928</v>
      </c>
      <c r="T3812" s="17"/>
      <c r="U3812" s="16">
        <f t="shared" si="321"/>
        <v>42084.807384259257</v>
      </c>
    </row>
    <row r="3813" spans="1:21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0">
        <f t="shared" si="318"/>
        <v>330</v>
      </c>
      <c r="P3813" s="10">
        <f t="shared" si="319"/>
        <v>43.42</v>
      </c>
      <c r="Q3813" s="12" t="s">
        <v>8315</v>
      </c>
      <c r="R3813" t="s">
        <v>8316</v>
      </c>
      <c r="S3813" s="17">
        <f t="shared" si="320"/>
        <v>42487.62700231481</v>
      </c>
      <c r="T3813" s="27">
        <f>YEAR(S3813)</f>
        <v>2016</v>
      </c>
      <c r="U3813" s="16">
        <f t="shared" si="321"/>
        <v>42521.458333333328</v>
      </c>
    </row>
    <row r="3814" spans="1:21" ht="60" hidden="1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0">
        <f t="shared" si="318"/>
        <v>110</v>
      </c>
      <c r="P3814" s="10">
        <f t="shared" si="319"/>
        <v>199.18</v>
      </c>
      <c r="Q3814" s="12" t="s">
        <v>8315</v>
      </c>
      <c r="R3814" t="s">
        <v>8316</v>
      </c>
      <c r="S3814" s="17">
        <f t="shared" si="320"/>
        <v>42109.751250000001</v>
      </c>
      <c r="T3814" s="17"/>
      <c r="U3814" s="16">
        <f t="shared" si="321"/>
        <v>42156.165972222225</v>
      </c>
    </row>
    <row r="3815" spans="1:21" ht="60" hidden="1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0">
        <f t="shared" si="318"/>
        <v>101</v>
      </c>
      <c r="P3815" s="10">
        <f t="shared" si="319"/>
        <v>78.52</v>
      </c>
      <c r="Q3815" s="12" t="s">
        <v>8315</v>
      </c>
      <c r="R3815" t="s">
        <v>8316</v>
      </c>
      <c r="S3815" s="17">
        <f t="shared" si="320"/>
        <v>42497.275706018518</v>
      </c>
      <c r="T3815" s="17"/>
      <c r="U3815" s="16">
        <f t="shared" si="321"/>
        <v>42535.904861111107</v>
      </c>
    </row>
    <row r="3816" spans="1:21" ht="60" hidden="1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0">
        <f t="shared" si="318"/>
        <v>140</v>
      </c>
      <c r="P3816" s="10">
        <f t="shared" si="319"/>
        <v>61.82</v>
      </c>
      <c r="Q3816" s="12" t="s">
        <v>8315</v>
      </c>
      <c r="R3816" t="s">
        <v>8316</v>
      </c>
      <c r="S3816" s="17">
        <f t="shared" si="320"/>
        <v>42058.904074074075</v>
      </c>
      <c r="T3816" s="17"/>
      <c r="U3816" s="16">
        <f t="shared" si="321"/>
        <v>42095.165972222225</v>
      </c>
    </row>
    <row r="3817" spans="1:21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0">
        <f t="shared" si="318"/>
        <v>100</v>
      </c>
      <c r="P3817" s="10">
        <f t="shared" si="319"/>
        <v>50</v>
      </c>
      <c r="Q3817" s="12" t="s">
        <v>8315</v>
      </c>
      <c r="R3817" t="s">
        <v>8316</v>
      </c>
      <c r="S3817" s="17">
        <f t="shared" si="320"/>
        <v>42207.259918981479</v>
      </c>
      <c r="T3817" s="27">
        <f>YEAR(S3817)</f>
        <v>2015</v>
      </c>
      <c r="U3817" s="16">
        <f t="shared" si="321"/>
        <v>42236.958333333328</v>
      </c>
    </row>
    <row r="3818" spans="1:21" ht="60" hidden="1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0">
        <f t="shared" si="318"/>
        <v>119</v>
      </c>
      <c r="P3818" s="10">
        <f t="shared" si="319"/>
        <v>48.34</v>
      </c>
      <c r="Q3818" s="12" t="s">
        <v>8315</v>
      </c>
      <c r="R3818" t="s">
        <v>8316</v>
      </c>
      <c r="S3818" s="17">
        <f t="shared" si="320"/>
        <v>41807.690081018518</v>
      </c>
      <c r="T3818" s="17"/>
      <c r="U3818" s="16">
        <f t="shared" si="321"/>
        <v>41837.690081018518</v>
      </c>
    </row>
    <row r="3819" spans="1:21" ht="60" hidden="1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0">
        <f t="shared" si="318"/>
        <v>107</v>
      </c>
      <c r="P3819" s="10">
        <f t="shared" si="319"/>
        <v>107.25</v>
      </c>
      <c r="Q3819" s="12" t="s">
        <v>8315</v>
      </c>
      <c r="R3819" t="s">
        <v>8316</v>
      </c>
      <c r="S3819" s="17">
        <f t="shared" si="320"/>
        <v>42284.69694444444</v>
      </c>
      <c r="T3819" s="17"/>
      <c r="U3819" s="16">
        <f t="shared" si="321"/>
        <v>42301.165972222225</v>
      </c>
    </row>
    <row r="3820" spans="1:21" ht="45" hidden="1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0">
        <f t="shared" si="318"/>
        <v>228</v>
      </c>
      <c r="P3820" s="10">
        <f t="shared" si="319"/>
        <v>57</v>
      </c>
      <c r="Q3820" s="12" t="s">
        <v>8315</v>
      </c>
      <c r="R3820" t="s">
        <v>8316</v>
      </c>
      <c r="S3820" s="17">
        <f t="shared" si="320"/>
        <v>42045.84238425926</v>
      </c>
      <c r="T3820" s="17"/>
      <c r="U3820" s="16">
        <f t="shared" si="321"/>
        <v>42075.800717592589</v>
      </c>
    </row>
    <row r="3821" spans="1:21" ht="45" hidden="1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0">
        <f t="shared" si="318"/>
        <v>106</v>
      </c>
      <c r="P3821" s="10">
        <f t="shared" si="319"/>
        <v>40.92</v>
      </c>
      <c r="Q3821" s="12" t="s">
        <v>8315</v>
      </c>
      <c r="R3821" t="s">
        <v>8316</v>
      </c>
      <c r="S3821" s="17">
        <f t="shared" si="320"/>
        <v>42184.209537037037</v>
      </c>
      <c r="T3821" s="17"/>
      <c r="U3821" s="16">
        <f t="shared" si="321"/>
        <v>42202.876388888893</v>
      </c>
    </row>
    <row r="3822" spans="1:21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0">
        <f t="shared" si="318"/>
        <v>143</v>
      </c>
      <c r="P3822" s="10">
        <f t="shared" si="319"/>
        <v>21.5</v>
      </c>
      <c r="Q3822" s="12" t="s">
        <v>8315</v>
      </c>
      <c r="R3822" t="s">
        <v>8316</v>
      </c>
      <c r="S3822" s="17">
        <f t="shared" si="320"/>
        <v>42160.651817129634</v>
      </c>
      <c r="T3822" s="27">
        <f>YEAR(S3822)</f>
        <v>2015</v>
      </c>
      <c r="U3822" s="16">
        <f t="shared" si="321"/>
        <v>42190.651817129634</v>
      </c>
    </row>
    <row r="3823" spans="1:21" ht="60" hidden="1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0">
        <f t="shared" si="318"/>
        <v>105</v>
      </c>
      <c r="P3823" s="10">
        <f t="shared" si="319"/>
        <v>79.540000000000006</v>
      </c>
      <c r="Q3823" s="12" t="s">
        <v>8315</v>
      </c>
      <c r="R3823" t="s">
        <v>8316</v>
      </c>
      <c r="S3823" s="17">
        <f t="shared" si="320"/>
        <v>42341.180636574078</v>
      </c>
      <c r="T3823" s="17"/>
      <c r="U3823" s="16">
        <f t="shared" si="321"/>
        <v>42373.180636574078</v>
      </c>
    </row>
    <row r="3824" spans="1:21" ht="60" hidden="1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0">
        <f t="shared" si="318"/>
        <v>110</v>
      </c>
      <c r="P3824" s="10">
        <f t="shared" si="319"/>
        <v>72.38</v>
      </c>
      <c r="Q3824" s="12" t="s">
        <v>8315</v>
      </c>
      <c r="R3824" t="s">
        <v>8316</v>
      </c>
      <c r="S3824" s="17">
        <f t="shared" si="320"/>
        <v>42329.838159722218</v>
      </c>
      <c r="T3824" s="17"/>
      <c r="U3824" s="16">
        <f t="shared" si="321"/>
        <v>42388.957638888889</v>
      </c>
    </row>
    <row r="3825" spans="1:21" ht="60" hidden="1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0">
        <f t="shared" si="318"/>
        <v>106</v>
      </c>
      <c r="P3825" s="10">
        <f t="shared" si="319"/>
        <v>64.63</v>
      </c>
      <c r="Q3825" s="12" t="s">
        <v>8315</v>
      </c>
      <c r="R3825" t="s">
        <v>8316</v>
      </c>
      <c r="S3825" s="17">
        <f t="shared" si="320"/>
        <v>42170.910231481481</v>
      </c>
      <c r="T3825" s="17"/>
      <c r="U3825" s="16">
        <f t="shared" si="321"/>
        <v>42205.165972222225</v>
      </c>
    </row>
    <row r="3826" spans="1:21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0">
        <f t="shared" si="318"/>
        <v>108</v>
      </c>
      <c r="P3826" s="10">
        <f t="shared" si="319"/>
        <v>38.57</v>
      </c>
      <c r="Q3826" s="12" t="s">
        <v>8315</v>
      </c>
      <c r="R3826" t="s">
        <v>8316</v>
      </c>
      <c r="S3826" s="17">
        <f t="shared" si="320"/>
        <v>42571.626192129625</v>
      </c>
      <c r="T3826" s="27">
        <f>YEAR(S3826)</f>
        <v>2016</v>
      </c>
      <c r="U3826" s="16">
        <f t="shared" si="321"/>
        <v>42583.570138888885</v>
      </c>
    </row>
    <row r="3827" spans="1:21" ht="60" hidden="1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0">
        <f t="shared" si="318"/>
        <v>105</v>
      </c>
      <c r="P3827" s="10">
        <f t="shared" si="319"/>
        <v>107.57</v>
      </c>
      <c r="Q3827" s="12" t="s">
        <v>8315</v>
      </c>
      <c r="R3827" t="s">
        <v>8316</v>
      </c>
      <c r="S3827" s="17">
        <f t="shared" si="320"/>
        <v>42151.069606481484</v>
      </c>
      <c r="T3827" s="17"/>
      <c r="U3827" s="16">
        <f t="shared" si="321"/>
        <v>42172.069606481484</v>
      </c>
    </row>
    <row r="3828" spans="1:21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0">
        <f t="shared" si="318"/>
        <v>119</v>
      </c>
      <c r="P3828" s="10">
        <f t="shared" si="319"/>
        <v>27.5</v>
      </c>
      <c r="Q3828" s="12" t="s">
        <v>8315</v>
      </c>
      <c r="R3828" t="s">
        <v>8316</v>
      </c>
      <c r="S3828" s="17">
        <f t="shared" si="320"/>
        <v>42101.423541666663</v>
      </c>
      <c r="T3828" s="27">
        <f t="shared" ref="T3828:T3829" si="324">YEAR(S3828)</f>
        <v>2015</v>
      </c>
      <c r="U3828" s="16">
        <f t="shared" si="321"/>
        <v>42131.423541666663</v>
      </c>
    </row>
    <row r="3829" spans="1:21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0">
        <f t="shared" si="318"/>
        <v>153</v>
      </c>
      <c r="P3829" s="10">
        <f t="shared" si="319"/>
        <v>70.459999999999994</v>
      </c>
      <c r="Q3829" s="12" t="s">
        <v>8315</v>
      </c>
      <c r="R3829" t="s">
        <v>8316</v>
      </c>
      <c r="S3829" s="17">
        <f t="shared" si="320"/>
        <v>42034.928252314814</v>
      </c>
      <c r="T3829" s="27">
        <f t="shared" si="324"/>
        <v>2015</v>
      </c>
      <c r="U3829" s="16">
        <f t="shared" si="321"/>
        <v>42090</v>
      </c>
    </row>
    <row r="3830" spans="1:21" ht="60" hidden="1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0">
        <f t="shared" si="318"/>
        <v>100</v>
      </c>
      <c r="P3830" s="10">
        <f t="shared" si="319"/>
        <v>178.57</v>
      </c>
      <c r="Q3830" s="12" t="s">
        <v>8315</v>
      </c>
      <c r="R3830" t="s">
        <v>8316</v>
      </c>
      <c r="S3830" s="17">
        <f t="shared" si="320"/>
        <v>41944.527627314819</v>
      </c>
      <c r="T3830" s="17"/>
      <c r="U3830" s="16">
        <f t="shared" si="321"/>
        <v>42004.569293981483</v>
      </c>
    </row>
    <row r="3831" spans="1:21" ht="60" hidden="1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0">
        <f t="shared" si="318"/>
        <v>100</v>
      </c>
      <c r="P3831" s="10">
        <f t="shared" si="319"/>
        <v>62.63</v>
      </c>
      <c r="Q3831" s="12" t="s">
        <v>8315</v>
      </c>
      <c r="R3831" t="s">
        <v>8316</v>
      </c>
      <c r="S3831" s="17">
        <f t="shared" si="320"/>
        <v>42593.865405092598</v>
      </c>
      <c r="T3831" s="17"/>
      <c r="U3831" s="16">
        <f t="shared" si="321"/>
        <v>42613.865405092598</v>
      </c>
    </row>
    <row r="3832" spans="1:21" ht="45" hidden="1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0">
        <f t="shared" si="318"/>
        <v>225</v>
      </c>
      <c r="P3832" s="10">
        <f t="shared" si="319"/>
        <v>75</v>
      </c>
      <c r="Q3832" s="12" t="s">
        <v>8315</v>
      </c>
      <c r="R3832" t="s">
        <v>8316</v>
      </c>
      <c r="S3832" s="17">
        <f t="shared" si="320"/>
        <v>42503.740868055553</v>
      </c>
      <c r="T3832" s="17"/>
      <c r="U3832" s="16">
        <f t="shared" si="321"/>
        <v>42517.740868055553</v>
      </c>
    </row>
    <row r="3833" spans="1:21" ht="60" hidden="1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0">
        <f t="shared" si="318"/>
        <v>106</v>
      </c>
      <c r="P3833" s="10">
        <f t="shared" si="319"/>
        <v>58.9</v>
      </c>
      <c r="Q3833" s="12" t="s">
        <v>8315</v>
      </c>
      <c r="R3833" t="s">
        <v>8316</v>
      </c>
      <c r="S3833" s="17">
        <f t="shared" si="320"/>
        <v>41927.848900462966</v>
      </c>
      <c r="T3833" s="17"/>
      <c r="U3833" s="16">
        <f t="shared" si="321"/>
        <v>41948.890567129631</v>
      </c>
    </row>
    <row r="3834" spans="1:21" ht="60" hidden="1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0">
        <f t="shared" si="318"/>
        <v>105</v>
      </c>
      <c r="P3834" s="10">
        <f t="shared" si="319"/>
        <v>139.56</v>
      </c>
      <c r="Q3834" s="12" t="s">
        <v>8315</v>
      </c>
      <c r="R3834" t="s">
        <v>8316</v>
      </c>
      <c r="S3834" s="17">
        <f t="shared" si="320"/>
        <v>42375.114988425921</v>
      </c>
      <c r="T3834" s="17"/>
      <c r="U3834" s="16">
        <f t="shared" si="321"/>
        <v>42420.114988425921</v>
      </c>
    </row>
    <row r="3835" spans="1:21" ht="60" hidden="1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0">
        <f t="shared" si="318"/>
        <v>117</v>
      </c>
      <c r="P3835" s="10">
        <f t="shared" si="319"/>
        <v>70</v>
      </c>
      <c r="Q3835" s="12" t="s">
        <v>8315</v>
      </c>
      <c r="R3835" t="s">
        <v>8316</v>
      </c>
      <c r="S3835" s="17">
        <f t="shared" si="320"/>
        <v>41963.872361111105</v>
      </c>
      <c r="T3835" s="17"/>
      <c r="U3835" s="16">
        <f t="shared" si="321"/>
        <v>41974.797916666663</v>
      </c>
    </row>
    <row r="3836" spans="1:21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0">
        <f t="shared" si="318"/>
        <v>109</v>
      </c>
      <c r="P3836" s="10">
        <f t="shared" si="319"/>
        <v>57.39</v>
      </c>
      <c r="Q3836" s="12" t="s">
        <v>8315</v>
      </c>
      <c r="R3836" t="s">
        <v>8316</v>
      </c>
      <c r="S3836" s="17">
        <f t="shared" si="320"/>
        <v>42143.445219907408</v>
      </c>
      <c r="T3836" s="27">
        <f t="shared" ref="T3836:T3837" si="325">YEAR(S3836)</f>
        <v>2015</v>
      </c>
      <c r="U3836" s="16">
        <f t="shared" si="321"/>
        <v>42173.445219907408</v>
      </c>
    </row>
    <row r="3837" spans="1:21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0">
        <f t="shared" si="318"/>
        <v>160</v>
      </c>
      <c r="P3837" s="10">
        <f t="shared" si="319"/>
        <v>40</v>
      </c>
      <c r="Q3837" s="12" t="s">
        <v>8315</v>
      </c>
      <c r="R3837" t="s">
        <v>8316</v>
      </c>
      <c r="S3837" s="17">
        <f t="shared" si="320"/>
        <v>42460.94222222222</v>
      </c>
      <c r="T3837" s="27">
        <f t="shared" si="325"/>
        <v>2016</v>
      </c>
      <c r="U3837" s="16">
        <f t="shared" si="321"/>
        <v>42481.94222222222</v>
      </c>
    </row>
    <row r="3838" spans="1:21" ht="45" hidden="1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0">
        <f t="shared" si="318"/>
        <v>113</v>
      </c>
      <c r="P3838" s="10">
        <f t="shared" si="319"/>
        <v>64.290000000000006</v>
      </c>
      <c r="Q3838" s="12" t="s">
        <v>8315</v>
      </c>
      <c r="R3838" t="s">
        <v>8316</v>
      </c>
      <c r="S3838" s="17">
        <f t="shared" si="320"/>
        <v>42553.926527777774</v>
      </c>
      <c r="T3838" s="17"/>
      <c r="U3838" s="16">
        <f t="shared" si="321"/>
        <v>42585.172916666663</v>
      </c>
    </row>
    <row r="3839" spans="1:21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0">
        <f t="shared" si="318"/>
        <v>102</v>
      </c>
      <c r="P3839" s="10">
        <f t="shared" si="319"/>
        <v>120.12</v>
      </c>
      <c r="Q3839" s="12" t="s">
        <v>8315</v>
      </c>
      <c r="R3839" t="s">
        <v>8316</v>
      </c>
      <c r="S3839" s="17">
        <f t="shared" si="320"/>
        <v>42152.765717592592</v>
      </c>
      <c r="T3839" s="27">
        <f>YEAR(S3839)</f>
        <v>2015</v>
      </c>
      <c r="U3839" s="16">
        <f t="shared" si="321"/>
        <v>42188.765717592592</v>
      </c>
    </row>
    <row r="3840" spans="1:21" ht="60" hidden="1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0">
        <f t="shared" si="318"/>
        <v>101</v>
      </c>
      <c r="P3840" s="10">
        <f t="shared" si="319"/>
        <v>1008.24</v>
      </c>
      <c r="Q3840" s="12" t="s">
        <v>8315</v>
      </c>
      <c r="R3840" t="s">
        <v>8316</v>
      </c>
      <c r="S3840" s="17">
        <f t="shared" si="320"/>
        <v>42116.710752314815</v>
      </c>
      <c r="T3840" s="17"/>
      <c r="U3840" s="16">
        <f t="shared" si="321"/>
        <v>42146.710752314815</v>
      </c>
    </row>
    <row r="3841" spans="1:21" ht="60" hidden="1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0">
        <f t="shared" si="318"/>
        <v>101</v>
      </c>
      <c r="P3841" s="10">
        <f t="shared" si="319"/>
        <v>63.28</v>
      </c>
      <c r="Q3841" s="12" t="s">
        <v>8315</v>
      </c>
      <c r="R3841" t="s">
        <v>8316</v>
      </c>
      <c r="S3841" s="17">
        <f t="shared" si="320"/>
        <v>42155.142638888887</v>
      </c>
      <c r="T3841" s="17"/>
      <c r="U3841" s="16">
        <f t="shared" si="321"/>
        <v>42215.142638888887</v>
      </c>
    </row>
    <row r="3842" spans="1:21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0">
        <f t="shared" ref="O3842:O3905" si="326">ROUND(E3842/D3842*100,0)</f>
        <v>6500</v>
      </c>
      <c r="P3842" s="10">
        <f t="shared" ref="P3842:P3905" si="327">IFERROR(ROUND(E3842/L3842,2),0)</f>
        <v>21.67</v>
      </c>
      <c r="Q3842" s="12" t="s">
        <v>8315</v>
      </c>
      <c r="R3842" t="s">
        <v>8316</v>
      </c>
      <c r="S3842" s="17">
        <f t="shared" si="320"/>
        <v>42432.701724537037</v>
      </c>
      <c r="T3842" s="27">
        <f>YEAR(S3842)</f>
        <v>2016</v>
      </c>
      <c r="U3842" s="16">
        <f t="shared" si="321"/>
        <v>42457.660057870366</v>
      </c>
    </row>
    <row r="3843" spans="1:21" ht="60" hidden="1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0">
        <f t="shared" si="326"/>
        <v>9</v>
      </c>
      <c r="P3843" s="10">
        <f t="shared" si="327"/>
        <v>25.65</v>
      </c>
      <c r="Q3843" s="12" t="s">
        <v>8315</v>
      </c>
      <c r="R3843" t="s">
        <v>8316</v>
      </c>
      <c r="S3843" s="17">
        <f t="shared" ref="S3843:S3906" si="328">(((J3843/60)/60)/24)+DATE(1970,1,1)</f>
        <v>41780.785729166666</v>
      </c>
      <c r="T3843" s="17"/>
      <c r="U3843" s="16">
        <f t="shared" ref="U3843:U3906" si="329">(((I3843/60)/60)/24)+DATE(1970,1,1)</f>
        <v>41840.785729166666</v>
      </c>
    </row>
    <row r="3844" spans="1:21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0">
        <f t="shared" si="326"/>
        <v>22</v>
      </c>
      <c r="P3844" s="10">
        <f t="shared" si="327"/>
        <v>47.7</v>
      </c>
      <c r="Q3844" s="12" t="s">
        <v>8315</v>
      </c>
      <c r="R3844" t="s">
        <v>8316</v>
      </c>
      <c r="S3844" s="17">
        <f t="shared" si="328"/>
        <v>41740.493657407409</v>
      </c>
      <c r="T3844" s="27">
        <f>YEAR(S3844)</f>
        <v>2014</v>
      </c>
      <c r="U3844" s="16">
        <f t="shared" si="329"/>
        <v>41770.493657407409</v>
      </c>
    </row>
    <row r="3845" spans="1:21" ht="60" hidden="1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0">
        <f t="shared" si="326"/>
        <v>21</v>
      </c>
      <c r="P3845" s="10">
        <f t="shared" si="327"/>
        <v>56.05</v>
      </c>
      <c r="Q3845" s="12" t="s">
        <v>8315</v>
      </c>
      <c r="R3845" t="s">
        <v>8316</v>
      </c>
      <c r="S3845" s="17">
        <f t="shared" si="328"/>
        <v>41766.072500000002</v>
      </c>
      <c r="T3845" s="17"/>
      <c r="U3845" s="16">
        <f t="shared" si="329"/>
        <v>41791.072500000002</v>
      </c>
    </row>
    <row r="3846" spans="1:21" ht="60" hidden="1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0">
        <f t="shared" si="326"/>
        <v>41</v>
      </c>
      <c r="P3846" s="10">
        <f t="shared" si="327"/>
        <v>81.319999999999993</v>
      </c>
      <c r="Q3846" s="12" t="s">
        <v>8315</v>
      </c>
      <c r="R3846" t="s">
        <v>8316</v>
      </c>
      <c r="S3846" s="17">
        <f t="shared" si="328"/>
        <v>41766.617291666669</v>
      </c>
      <c r="T3846" s="17"/>
      <c r="U3846" s="16">
        <f t="shared" si="329"/>
        <v>41793.290972222225</v>
      </c>
    </row>
    <row r="3847" spans="1:21" ht="60" hidden="1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0">
        <f t="shared" si="326"/>
        <v>2</v>
      </c>
      <c r="P3847" s="10">
        <f t="shared" si="327"/>
        <v>70.17</v>
      </c>
      <c r="Q3847" s="12" t="s">
        <v>8315</v>
      </c>
      <c r="R3847" t="s">
        <v>8316</v>
      </c>
      <c r="S3847" s="17">
        <f t="shared" si="328"/>
        <v>42248.627013888887</v>
      </c>
      <c r="T3847" s="17"/>
      <c r="U3847" s="16">
        <f t="shared" si="329"/>
        <v>42278.627013888887</v>
      </c>
    </row>
    <row r="3848" spans="1:21" ht="45" hidden="1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0">
        <f t="shared" si="326"/>
        <v>3</v>
      </c>
      <c r="P3848" s="10">
        <f t="shared" si="327"/>
        <v>23.63</v>
      </c>
      <c r="Q3848" s="12" t="s">
        <v>8315</v>
      </c>
      <c r="R3848" t="s">
        <v>8316</v>
      </c>
      <c r="S3848" s="17">
        <f t="shared" si="328"/>
        <v>41885.221550925926</v>
      </c>
      <c r="T3848" s="17"/>
      <c r="U3848" s="16">
        <f t="shared" si="329"/>
        <v>41916.290972222225</v>
      </c>
    </row>
    <row r="3849" spans="1:21" ht="45" hidden="1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0">
        <f t="shared" si="326"/>
        <v>16</v>
      </c>
      <c r="P3849" s="10">
        <f t="shared" si="327"/>
        <v>188.56</v>
      </c>
      <c r="Q3849" s="12" t="s">
        <v>8315</v>
      </c>
      <c r="R3849" t="s">
        <v>8316</v>
      </c>
      <c r="S3849" s="17">
        <f t="shared" si="328"/>
        <v>42159.224432870367</v>
      </c>
      <c r="T3849" s="17"/>
      <c r="U3849" s="16">
        <f t="shared" si="329"/>
        <v>42204.224432870367</v>
      </c>
    </row>
    <row r="3850" spans="1:21" ht="60" hidden="1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0">
        <f t="shared" si="326"/>
        <v>16</v>
      </c>
      <c r="P3850" s="10">
        <f t="shared" si="327"/>
        <v>49.51</v>
      </c>
      <c r="Q3850" s="12" t="s">
        <v>8315</v>
      </c>
      <c r="R3850" t="s">
        <v>8316</v>
      </c>
      <c r="S3850" s="17">
        <f t="shared" si="328"/>
        <v>42265.817002314812</v>
      </c>
      <c r="T3850" s="17"/>
      <c r="U3850" s="16">
        <f t="shared" si="329"/>
        <v>42295.817002314812</v>
      </c>
    </row>
    <row r="3851" spans="1:21" ht="75" hidden="1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0">
        <f t="shared" si="326"/>
        <v>7</v>
      </c>
      <c r="P3851" s="10">
        <f t="shared" si="327"/>
        <v>75.459999999999994</v>
      </c>
      <c r="Q3851" s="12" t="s">
        <v>8315</v>
      </c>
      <c r="R3851" t="s">
        <v>8316</v>
      </c>
      <c r="S3851" s="17">
        <f t="shared" si="328"/>
        <v>42136.767175925925</v>
      </c>
      <c r="T3851" s="17"/>
      <c r="U3851" s="16">
        <f t="shared" si="329"/>
        <v>42166.767175925925</v>
      </c>
    </row>
    <row r="3852" spans="1:21" ht="30" hidden="1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0">
        <f t="shared" si="326"/>
        <v>4</v>
      </c>
      <c r="P3852" s="10">
        <f t="shared" si="327"/>
        <v>9.5</v>
      </c>
      <c r="Q3852" s="12" t="s">
        <v>8315</v>
      </c>
      <c r="R3852" t="s">
        <v>8316</v>
      </c>
      <c r="S3852" s="17">
        <f t="shared" si="328"/>
        <v>41975.124340277776</v>
      </c>
      <c r="T3852" s="17"/>
      <c r="U3852" s="16">
        <f t="shared" si="329"/>
        <v>42005.124340277776</v>
      </c>
    </row>
    <row r="3853" spans="1:21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0">
        <f t="shared" si="326"/>
        <v>34</v>
      </c>
      <c r="P3853" s="10">
        <f t="shared" si="327"/>
        <v>35.5</v>
      </c>
      <c r="Q3853" s="12" t="s">
        <v>8315</v>
      </c>
      <c r="R3853" t="s">
        <v>8316</v>
      </c>
      <c r="S3853" s="17">
        <f t="shared" si="328"/>
        <v>42172.439571759256</v>
      </c>
      <c r="T3853" s="27">
        <f>YEAR(S3853)</f>
        <v>2015</v>
      </c>
      <c r="U3853" s="16">
        <f t="shared" si="329"/>
        <v>42202.439571759256</v>
      </c>
    </row>
    <row r="3854" spans="1:21" ht="45" hidden="1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0">
        <f t="shared" si="326"/>
        <v>0</v>
      </c>
      <c r="P3854" s="10">
        <f t="shared" si="327"/>
        <v>10</v>
      </c>
      <c r="Q3854" s="12" t="s">
        <v>8315</v>
      </c>
      <c r="R3854" t="s">
        <v>8316</v>
      </c>
      <c r="S3854" s="17">
        <f t="shared" si="328"/>
        <v>42065.190694444449</v>
      </c>
      <c r="T3854" s="17"/>
      <c r="U3854" s="16">
        <f t="shared" si="329"/>
        <v>42090.149027777778</v>
      </c>
    </row>
    <row r="3855" spans="1:21" ht="45" hidden="1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0">
        <f t="shared" si="326"/>
        <v>0</v>
      </c>
      <c r="P3855" s="10">
        <f t="shared" si="327"/>
        <v>13</v>
      </c>
      <c r="Q3855" s="12" t="s">
        <v>8315</v>
      </c>
      <c r="R3855" t="s">
        <v>8316</v>
      </c>
      <c r="S3855" s="17">
        <f t="shared" si="328"/>
        <v>41848.84002314815</v>
      </c>
      <c r="T3855" s="17"/>
      <c r="U3855" s="16">
        <f t="shared" si="329"/>
        <v>41883.84002314815</v>
      </c>
    </row>
    <row r="3856" spans="1:21" ht="30" hidden="1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0">
        <f t="shared" si="326"/>
        <v>16</v>
      </c>
      <c r="P3856" s="10">
        <f t="shared" si="327"/>
        <v>89.4</v>
      </c>
      <c r="Q3856" s="12" t="s">
        <v>8315</v>
      </c>
      <c r="R3856" t="s">
        <v>8316</v>
      </c>
      <c r="S3856" s="17">
        <f t="shared" si="328"/>
        <v>42103.884930555556</v>
      </c>
      <c r="T3856" s="17"/>
      <c r="U3856" s="16">
        <f t="shared" si="329"/>
        <v>42133.884930555556</v>
      </c>
    </row>
    <row r="3857" spans="1:21" ht="75" hidden="1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0">
        <f t="shared" si="326"/>
        <v>3</v>
      </c>
      <c r="P3857" s="10">
        <f t="shared" si="327"/>
        <v>25</v>
      </c>
      <c r="Q3857" s="12" t="s">
        <v>8315</v>
      </c>
      <c r="R3857" t="s">
        <v>8316</v>
      </c>
      <c r="S3857" s="17">
        <f t="shared" si="328"/>
        <v>42059.970729166671</v>
      </c>
      <c r="T3857" s="17"/>
      <c r="U3857" s="16">
        <f t="shared" si="329"/>
        <v>42089.929062499999</v>
      </c>
    </row>
    <row r="3858" spans="1:21" ht="60" hidden="1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0">
        <f t="shared" si="326"/>
        <v>0</v>
      </c>
      <c r="P3858" s="10">
        <f t="shared" si="327"/>
        <v>1</v>
      </c>
      <c r="Q3858" s="12" t="s">
        <v>8315</v>
      </c>
      <c r="R3858" t="s">
        <v>8316</v>
      </c>
      <c r="S3858" s="17">
        <f t="shared" si="328"/>
        <v>42041.743090277778</v>
      </c>
      <c r="T3858" s="17"/>
      <c r="U3858" s="16">
        <f t="shared" si="329"/>
        <v>42071.701423611114</v>
      </c>
    </row>
    <row r="3859" spans="1:21" ht="60" hidden="1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0">
        <f t="shared" si="326"/>
        <v>5</v>
      </c>
      <c r="P3859" s="10">
        <f t="shared" si="327"/>
        <v>65</v>
      </c>
      <c r="Q3859" s="12" t="s">
        <v>8315</v>
      </c>
      <c r="R3859" t="s">
        <v>8316</v>
      </c>
      <c r="S3859" s="17">
        <f t="shared" si="328"/>
        <v>41829.73715277778</v>
      </c>
      <c r="T3859" s="17"/>
      <c r="U3859" s="16">
        <f t="shared" si="329"/>
        <v>41852.716666666667</v>
      </c>
    </row>
    <row r="3860" spans="1:21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0">
        <f t="shared" si="326"/>
        <v>2</v>
      </c>
      <c r="P3860" s="10">
        <f t="shared" si="327"/>
        <v>10</v>
      </c>
      <c r="Q3860" s="12" t="s">
        <v>8315</v>
      </c>
      <c r="R3860" t="s">
        <v>8316</v>
      </c>
      <c r="S3860" s="17">
        <f t="shared" si="328"/>
        <v>42128.431064814817</v>
      </c>
      <c r="T3860" s="27">
        <f>YEAR(S3860)</f>
        <v>2015</v>
      </c>
      <c r="U3860" s="16">
        <f t="shared" si="329"/>
        <v>42146.875</v>
      </c>
    </row>
    <row r="3861" spans="1:21" ht="45" hidden="1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0">
        <f t="shared" si="326"/>
        <v>0</v>
      </c>
      <c r="P3861" s="10">
        <f t="shared" si="327"/>
        <v>1</v>
      </c>
      <c r="Q3861" s="12" t="s">
        <v>8315</v>
      </c>
      <c r="R3861" t="s">
        <v>8316</v>
      </c>
      <c r="S3861" s="17">
        <f t="shared" si="328"/>
        <v>41789.893599537041</v>
      </c>
      <c r="T3861" s="17"/>
      <c r="U3861" s="16">
        <f t="shared" si="329"/>
        <v>41815.875</v>
      </c>
    </row>
    <row r="3862" spans="1:21" ht="60" hidden="1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0">
        <f t="shared" si="326"/>
        <v>18</v>
      </c>
      <c r="P3862" s="10">
        <f t="shared" si="327"/>
        <v>81.540000000000006</v>
      </c>
      <c r="Q3862" s="12" t="s">
        <v>8315</v>
      </c>
      <c r="R3862" t="s">
        <v>8316</v>
      </c>
      <c r="S3862" s="17">
        <f t="shared" si="328"/>
        <v>41833.660995370366</v>
      </c>
      <c r="T3862" s="17"/>
      <c r="U3862" s="16">
        <f t="shared" si="329"/>
        <v>41863.660995370366</v>
      </c>
    </row>
    <row r="3863" spans="1:21" ht="15.75" hidden="1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0">
        <f t="shared" si="326"/>
        <v>5</v>
      </c>
      <c r="P3863" s="10">
        <f t="shared" si="327"/>
        <v>100</v>
      </c>
      <c r="Q3863" s="12" t="s">
        <v>8315</v>
      </c>
      <c r="R3863" t="s">
        <v>8316</v>
      </c>
      <c r="S3863" s="17">
        <f t="shared" si="328"/>
        <v>41914.590011574073</v>
      </c>
      <c r="T3863" s="17"/>
      <c r="U3863" s="16">
        <f t="shared" si="329"/>
        <v>41955.907638888893</v>
      </c>
    </row>
    <row r="3864" spans="1:21" ht="30" hidden="1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0">
        <f t="shared" si="326"/>
        <v>0</v>
      </c>
      <c r="P3864" s="10">
        <f t="shared" si="327"/>
        <v>1</v>
      </c>
      <c r="Q3864" s="12" t="s">
        <v>8315</v>
      </c>
      <c r="R3864" t="s">
        <v>8316</v>
      </c>
      <c r="S3864" s="17">
        <f t="shared" si="328"/>
        <v>42611.261064814811</v>
      </c>
      <c r="T3864" s="17"/>
      <c r="U3864" s="16">
        <f t="shared" si="329"/>
        <v>42625.707638888889</v>
      </c>
    </row>
    <row r="3865" spans="1:21" ht="60" hidden="1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0">
        <f t="shared" si="326"/>
        <v>0</v>
      </c>
      <c r="P3865" s="10">
        <f t="shared" si="327"/>
        <v>0</v>
      </c>
      <c r="Q3865" s="12" t="s">
        <v>8315</v>
      </c>
      <c r="R3865" t="s">
        <v>8316</v>
      </c>
      <c r="S3865" s="17">
        <f t="shared" si="328"/>
        <v>42253.633159722223</v>
      </c>
      <c r="T3865" s="17"/>
      <c r="U3865" s="16">
        <f t="shared" si="329"/>
        <v>42313.674826388888</v>
      </c>
    </row>
    <row r="3866" spans="1:21" ht="60" hidden="1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0">
        <f t="shared" si="326"/>
        <v>1</v>
      </c>
      <c r="P3866" s="10">
        <f t="shared" si="327"/>
        <v>20</v>
      </c>
      <c r="Q3866" s="12" t="s">
        <v>8315</v>
      </c>
      <c r="R3866" t="s">
        <v>8316</v>
      </c>
      <c r="S3866" s="17">
        <f t="shared" si="328"/>
        <v>42295.891828703709</v>
      </c>
      <c r="T3866" s="17"/>
      <c r="U3866" s="16">
        <f t="shared" si="329"/>
        <v>42325.933495370366</v>
      </c>
    </row>
    <row r="3867" spans="1:21" ht="45" hidden="1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0">
        <f t="shared" si="326"/>
        <v>27</v>
      </c>
      <c r="P3867" s="10">
        <f t="shared" si="327"/>
        <v>46.43</v>
      </c>
      <c r="Q3867" s="12" t="s">
        <v>8315</v>
      </c>
      <c r="R3867" t="s">
        <v>8316</v>
      </c>
      <c r="S3867" s="17">
        <f t="shared" si="328"/>
        <v>41841.651597222226</v>
      </c>
      <c r="T3867" s="17"/>
      <c r="U3867" s="16">
        <f t="shared" si="329"/>
        <v>41881.229166666664</v>
      </c>
    </row>
    <row r="3868" spans="1:21" ht="30" hidden="1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0">
        <f t="shared" si="326"/>
        <v>1</v>
      </c>
      <c r="P3868" s="10">
        <f t="shared" si="327"/>
        <v>5.5</v>
      </c>
      <c r="Q3868" s="12" t="s">
        <v>8315</v>
      </c>
      <c r="R3868" t="s">
        <v>8316</v>
      </c>
      <c r="S3868" s="17">
        <f t="shared" si="328"/>
        <v>42402.947002314817</v>
      </c>
      <c r="T3868" s="17"/>
      <c r="U3868" s="16">
        <f t="shared" si="329"/>
        <v>42452.145138888889</v>
      </c>
    </row>
    <row r="3869" spans="1:21" ht="45" hidden="1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0">
        <f t="shared" si="326"/>
        <v>13</v>
      </c>
      <c r="P3869" s="10">
        <f t="shared" si="327"/>
        <v>50.2</v>
      </c>
      <c r="Q3869" s="12" t="s">
        <v>8315</v>
      </c>
      <c r="R3869" t="s">
        <v>8316</v>
      </c>
      <c r="S3869" s="17">
        <f t="shared" si="328"/>
        <v>42509.814108796301</v>
      </c>
      <c r="T3869" s="17"/>
      <c r="U3869" s="16">
        <f t="shared" si="329"/>
        <v>42539.814108796301</v>
      </c>
    </row>
    <row r="3870" spans="1:21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0">
        <f t="shared" si="326"/>
        <v>0</v>
      </c>
      <c r="P3870" s="10">
        <f t="shared" si="327"/>
        <v>10</v>
      </c>
      <c r="Q3870" s="12" t="s">
        <v>8315</v>
      </c>
      <c r="R3870" t="s">
        <v>8357</v>
      </c>
      <c r="S3870" s="17">
        <f t="shared" si="328"/>
        <v>41865.659780092588</v>
      </c>
      <c r="T3870" s="27">
        <f>YEAR(S3870)</f>
        <v>2014</v>
      </c>
      <c r="U3870" s="16">
        <f t="shared" si="329"/>
        <v>41890.659780092588</v>
      </c>
    </row>
    <row r="3871" spans="1:21" ht="30" hidden="1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0">
        <f t="shared" si="326"/>
        <v>3</v>
      </c>
      <c r="P3871" s="10">
        <f t="shared" si="327"/>
        <v>30.13</v>
      </c>
      <c r="Q3871" s="12" t="s">
        <v>8315</v>
      </c>
      <c r="R3871" t="s">
        <v>8357</v>
      </c>
      <c r="S3871" s="17">
        <f t="shared" si="328"/>
        <v>42047.724444444444</v>
      </c>
      <c r="T3871" s="17"/>
      <c r="U3871" s="16">
        <f t="shared" si="329"/>
        <v>42077.132638888885</v>
      </c>
    </row>
    <row r="3872" spans="1:21" ht="60" hidden="1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0">
        <f t="shared" si="326"/>
        <v>15</v>
      </c>
      <c r="P3872" s="10">
        <f t="shared" si="327"/>
        <v>150</v>
      </c>
      <c r="Q3872" s="12" t="s">
        <v>8315</v>
      </c>
      <c r="R3872" t="s">
        <v>8357</v>
      </c>
      <c r="S3872" s="17">
        <f t="shared" si="328"/>
        <v>41793.17219907407</v>
      </c>
      <c r="T3872" s="17"/>
      <c r="U3872" s="16">
        <f t="shared" si="329"/>
        <v>41823.17219907407</v>
      </c>
    </row>
    <row r="3873" spans="1:21" ht="45" hidden="1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0">
        <f t="shared" si="326"/>
        <v>3</v>
      </c>
      <c r="P3873" s="10">
        <f t="shared" si="327"/>
        <v>13.33</v>
      </c>
      <c r="Q3873" s="12" t="s">
        <v>8315</v>
      </c>
      <c r="R3873" t="s">
        <v>8357</v>
      </c>
      <c r="S3873" s="17">
        <f t="shared" si="328"/>
        <v>42763.780671296292</v>
      </c>
      <c r="T3873" s="17"/>
      <c r="U3873" s="16">
        <f t="shared" si="329"/>
        <v>42823.739004629635</v>
      </c>
    </row>
    <row r="3874" spans="1:21" ht="60" hidden="1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0">
        <f t="shared" si="326"/>
        <v>0</v>
      </c>
      <c r="P3874" s="10">
        <f t="shared" si="327"/>
        <v>0</v>
      </c>
      <c r="Q3874" s="12" t="s">
        <v>8315</v>
      </c>
      <c r="R3874" t="s">
        <v>8357</v>
      </c>
      <c r="S3874" s="17">
        <f t="shared" si="328"/>
        <v>42180.145787037036</v>
      </c>
      <c r="T3874" s="17"/>
      <c r="U3874" s="16">
        <f t="shared" si="329"/>
        <v>42230.145787037036</v>
      </c>
    </row>
    <row r="3875" spans="1:21" ht="60" hidden="1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0">
        <f t="shared" si="326"/>
        <v>0</v>
      </c>
      <c r="P3875" s="10">
        <f t="shared" si="327"/>
        <v>0</v>
      </c>
      <c r="Q3875" s="12" t="s">
        <v>8315</v>
      </c>
      <c r="R3875" t="s">
        <v>8357</v>
      </c>
      <c r="S3875" s="17">
        <f t="shared" si="328"/>
        <v>42255.696006944447</v>
      </c>
      <c r="T3875" s="17"/>
      <c r="U3875" s="16">
        <f t="shared" si="329"/>
        <v>42285.696006944447</v>
      </c>
    </row>
    <row r="3876" spans="1:21" ht="60" hidden="1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0">
        <f t="shared" si="326"/>
        <v>0</v>
      </c>
      <c r="P3876" s="10">
        <f t="shared" si="327"/>
        <v>0</v>
      </c>
      <c r="Q3876" s="12" t="s">
        <v>8315</v>
      </c>
      <c r="R3876" t="s">
        <v>8357</v>
      </c>
      <c r="S3876" s="17">
        <f t="shared" si="328"/>
        <v>42007.016458333332</v>
      </c>
      <c r="T3876" s="17"/>
      <c r="U3876" s="16">
        <f t="shared" si="329"/>
        <v>42028.041666666672</v>
      </c>
    </row>
    <row r="3877" spans="1:21" ht="45" hidden="1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0">
        <f t="shared" si="326"/>
        <v>0</v>
      </c>
      <c r="P3877" s="10">
        <f t="shared" si="327"/>
        <v>0</v>
      </c>
      <c r="Q3877" s="12" t="s">
        <v>8315</v>
      </c>
      <c r="R3877" t="s">
        <v>8357</v>
      </c>
      <c r="S3877" s="17">
        <f t="shared" si="328"/>
        <v>42615.346817129626</v>
      </c>
      <c r="T3877" s="17"/>
      <c r="U3877" s="16">
        <f t="shared" si="329"/>
        <v>42616.416666666672</v>
      </c>
    </row>
    <row r="3878" spans="1:21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0">
        <f t="shared" si="326"/>
        <v>53</v>
      </c>
      <c r="P3878" s="10">
        <f t="shared" si="327"/>
        <v>44.76</v>
      </c>
      <c r="Q3878" s="12" t="s">
        <v>8315</v>
      </c>
      <c r="R3878" t="s">
        <v>8357</v>
      </c>
      <c r="S3878" s="17">
        <f t="shared" si="328"/>
        <v>42372.624166666668</v>
      </c>
      <c r="T3878" s="27">
        <f>YEAR(S3878)</f>
        <v>2016</v>
      </c>
      <c r="U3878" s="16">
        <f t="shared" si="329"/>
        <v>42402.624166666668</v>
      </c>
    </row>
    <row r="3879" spans="1:21" ht="60" hidden="1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0">
        <f t="shared" si="326"/>
        <v>5</v>
      </c>
      <c r="P3879" s="10">
        <f t="shared" si="327"/>
        <v>88.64</v>
      </c>
      <c r="Q3879" s="12" t="s">
        <v>8315</v>
      </c>
      <c r="R3879" t="s">
        <v>8357</v>
      </c>
      <c r="S3879" s="17">
        <f t="shared" si="328"/>
        <v>42682.67768518519</v>
      </c>
      <c r="T3879" s="17"/>
      <c r="U3879" s="16">
        <f t="shared" si="329"/>
        <v>42712.67768518519</v>
      </c>
    </row>
    <row r="3880" spans="1:21" ht="45" hidden="1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0">
        <f t="shared" si="326"/>
        <v>0</v>
      </c>
      <c r="P3880" s="10">
        <f t="shared" si="327"/>
        <v>10</v>
      </c>
      <c r="Q3880" s="12" t="s">
        <v>8315</v>
      </c>
      <c r="R3880" t="s">
        <v>8357</v>
      </c>
      <c r="S3880" s="17">
        <f t="shared" si="328"/>
        <v>42154.818819444445</v>
      </c>
      <c r="T3880" s="17"/>
      <c r="U3880" s="16">
        <f t="shared" si="329"/>
        <v>42185.165972222225</v>
      </c>
    </row>
    <row r="3881" spans="1:21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0">
        <f t="shared" si="326"/>
        <v>0</v>
      </c>
      <c r="P3881" s="10">
        <f t="shared" si="327"/>
        <v>0</v>
      </c>
      <c r="Q3881" s="12" t="s">
        <v>8315</v>
      </c>
      <c r="R3881" t="s">
        <v>8357</v>
      </c>
      <c r="S3881" s="17">
        <f t="shared" si="328"/>
        <v>41999.861064814817</v>
      </c>
      <c r="T3881" s="27">
        <f t="shared" ref="T3881:T3882" si="330">YEAR(S3881)</f>
        <v>2014</v>
      </c>
      <c r="U3881" s="16">
        <f t="shared" si="329"/>
        <v>42029.861064814817</v>
      </c>
    </row>
    <row r="3882" spans="1:21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0">
        <f t="shared" si="326"/>
        <v>13</v>
      </c>
      <c r="P3882" s="10">
        <f t="shared" si="327"/>
        <v>57.65</v>
      </c>
      <c r="Q3882" s="12" t="s">
        <v>8315</v>
      </c>
      <c r="R3882" t="s">
        <v>8357</v>
      </c>
      <c r="S3882" s="17">
        <f t="shared" si="328"/>
        <v>41815.815046296295</v>
      </c>
      <c r="T3882" s="27">
        <f t="shared" si="330"/>
        <v>2014</v>
      </c>
      <c r="U3882" s="16">
        <f t="shared" si="329"/>
        <v>41850.958333333336</v>
      </c>
    </row>
    <row r="3883" spans="1:21" ht="30" hidden="1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0">
        <f t="shared" si="326"/>
        <v>5</v>
      </c>
      <c r="P3883" s="10">
        <f t="shared" si="327"/>
        <v>25</v>
      </c>
      <c r="Q3883" s="12" t="s">
        <v>8315</v>
      </c>
      <c r="R3883" t="s">
        <v>8357</v>
      </c>
      <c r="S3883" s="17">
        <f t="shared" si="328"/>
        <v>42756.018506944441</v>
      </c>
      <c r="T3883" s="17"/>
      <c r="U3883" s="16">
        <f t="shared" si="329"/>
        <v>42786.018506944441</v>
      </c>
    </row>
    <row r="3884" spans="1:21" ht="60" hidden="1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0">
        <f t="shared" si="326"/>
        <v>0</v>
      </c>
      <c r="P3884" s="10">
        <f t="shared" si="327"/>
        <v>0</v>
      </c>
      <c r="Q3884" s="12" t="s">
        <v>8315</v>
      </c>
      <c r="R3884" t="s">
        <v>8357</v>
      </c>
      <c r="S3884" s="17">
        <f t="shared" si="328"/>
        <v>42373.983449074076</v>
      </c>
      <c r="T3884" s="17"/>
      <c r="U3884" s="16">
        <f t="shared" si="329"/>
        <v>42400.960416666669</v>
      </c>
    </row>
    <row r="3885" spans="1:21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0">
        <f t="shared" si="326"/>
        <v>0</v>
      </c>
      <c r="P3885" s="10">
        <f t="shared" si="327"/>
        <v>0</v>
      </c>
      <c r="Q3885" s="12" t="s">
        <v>8315</v>
      </c>
      <c r="R3885" t="s">
        <v>8357</v>
      </c>
      <c r="S3885" s="17">
        <f t="shared" si="328"/>
        <v>41854.602650462963</v>
      </c>
      <c r="T3885" s="27">
        <f>YEAR(S3885)</f>
        <v>2014</v>
      </c>
      <c r="U3885" s="16">
        <f t="shared" si="329"/>
        <v>41884.602650462963</v>
      </c>
    </row>
    <row r="3886" spans="1:21" ht="45" hidden="1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0">
        <f t="shared" si="326"/>
        <v>0</v>
      </c>
      <c r="P3886" s="10">
        <f t="shared" si="327"/>
        <v>0</v>
      </c>
      <c r="Q3886" s="12" t="s">
        <v>8315</v>
      </c>
      <c r="R3886" t="s">
        <v>8357</v>
      </c>
      <c r="S3886" s="17">
        <f t="shared" si="328"/>
        <v>42065.791574074072</v>
      </c>
      <c r="T3886" s="17"/>
      <c r="U3886" s="16">
        <f t="shared" si="329"/>
        <v>42090.749907407408</v>
      </c>
    </row>
    <row r="3887" spans="1:21" ht="45" hidden="1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0">
        <f t="shared" si="326"/>
        <v>0</v>
      </c>
      <c r="P3887" s="10">
        <f t="shared" si="327"/>
        <v>0</v>
      </c>
      <c r="Q3887" s="12" t="s">
        <v>8315</v>
      </c>
      <c r="R3887" t="s">
        <v>8357</v>
      </c>
      <c r="S3887" s="17">
        <f t="shared" si="328"/>
        <v>42469.951284722221</v>
      </c>
      <c r="T3887" s="17"/>
      <c r="U3887" s="16">
        <f t="shared" si="329"/>
        <v>42499.951284722221</v>
      </c>
    </row>
    <row r="3888" spans="1:21" ht="15.75" hidden="1" x14ac:dyDescent="0.2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0">
        <f t="shared" si="326"/>
        <v>0</v>
      </c>
      <c r="P3888" s="10">
        <f t="shared" si="327"/>
        <v>0</v>
      </c>
      <c r="Q3888" s="12" t="s">
        <v>8315</v>
      </c>
      <c r="R3888" t="s">
        <v>8357</v>
      </c>
      <c r="S3888" s="17">
        <f t="shared" si="328"/>
        <v>41954.228032407409</v>
      </c>
      <c r="T3888" s="17"/>
      <c r="U3888" s="16">
        <f t="shared" si="329"/>
        <v>41984.228032407409</v>
      </c>
    </row>
    <row r="3889" spans="1:21" ht="60" hidden="1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0">
        <f t="shared" si="326"/>
        <v>2</v>
      </c>
      <c r="P3889" s="10">
        <f t="shared" si="327"/>
        <v>17.5</v>
      </c>
      <c r="Q3889" s="12" t="s">
        <v>8315</v>
      </c>
      <c r="R3889" t="s">
        <v>8357</v>
      </c>
      <c r="S3889" s="17">
        <f t="shared" si="328"/>
        <v>42079.857974537037</v>
      </c>
      <c r="T3889" s="17"/>
      <c r="U3889" s="16">
        <f t="shared" si="329"/>
        <v>42125.916666666672</v>
      </c>
    </row>
    <row r="3890" spans="1:21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0">
        <f t="shared" si="326"/>
        <v>27</v>
      </c>
      <c r="P3890" s="10">
        <f t="shared" si="327"/>
        <v>38.71</v>
      </c>
      <c r="Q3890" s="12" t="s">
        <v>8315</v>
      </c>
      <c r="R3890" t="s">
        <v>8316</v>
      </c>
      <c r="S3890" s="17">
        <f t="shared" si="328"/>
        <v>42762.545810185184</v>
      </c>
      <c r="T3890" s="27">
        <f>YEAR(S3890)</f>
        <v>2017</v>
      </c>
      <c r="U3890" s="16">
        <f t="shared" si="329"/>
        <v>42792.545810185184</v>
      </c>
    </row>
    <row r="3891" spans="1:21" ht="45" hidden="1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0">
        <f t="shared" si="326"/>
        <v>1</v>
      </c>
      <c r="P3891" s="10">
        <f t="shared" si="327"/>
        <v>13.11</v>
      </c>
      <c r="Q3891" s="12" t="s">
        <v>8315</v>
      </c>
      <c r="R3891" t="s">
        <v>8316</v>
      </c>
      <c r="S3891" s="17">
        <f t="shared" si="328"/>
        <v>41977.004976851851</v>
      </c>
      <c r="T3891" s="17"/>
      <c r="U3891" s="16">
        <f t="shared" si="329"/>
        <v>42008.976388888885</v>
      </c>
    </row>
    <row r="3892" spans="1:21" ht="60" hidden="1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0">
        <f t="shared" si="326"/>
        <v>17</v>
      </c>
      <c r="P3892" s="10">
        <f t="shared" si="327"/>
        <v>315.5</v>
      </c>
      <c r="Q3892" s="12" t="s">
        <v>8315</v>
      </c>
      <c r="R3892" t="s">
        <v>8316</v>
      </c>
      <c r="S3892" s="17">
        <f t="shared" si="328"/>
        <v>42171.758611111116</v>
      </c>
      <c r="T3892" s="17"/>
      <c r="U3892" s="16">
        <f t="shared" si="329"/>
        <v>42231.758611111116</v>
      </c>
    </row>
    <row r="3893" spans="1:21" ht="30" hidden="1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0">
        <f t="shared" si="326"/>
        <v>33</v>
      </c>
      <c r="P3893" s="10">
        <f t="shared" si="327"/>
        <v>37.14</v>
      </c>
      <c r="Q3893" s="12" t="s">
        <v>8315</v>
      </c>
      <c r="R3893" t="s">
        <v>8316</v>
      </c>
      <c r="S3893" s="17">
        <f t="shared" si="328"/>
        <v>42056.1324537037</v>
      </c>
      <c r="T3893" s="17"/>
      <c r="U3893" s="16">
        <f t="shared" si="329"/>
        <v>42086.207638888889</v>
      </c>
    </row>
    <row r="3894" spans="1:21" ht="60" hidden="1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0">
        <f t="shared" si="326"/>
        <v>0</v>
      </c>
      <c r="P3894" s="10">
        <f t="shared" si="327"/>
        <v>0</v>
      </c>
      <c r="Q3894" s="12" t="s">
        <v>8315</v>
      </c>
      <c r="R3894" t="s">
        <v>8316</v>
      </c>
      <c r="S3894" s="17">
        <f t="shared" si="328"/>
        <v>41867.652280092596</v>
      </c>
      <c r="T3894" s="17"/>
      <c r="U3894" s="16">
        <f t="shared" si="329"/>
        <v>41875.291666666664</v>
      </c>
    </row>
    <row r="3895" spans="1:21" ht="60" hidden="1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0">
        <f t="shared" si="326"/>
        <v>22</v>
      </c>
      <c r="P3895" s="10">
        <f t="shared" si="327"/>
        <v>128.27000000000001</v>
      </c>
      <c r="Q3895" s="12" t="s">
        <v>8315</v>
      </c>
      <c r="R3895" t="s">
        <v>8316</v>
      </c>
      <c r="S3895" s="17">
        <f t="shared" si="328"/>
        <v>41779.657870370371</v>
      </c>
      <c r="T3895" s="17"/>
      <c r="U3895" s="16">
        <f t="shared" si="329"/>
        <v>41821.25</v>
      </c>
    </row>
    <row r="3896" spans="1:21" ht="60" hidden="1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0">
        <f t="shared" si="326"/>
        <v>3</v>
      </c>
      <c r="P3896" s="10">
        <f t="shared" si="327"/>
        <v>47.27</v>
      </c>
      <c r="Q3896" s="12" t="s">
        <v>8315</v>
      </c>
      <c r="R3896" t="s">
        <v>8316</v>
      </c>
      <c r="S3896" s="17">
        <f t="shared" si="328"/>
        <v>42679.958472222221</v>
      </c>
      <c r="T3896" s="17"/>
      <c r="U3896" s="16">
        <f t="shared" si="329"/>
        <v>42710.207638888889</v>
      </c>
    </row>
    <row r="3897" spans="1:21" ht="60" hidden="1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0">
        <f t="shared" si="326"/>
        <v>5</v>
      </c>
      <c r="P3897" s="10">
        <f t="shared" si="327"/>
        <v>50</v>
      </c>
      <c r="Q3897" s="12" t="s">
        <v>8315</v>
      </c>
      <c r="R3897" t="s">
        <v>8316</v>
      </c>
      <c r="S3897" s="17">
        <f t="shared" si="328"/>
        <v>42032.250208333338</v>
      </c>
      <c r="T3897" s="17"/>
      <c r="U3897" s="16">
        <f t="shared" si="329"/>
        <v>42063.250208333338</v>
      </c>
    </row>
    <row r="3898" spans="1:21" ht="60" hidden="1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0">
        <f t="shared" si="326"/>
        <v>11</v>
      </c>
      <c r="P3898" s="10">
        <f t="shared" si="327"/>
        <v>42.5</v>
      </c>
      <c r="Q3898" s="12" t="s">
        <v>8315</v>
      </c>
      <c r="R3898" t="s">
        <v>8316</v>
      </c>
      <c r="S3898" s="17">
        <f t="shared" si="328"/>
        <v>41793.191875000004</v>
      </c>
      <c r="T3898" s="17"/>
      <c r="U3898" s="16">
        <f t="shared" si="329"/>
        <v>41807.191875000004</v>
      </c>
    </row>
    <row r="3899" spans="1:21" ht="60" hidden="1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0">
        <f t="shared" si="326"/>
        <v>18</v>
      </c>
      <c r="P3899" s="10">
        <f t="shared" si="327"/>
        <v>44</v>
      </c>
      <c r="Q3899" s="12" t="s">
        <v>8315</v>
      </c>
      <c r="R3899" t="s">
        <v>8316</v>
      </c>
      <c r="S3899" s="17">
        <f t="shared" si="328"/>
        <v>41982.87364583333</v>
      </c>
      <c r="T3899" s="17"/>
      <c r="U3899" s="16">
        <f t="shared" si="329"/>
        <v>42012.87364583333</v>
      </c>
    </row>
    <row r="3900" spans="1:21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0">
        <f t="shared" si="326"/>
        <v>33</v>
      </c>
      <c r="P3900" s="10">
        <f t="shared" si="327"/>
        <v>50.88</v>
      </c>
      <c r="Q3900" s="12" t="s">
        <v>8315</v>
      </c>
      <c r="R3900" t="s">
        <v>8316</v>
      </c>
      <c r="S3900" s="17">
        <f t="shared" si="328"/>
        <v>42193.482291666667</v>
      </c>
      <c r="T3900" s="27">
        <f>YEAR(S3900)</f>
        <v>2015</v>
      </c>
      <c r="U3900" s="16">
        <f t="shared" si="329"/>
        <v>42233.666666666672</v>
      </c>
    </row>
    <row r="3901" spans="1:21" ht="45" hidden="1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0">
        <f t="shared" si="326"/>
        <v>1</v>
      </c>
      <c r="P3901" s="10">
        <f t="shared" si="327"/>
        <v>62.5</v>
      </c>
      <c r="Q3901" s="12" t="s">
        <v>8315</v>
      </c>
      <c r="R3901" t="s">
        <v>8316</v>
      </c>
      <c r="S3901" s="17">
        <f t="shared" si="328"/>
        <v>41843.775011574071</v>
      </c>
      <c r="T3901" s="17"/>
      <c r="U3901" s="16">
        <f t="shared" si="329"/>
        <v>41863.775011574071</v>
      </c>
    </row>
    <row r="3902" spans="1:21" ht="45" hidden="1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0">
        <f t="shared" si="326"/>
        <v>5</v>
      </c>
      <c r="P3902" s="10">
        <f t="shared" si="327"/>
        <v>27</v>
      </c>
      <c r="Q3902" s="12" t="s">
        <v>8315</v>
      </c>
      <c r="R3902" t="s">
        <v>8316</v>
      </c>
      <c r="S3902" s="17">
        <f t="shared" si="328"/>
        <v>42136.092488425929</v>
      </c>
      <c r="T3902" s="17"/>
      <c r="U3902" s="16">
        <f t="shared" si="329"/>
        <v>42166.092488425929</v>
      </c>
    </row>
    <row r="3903" spans="1:21" ht="60" hidden="1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0">
        <f t="shared" si="326"/>
        <v>1</v>
      </c>
      <c r="P3903" s="10">
        <f t="shared" si="327"/>
        <v>25</v>
      </c>
      <c r="Q3903" s="12" t="s">
        <v>8315</v>
      </c>
      <c r="R3903" t="s">
        <v>8316</v>
      </c>
      <c r="S3903" s="17">
        <f t="shared" si="328"/>
        <v>42317.826377314821</v>
      </c>
      <c r="T3903" s="17"/>
      <c r="U3903" s="16">
        <f t="shared" si="329"/>
        <v>42357.826377314821</v>
      </c>
    </row>
    <row r="3904" spans="1:21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0">
        <f t="shared" si="326"/>
        <v>49</v>
      </c>
      <c r="P3904" s="10">
        <f t="shared" si="327"/>
        <v>47.26</v>
      </c>
      <c r="Q3904" s="12" t="s">
        <v>8315</v>
      </c>
      <c r="R3904" t="s">
        <v>8316</v>
      </c>
      <c r="S3904" s="17">
        <f t="shared" si="328"/>
        <v>42663.468078703707</v>
      </c>
      <c r="T3904" s="27">
        <f>YEAR(S3904)</f>
        <v>2016</v>
      </c>
      <c r="U3904" s="16">
        <f t="shared" si="329"/>
        <v>42688.509745370371</v>
      </c>
    </row>
    <row r="3905" spans="1:21" ht="60" hidden="1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0">
        <f t="shared" si="326"/>
        <v>0</v>
      </c>
      <c r="P3905" s="10">
        <f t="shared" si="327"/>
        <v>0</v>
      </c>
      <c r="Q3905" s="12" t="s">
        <v>8315</v>
      </c>
      <c r="R3905" t="s">
        <v>8316</v>
      </c>
      <c r="S3905" s="17">
        <f t="shared" si="328"/>
        <v>42186.01116898148</v>
      </c>
      <c r="T3905" s="17"/>
      <c r="U3905" s="16">
        <f t="shared" si="329"/>
        <v>42230.818055555559</v>
      </c>
    </row>
    <row r="3906" spans="1:21" ht="30" hidden="1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0">
        <f t="shared" ref="O3906:O3969" si="331">ROUND(E3906/D3906*100,0)</f>
        <v>0</v>
      </c>
      <c r="P3906" s="10">
        <f t="shared" ref="P3906:P3969" si="332">IFERROR(ROUND(E3906/L3906,2),0)</f>
        <v>1.5</v>
      </c>
      <c r="Q3906" s="12" t="s">
        <v>8315</v>
      </c>
      <c r="R3906" t="s">
        <v>8316</v>
      </c>
      <c r="S3906" s="17">
        <f t="shared" si="328"/>
        <v>42095.229166666672</v>
      </c>
      <c r="T3906" s="17"/>
      <c r="U3906" s="16">
        <f t="shared" si="329"/>
        <v>42109.211111111115</v>
      </c>
    </row>
    <row r="3907" spans="1:21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0">
        <f t="shared" si="331"/>
        <v>12</v>
      </c>
      <c r="P3907" s="10">
        <f t="shared" si="332"/>
        <v>24.71</v>
      </c>
      <c r="Q3907" s="12" t="s">
        <v>8315</v>
      </c>
      <c r="R3907" t="s">
        <v>8316</v>
      </c>
      <c r="S3907" s="17">
        <f t="shared" ref="S3907:S3970" si="333">(((J3907/60)/60)/24)+DATE(1970,1,1)</f>
        <v>42124.623877314814</v>
      </c>
      <c r="T3907" s="27">
        <f t="shared" ref="T3907:T3908" si="334">YEAR(S3907)</f>
        <v>2015</v>
      </c>
      <c r="U3907" s="16">
        <f t="shared" ref="U3907:U3970" si="335">(((I3907/60)/60)/24)+DATE(1970,1,1)</f>
        <v>42166.958333333328</v>
      </c>
    </row>
    <row r="3908" spans="1:21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0">
        <f t="shared" si="331"/>
        <v>67</v>
      </c>
      <c r="P3908" s="10">
        <f t="shared" si="332"/>
        <v>63.13</v>
      </c>
      <c r="Q3908" s="12" t="s">
        <v>8315</v>
      </c>
      <c r="R3908" t="s">
        <v>8316</v>
      </c>
      <c r="S3908" s="17">
        <f t="shared" si="333"/>
        <v>42143.917743055557</v>
      </c>
      <c r="T3908" s="27">
        <f t="shared" si="334"/>
        <v>2015</v>
      </c>
      <c r="U3908" s="16">
        <f t="shared" si="335"/>
        <v>42181.559027777781</v>
      </c>
    </row>
    <row r="3909" spans="1:21" ht="45" hidden="1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0">
        <f t="shared" si="331"/>
        <v>15</v>
      </c>
      <c r="P3909" s="10">
        <f t="shared" si="332"/>
        <v>38.25</v>
      </c>
      <c r="Q3909" s="12" t="s">
        <v>8315</v>
      </c>
      <c r="R3909" t="s">
        <v>8316</v>
      </c>
      <c r="S3909" s="17">
        <f t="shared" si="333"/>
        <v>41906.819513888891</v>
      </c>
      <c r="T3909" s="17"/>
      <c r="U3909" s="16">
        <f t="shared" si="335"/>
        <v>41938.838888888888</v>
      </c>
    </row>
    <row r="3910" spans="1:21" ht="60" hidden="1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0">
        <f t="shared" si="331"/>
        <v>9</v>
      </c>
      <c r="P3910" s="10">
        <f t="shared" si="332"/>
        <v>16.25</v>
      </c>
      <c r="Q3910" s="12" t="s">
        <v>8315</v>
      </c>
      <c r="R3910" t="s">
        <v>8316</v>
      </c>
      <c r="S3910" s="17">
        <f t="shared" si="333"/>
        <v>41834.135370370372</v>
      </c>
      <c r="T3910" s="17"/>
      <c r="U3910" s="16">
        <f t="shared" si="335"/>
        <v>41849.135370370372</v>
      </c>
    </row>
    <row r="3911" spans="1:21" ht="45" hidden="1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0">
        <f t="shared" si="331"/>
        <v>0</v>
      </c>
      <c r="P3911" s="10">
        <f t="shared" si="332"/>
        <v>33.75</v>
      </c>
      <c r="Q3911" s="12" t="s">
        <v>8315</v>
      </c>
      <c r="R3911" t="s">
        <v>8316</v>
      </c>
      <c r="S3911" s="17">
        <f t="shared" si="333"/>
        <v>41863.359282407408</v>
      </c>
      <c r="T3911" s="17"/>
      <c r="U3911" s="16">
        <f t="shared" si="335"/>
        <v>41893.359282407408</v>
      </c>
    </row>
    <row r="3912" spans="1:21" ht="45" hidden="1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0">
        <f t="shared" si="331"/>
        <v>3</v>
      </c>
      <c r="P3912" s="10">
        <f t="shared" si="332"/>
        <v>61.67</v>
      </c>
      <c r="Q3912" s="12" t="s">
        <v>8315</v>
      </c>
      <c r="R3912" t="s">
        <v>8316</v>
      </c>
      <c r="S3912" s="17">
        <f t="shared" si="333"/>
        <v>42224.756909722222</v>
      </c>
      <c r="T3912" s="17"/>
      <c r="U3912" s="16">
        <f t="shared" si="335"/>
        <v>42254.756909722222</v>
      </c>
    </row>
    <row r="3913" spans="1:21" ht="45" hidden="1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0">
        <f t="shared" si="331"/>
        <v>37</v>
      </c>
      <c r="P3913" s="10">
        <f t="shared" si="332"/>
        <v>83.14</v>
      </c>
      <c r="Q3913" s="12" t="s">
        <v>8315</v>
      </c>
      <c r="R3913" t="s">
        <v>8316</v>
      </c>
      <c r="S3913" s="17">
        <f t="shared" si="333"/>
        <v>41939.8122337963</v>
      </c>
      <c r="T3913" s="17"/>
      <c r="U3913" s="16">
        <f t="shared" si="335"/>
        <v>41969.853900462964</v>
      </c>
    </row>
    <row r="3914" spans="1:21" ht="45" hidden="1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0">
        <f t="shared" si="331"/>
        <v>0</v>
      </c>
      <c r="P3914" s="10">
        <f t="shared" si="332"/>
        <v>1</v>
      </c>
      <c r="Q3914" s="12" t="s">
        <v>8315</v>
      </c>
      <c r="R3914" t="s">
        <v>8316</v>
      </c>
      <c r="S3914" s="17">
        <f t="shared" si="333"/>
        <v>42059.270023148143</v>
      </c>
      <c r="T3914" s="17"/>
      <c r="U3914" s="16">
        <f t="shared" si="335"/>
        <v>42119.190972222219</v>
      </c>
    </row>
    <row r="3915" spans="1:21" ht="45" hidden="1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0">
        <f t="shared" si="331"/>
        <v>10</v>
      </c>
      <c r="P3915" s="10">
        <f t="shared" si="332"/>
        <v>142.86000000000001</v>
      </c>
      <c r="Q3915" s="12" t="s">
        <v>8315</v>
      </c>
      <c r="R3915" t="s">
        <v>8316</v>
      </c>
      <c r="S3915" s="17">
        <f t="shared" si="333"/>
        <v>42308.211215277777</v>
      </c>
      <c r="T3915" s="17"/>
      <c r="U3915" s="16">
        <f t="shared" si="335"/>
        <v>42338.252881944441</v>
      </c>
    </row>
    <row r="3916" spans="1:21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0">
        <f t="shared" si="331"/>
        <v>36</v>
      </c>
      <c r="P3916" s="10">
        <f t="shared" si="332"/>
        <v>33.67</v>
      </c>
      <c r="Q3916" s="12" t="s">
        <v>8315</v>
      </c>
      <c r="R3916" t="s">
        <v>8316</v>
      </c>
      <c r="S3916" s="17">
        <f t="shared" si="333"/>
        <v>42114.818935185183</v>
      </c>
      <c r="T3916" s="27">
        <f t="shared" ref="T3916:T3917" si="336">YEAR(S3916)</f>
        <v>2015</v>
      </c>
      <c r="U3916" s="16">
        <f t="shared" si="335"/>
        <v>42134.957638888889</v>
      </c>
    </row>
    <row r="3917" spans="1:21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0">
        <f t="shared" si="331"/>
        <v>0</v>
      </c>
      <c r="P3917" s="10">
        <f t="shared" si="332"/>
        <v>5</v>
      </c>
      <c r="Q3917" s="12" t="s">
        <v>8315</v>
      </c>
      <c r="R3917" t="s">
        <v>8316</v>
      </c>
      <c r="S3917" s="17">
        <f t="shared" si="333"/>
        <v>42492.98505787037</v>
      </c>
      <c r="T3917" s="27">
        <f t="shared" si="336"/>
        <v>2016</v>
      </c>
      <c r="U3917" s="16">
        <f t="shared" si="335"/>
        <v>42522.98505787037</v>
      </c>
    </row>
    <row r="3918" spans="1:21" ht="60" hidden="1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0">
        <f t="shared" si="331"/>
        <v>0</v>
      </c>
      <c r="P3918" s="10">
        <f t="shared" si="332"/>
        <v>0</v>
      </c>
      <c r="Q3918" s="12" t="s">
        <v>8315</v>
      </c>
      <c r="R3918" t="s">
        <v>8316</v>
      </c>
      <c r="S3918" s="17">
        <f t="shared" si="333"/>
        <v>42494.471666666665</v>
      </c>
      <c r="T3918" s="17"/>
      <c r="U3918" s="16">
        <f t="shared" si="335"/>
        <v>42524.471666666665</v>
      </c>
    </row>
    <row r="3919" spans="1:21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0">
        <f t="shared" si="331"/>
        <v>0</v>
      </c>
      <c r="P3919" s="10">
        <f t="shared" si="332"/>
        <v>10</v>
      </c>
      <c r="Q3919" s="12" t="s">
        <v>8315</v>
      </c>
      <c r="R3919" t="s">
        <v>8316</v>
      </c>
      <c r="S3919" s="17">
        <f t="shared" si="333"/>
        <v>41863.527326388888</v>
      </c>
      <c r="T3919" s="27">
        <f t="shared" ref="T3919:T3923" si="337">YEAR(S3919)</f>
        <v>2014</v>
      </c>
      <c r="U3919" s="16">
        <f t="shared" si="335"/>
        <v>41893.527326388888</v>
      </c>
    </row>
    <row r="3920" spans="1:21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0">
        <f t="shared" si="331"/>
        <v>0</v>
      </c>
      <c r="P3920" s="10">
        <f t="shared" si="332"/>
        <v>40</v>
      </c>
      <c r="Q3920" s="12" t="s">
        <v>8315</v>
      </c>
      <c r="R3920" t="s">
        <v>8316</v>
      </c>
      <c r="S3920" s="17">
        <f t="shared" si="333"/>
        <v>41843.664618055554</v>
      </c>
      <c r="T3920" s="27">
        <f t="shared" si="337"/>
        <v>2014</v>
      </c>
      <c r="U3920" s="16">
        <f t="shared" si="335"/>
        <v>41855.666666666664</v>
      </c>
    </row>
    <row r="3921" spans="1:21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0">
        <f t="shared" si="331"/>
        <v>2</v>
      </c>
      <c r="P3921" s="10">
        <f t="shared" si="332"/>
        <v>30</v>
      </c>
      <c r="Q3921" s="12" t="s">
        <v>8315</v>
      </c>
      <c r="R3921" t="s">
        <v>8316</v>
      </c>
      <c r="S3921" s="17">
        <f t="shared" si="333"/>
        <v>42358.684872685189</v>
      </c>
      <c r="T3921" s="27">
        <f t="shared" si="337"/>
        <v>2015</v>
      </c>
      <c r="U3921" s="16">
        <f t="shared" si="335"/>
        <v>42387</v>
      </c>
    </row>
    <row r="3922" spans="1:21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0">
        <f t="shared" si="331"/>
        <v>5</v>
      </c>
      <c r="P3922" s="10">
        <f t="shared" si="332"/>
        <v>45</v>
      </c>
      <c r="Q3922" s="12" t="s">
        <v>8315</v>
      </c>
      <c r="R3922" t="s">
        <v>8316</v>
      </c>
      <c r="S3922" s="17">
        <f t="shared" si="333"/>
        <v>42657.38726851852</v>
      </c>
      <c r="T3922" s="27">
        <f t="shared" si="337"/>
        <v>2016</v>
      </c>
      <c r="U3922" s="16">
        <f t="shared" si="335"/>
        <v>42687.428935185191</v>
      </c>
    </row>
    <row r="3923" spans="1:21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0">
        <f t="shared" si="331"/>
        <v>0</v>
      </c>
      <c r="P3923" s="10">
        <f t="shared" si="332"/>
        <v>0</v>
      </c>
      <c r="Q3923" s="12" t="s">
        <v>8315</v>
      </c>
      <c r="R3923" t="s">
        <v>8316</v>
      </c>
      <c r="S3923" s="17">
        <f t="shared" si="333"/>
        <v>41926.542303240742</v>
      </c>
      <c r="T3923" s="27">
        <f t="shared" si="337"/>
        <v>2014</v>
      </c>
      <c r="U3923" s="16">
        <f t="shared" si="335"/>
        <v>41938.75</v>
      </c>
    </row>
    <row r="3924" spans="1:21" ht="60" hidden="1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0">
        <f t="shared" si="331"/>
        <v>8</v>
      </c>
      <c r="P3924" s="10">
        <f t="shared" si="332"/>
        <v>10.17</v>
      </c>
      <c r="Q3924" s="12" t="s">
        <v>8315</v>
      </c>
      <c r="R3924" t="s">
        <v>8316</v>
      </c>
      <c r="S3924" s="17">
        <f t="shared" si="333"/>
        <v>42020.768634259264</v>
      </c>
      <c r="T3924" s="17"/>
      <c r="U3924" s="16">
        <f t="shared" si="335"/>
        <v>42065.958333333328</v>
      </c>
    </row>
    <row r="3925" spans="1:21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0">
        <f t="shared" si="331"/>
        <v>12</v>
      </c>
      <c r="P3925" s="10">
        <f t="shared" si="332"/>
        <v>81.41</v>
      </c>
      <c r="Q3925" s="12" t="s">
        <v>8315</v>
      </c>
      <c r="R3925" t="s">
        <v>8316</v>
      </c>
      <c r="S3925" s="17">
        <f t="shared" si="333"/>
        <v>42075.979988425926</v>
      </c>
      <c r="T3925" s="27">
        <f>YEAR(S3925)</f>
        <v>2015</v>
      </c>
      <c r="U3925" s="16">
        <f t="shared" si="335"/>
        <v>42103.979988425926</v>
      </c>
    </row>
    <row r="3926" spans="1:21" ht="45" hidden="1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0">
        <f t="shared" si="331"/>
        <v>15</v>
      </c>
      <c r="P3926" s="10">
        <f t="shared" si="332"/>
        <v>57.25</v>
      </c>
      <c r="Q3926" s="12" t="s">
        <v>8315</v>
      </c>
      <c r="R3926" t="s">
        <v>8316</v>
      </c>
      <c r="S3926" s="17">
        <f t="shared" si="333"/>
        <v>41786.959745370368</v>
      </c>
      <c r="T3926" s="17"/>
      <c r="U3926" s="16">
        <f t="shared" si="335"/>
        <v>41816.959745370368</v>
      </c>
    </row>
    <row r="3927" spans="1:21" ht="45" hidden="1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0">
        <f t="shared" si="331"/>
        <v>10</v>
      </c>
      <c r="P3927" s="10">
        <f t="shared" si="332"/>
        <v>5</v>
      </c>
      <c r="Q3927" s="12" t="s">
        <v>8315</v>
      </c>
      <c r="R3927" t="s">
        <v>8316</v>
      </c>
      <c r="S3927" s="17">
        <f t="shared" si="333"/>
        <v>41820.870821759258</v>
      </c>
      <c r="T3927" s="17"/>
      <c r="U3927" s="16">
        <f t="shared" si="335"/>
        <v>41850.870821759258</v>
      </c>
    </row>
    <row r="3928" spans="1:21" ht="45" hidden="1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0">
        <f t="shared" si="331"/>
        <v>0</v>
      </c>
      <c r="P3928" s="10">
        <f t="shared" si="332"/>
        <v>15</v>
      </c>
      <c r="Q3928" s="12" t="s">
        <v>8315</v>
      </c>
      <c r="R3928" t="s">
        <v>8316</v>
      </c>
      <c r="S3928" s="17">
        <f t="shared" si="333"/>
        <v>41970.085046296299</v>
      </c>
      <c r="T3928" s="17"/>
      <c r="U3928" s="16">
        <f t="shared" si="335"/>
        <v>42000.085046296299</v>
      </c>
    </row>
    <row r="3929" spans="1:21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0">
        <f t="shared" si="331"/>
        <v>1</v>
      </c>
      <c r="P3929" s="10">
        <f t="shared" si="332"/>
        <v>12.5</v>
      </c>
      <c r="Q3929" s="12" t="s">
        <v>8315</v>
      </c>
      <c r="R3929" t="s">
        <v>8316</v>
      </c>
      <c r="S3929" s="17">
        <f t="shared" si="333"/>
        <v>41830.267407407409</v>
      </c>
      <c r="T3929" s="27">
        <f>YEAR(S3929)</f>
        <v>2014</v>
      </c>
      <c r="U3929" s="16">
        <f t="shared" si="335"/>
        <v>41860.267407407409</v>
      </c>
    </row>
    <row r="3930" spans="1:21" ht="60" hidden="1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0">
        <f t="shared" si="331"/>
        <v>13</v>
      </c>
      <c r="P3930" s="10">
        <f t="shared" si="332"/>
        <v>93</v>
      </c>
      <c r="Q3930" s="12" t="s">
        <v>8315</v>
      </c>
      <c r="R3930" t="s">
        <v>8316</v>
      </c>
      <c r="S3930" s="17">
        <f t="shared" si="333"/>
        <v>42265.683182870373</v>
      </c>
      <c r="T3930" s="17"/>
      <c r="U3930" s="16">
        <f t="shared" si="335"/>
        <v>42293.207638888889</v>
      </c>
    </row>
    <row r="3931" spans="1:21" ht="60" hidden="1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0">
        <f t="shared" si="331"/>
        <v>2</v>
      </c>
      <c r="P3931" s="10">
        <f t="shared" si="332"/>
        <v>32.36</v>
      </c>
      <c r="Q3931" s="12" t="s">
        <v>8315</v>
      </c>
      <c r="R3931" t="s">
        <v>8316</v>
      </c>
      <c r="S3931" s="17">
        <f t="shared" si="333"/>
        <v>42601.827141203699</v>
      </c>
      <c r="T3931" s="17"/>
      <c r="U3931" s="16">
        <f t="shared" si="335"/>
        <v>42631.827141203699</v>
      </c>
    </row>
    <row r="3932" spans="1:21" ht="60" hidden="1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0">
        <f t="shared" si="331"/>
        <v>0</v>
      </c>
      <c r="P3932" s="10">
        <f t="shared" si="332"/>
        <v>0</v>
      </c>
      <c r="Q3932" s="12" t="s">
        <v>8315</v>
      </c>
      <c r="R3932" t="s">
        <v>8316</v>
      </c>
      <c r="S3932" s="17">
        <f t="shared" si="333"/>
        <v>42433.338749999995</v>
      </c>
      <c r="T3932" s="17"/>
      <c r="U3932" s="16">
        <f t="shared" si="335"/>
        <v>42461.25</v>
      </c>
    </row>
    <row r="3933" spans="1:21" ht="60" hidden="1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0">
        <f t="shared" si="331"/>
        <v>0</v>
      </c>
      <c r="P3933" s="10">
        <f t="shared" si="332"/>
        <v>0</v>
      </c>
      <c r="Q3933" s="12" t="s">
        <v>8315</v>
      </c>
      <c r="R3933" t="s">
        <v>8316</v>
      </c>
      <c r="S3933" s="17">
        <f t="shared" si="333"/>
        <v>42228.151701388888</v>
      </c>
      <c r="T3933" s="17"/>
      <c r="U3933" s="16">
        <f t="shared" si="335"/>
        <v>42253.151701388888</v>
      </c>
    </row>
    <row r="3934" spans="1:21" ht="60" hidden="1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0">
        <f t="shared" si="331"/>
        <v>0</v>
      </c>
      <c r="P3934" s="10">
        <f t="shared" si="332"/>
        <v>1</v>
      </c>
      <c r="Q3934" s="12" t="s">
        <v>8315</v>
      </c>
      <c r="R3934" t="s">
        <v>8316</v>
      </c>
      <c r="S3934" s="17">
        <f t="shared" si="333"/>
        <v>42415.168564814812</v>
      </c>
      <c r="T3934" s="17"/>
      <c r="U3934" s="16">
        <f t="shared" si="335"/>
        <v>42445.126898148148</v>
      </c>
    </row>
    <row r="3935" spans="1:21" ht="60" hidden="1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0">
        <f t="shared" si="331"/>
        <v>16</v>
      </c>
      <c r="P3935" s="10">
        <f t="shared" si="332"/>
        <v>91.83</v>
      </c>
      <c r="Q3935" s="12" t="s">
        <v>8315</v>
      </c>
      <c r="R3935" t="s">
        <v>8316</v>
      </c>
      <c r="S3935" s="17">
        <f t="shared" si="333"/>
        <v>42538.968310185184</v>
      </c>
      <c r="T3935" s="17"/>
      <c r="U3935" s="16">
        <f t="shared" si="335"/>
        <v>42568.029861111107</v>
      </c>
    </row>
    <row r="3936" spans="1:21" ht="45" hidden="1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0">
        <f t="shared" si="331"/>
        <v>11</v>
      </c>
      <c r="P3936" s="10">
        <f t="shared" si="332"/>
        <v>45.83</v>
      </c>
      <c r="Q3936" s="12" t="s">
        <v>8315</v>
      </c>
      <c r="R3936" t="s">
        <v>8316</v>
      </c>
      <c r="S3936" s="17">
        <f t="shared" si="333"/>
        <v>42233.671747685185</v>
      </c>
      <c r="T3936" s="17"/>
      <c r="U3936" s="16">
        <f t="shared" si="335"/>
        <v>42278.541666666672</v>
      </c>
    </row>
    <row r="3937" spans="1:21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0">
        <f t="shared" si="331"/>
        <v>44</v>
      </c>
      <c r="P3937" s="10">
        <f t="shared" si="332"/>
        <v>57.17</v>
      </c>
      <c r="Q3937" s="12" t="s">
        <v>8315</v>
      </c>
      <c r="R3937" t="s">
        <v>8316</v>
      </c>
      <c r="S3937" s="17">
        <f t="shared" si="333"/>
        <v>42221.656782407401</v>
      </c>
      <c r="T3937" s="27">
        <f>YEAR(S3937)</f>
        <v>2015</v>
      </c>
      <c r="U3937" s="16">
        <f t="shared" si="335"/>
        <v>42281.656782407401</v>
      </c>
    </row>
    <row r="3938" spans="1:21" ht="60" hidden="1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0">
        <f t="shared" si="331"/>
        <v>0</v>
      </c>
      <c r="P3938" s="10">
        <f t="shared" si="332"/>
        <v>0</v>
      </c>
      <c r="Q3938" s="12" t="s">
        <v>8315</v>
      </c>
      <c r="R3938" t="s">
        <v>8316</v>
      </c>
      <c r="S3938" s="17">
        <f t="shared" si="333"/>
        <v>42675.262962962966</v>
      </c>
      <c r="T3938" s="17"/>
      <c r="U3938" s="16">
        <f t="shared" si="335"/>
        <v>42705.304629629631</v>
      </c>
    </row>
    <row r="3939" spans="1:21" ht="45" hidden="1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0">
        <f t="shared" si="331"/>
        <v>86</v>
      </c>
      <c r="P3939" s="10">
        <f t="shared" si="332"/>
        <v>248.5</v>
      </c>
      <c r="Q3939" s="12" t="s">
        <v>8315</v>
      </c>
      <c r="R3939" t="s">
        <v>8316</v>
      </c>
      <c r="S3939" s="17">
        <f t="shared" si="333"/>
        <v>42534.631481481483</v>
      </c>
      <c r="T3939" s="17"/>
      <c r="U3939" s="16">
        <f t="shared" si="335"/>
        <v>42562.631481481483</v>
      </c>
    </row>
    <row r="3940" spans="1:21" ht="60" hidden="1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0">
        <f t="shared" si="331"/>
        <v>12</v>
      </c>
      <c r="P3940" s="10">
        <f t="shared" si="332"/>
        <v>79.400000000000006</v>
      </c>
      <c r="Q3940" s="12" t="s">
        <v>8315</v>
      </c>
      <c r="R3940" t="s">
        <v>8316</v>
      </c>
      <c r="S3940" s="17">
        <f t="shared" si="333"/>
        <v>42151.905717592599</v>
      </c>
      <c r="T3940" s="17"/>
      <c r="U3940" s="16">
        <f t="shared" si="335"/>
        <v>42182.905717592599</v>
      </c>
    </row>
    <row r="3941" spans="1:21" ht="60" hidden="1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0">
        <f t="shared" si="331"/>
        <v>0</v>
      </c>
      <c r="P3941" s="10">
        <f t="shared" si="332"/>
        <v>5</v>
      </c>
      <c r="Q3941" s="12" t="s">
        <v>8315</v>
      </c>
      <c r="R3941" t="s">
        <v>8316</v>
      </c>
      <c r="S3941" s="17">
        <f t="shared" si="333"/>
        <v>41915.400219907409</v>
      </c>
      <c r="T3941" s="17"/>
      <c r="U3941" s="16">
        <f t="shared" si="335"/>
        <v>41919.1875</v>
      </c>
    </row>
    <row r="3942" spans="1:21" ht="60" hidden="1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0">
        <f t="shared" si="331"/>
        <v>0</v>
      </c>
      <c r="P3942" s="10">
        <f t="shared" si="332"/>
        <v>5.5</v>
      </c>
      <c r="Q3942" s="12" t="s">
        <v>8315</v>
      </c>
      <c r="R3942" t="s">
        <v>8316</v>
      </c>
      <c r="S3942" s="17">
        <f t="shared" si="333"/>
        <v>41961.492488425924</v>
      </c>
      <c r="T3942" s="17"/>
      <c r="U3942" s="16">
        <f t="shared" si="335"/>
        <v>42006.492488425924</v>
      </c>
    </row>
    <row r="3943" spans="1:21" ht="75" hidden="1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0">
        <f t="shared" si="331"/>
        <v>1</v>
      </c>
      <c r="P3943" s="10">
        <f t="shared" si="332"/>
        <v>25</v>
      </c>
      <c r="Q3943" s="12" t="s">
        <v>8315</v>
      </c>
      <c r="R3943" t="s">
        <v>8316</v>
      </c>
      <c r="S3943" s="17">
        <f t="shared" si="333"/>
        <v>41940.587233796294</v>
      </c>
      <c r="T3943" s="17"/>
      <c r="U3943" s="16">
        <f t="shared" si="335"/>
        <v>41968.041666666672</v>
      </c>
    </row>
    <row r="3944" spans="1:21" ht="45" hidden="1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0">
        <f t="shared" si="331"/>
        <v>0</v>
      </c>
      <c r="P3944" s="10">
        <f t="shared" si="332"/>
        <v>0</v>
      </c>
      <c r="Q3944" s="12" t="s">
        <v>8315</v>
      </c>
      <c r="R3944" t="s">
        <v>8316</v>
      </c>
      <c r="S3944" s="17">
        <f t="shared" si="333"/>
        <v>42111.904097222221</v>
      </c>
      <c r="T3944" s="17"/>
      <c r="U3944" s="16">
        <f t="shared" si="335"/>
        <v>42171.904097222221</v>
      </c>
    </row>
    <row r="3945" spans="1:21" ht="45" hidden="1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0">
        <f t="shared" si="331"/>
        <v>36</v>
      </c>
      <c r="P3945" s="10">
        <f t="shared" si="332"/>
        <v>137.08000000000001</v>
      </c>
      <c r="Q3945" s="12" t="s">
        <v>8315</v>
      </c>
      <c r="R3945" t="s">
        <v>8316</v>
      </c>
      <c r="S3945" s="17">
        <f t="shared" si="333"/>
        <v>42279.778564814813</v>
      </c>
      <c r="T3945" s="17"/>
      <c r="U3945" s="16">
        <f t="shared" si="335"/>
        <v>42310.701388888891</v>
      </c>
    </row>
    <row r="3946" spans="1:21" ht="60" hidden="1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0">
        <f t="shared" si="331"/>
        <v>0</v>
      </c>
      <c r="P3946" s="10">
        <f t="shared" si="332"/>
        <v>0</v>
      </c>
      <c r="Q3946" s="12" t="s">
        <v>8315</v>
      </c>
      <c r="R3946" t="s">
        <v>8316</v>
      </c>
      <c r="S3946" s="17">
        <f t="shared" si="333"/>
        <v>42213.662905092591</v>
      </c>
      <c r="T3946" s="17"/>
      <c r="U3946" s="16">
        <f t="shared" si="335"/>
        <v>42243.662905092591</v>
      </c>
    </row>
    <row r="3947" spans="1:21" ht="60" hidden="1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0">
        <f t="shared" si="331"/>
        <v>0</v>
      </c>
      <c r="P3947" s="10">
        <f t="shared" si="332"/>
        <v>5</v>
      </c>
      <c r="Q3947" s="12" t="s">
        <v>8315</v>
      </c>
      <c r="R3947" t="s">
        <v>8316</v>
      </c>
      <c r="S3947" s="17">
        <f t="shared" si="333"/>
        <v>42109.801712962959</v>
      </c>
      <c r="T3947" s="17"/>
      <c r="U3947" s="16">
        <f t="shared" si="335"/>
        <v>42139.801712962959</v>
      </c>
    </row>
    <row r="3948" spans="1:21" ht="30" hidden="1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0">
        <f t="shared" si="331"/>
        <v>3</v>
      </c>
      <c r="P3948" s="10">
        <f t="shared" si="332"/>
        <v>39</v>
      </c>
      <c r="Q3948" s="12" t="s">
        <v>8315</v>
      </c>
      <c r="R3948" t="s">
        <v>8316</v>
      </c>
      <c r="S3948" s="17">
        <f t="shared" si="333"/>
        <v>42031.833587962959</v>
      </c>
      <c r="T3948" s="17"/>
      <c r="U3948" s="16">
        <f t="shared" si="335"/>
        <v>42063.333333333328</v>
      </c>
    </row>
    <row r="3949" spans="1:21" ht="60" hidden="1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0">
        <f t="shared" si="331"/>
        <v>3</v>
      </c>
      <c r="P3949" s="10">
        <f t="shared" si="332"/>
        <v>50.5</v>
      </c>
      <c r="Q3949" s="12" t="s">
        <v>8315</v>
      </c>
      <c r="R3949" t="s">
        <v>8316</v>
      </c>
      <c r="S3949" s="17">
        <f t="shared" si="333"/>
        <v>42615.142870370371</v>
      </c>
      <c r="T3949" s="17"/>
      <c r="U3949" s="16">
        <f t="shared" si="335"/>
        <v>42645.142870370371</v>
      </c>
    </row>
    <row r="3950" spans="1:21" ht="60" hidden="1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0">
        <f t="shared" si="331"/>
        <v>0</v>
      </c>
      <c r="P3950" s="10">
        <f t="shared" si="332"/>
        <v>0</v>
      </c>
      <c r="Q3950" s="12" t="s">
        <v>8315</v>
      </c>
      <c r="R3950" t="s">
        <v>8316</v>
      </c>
      <c r="S3950" s="17">
        <f t="shared" si="333"/>
        <v>41829.325497685182</v>
      </c>
      <c r="T3950" s="17"/>
      <c r="U3950" s="16">
        <f t="shared" si="335"/>
        <v>41889.325497685182</v>
      </c>
    </row>
    <row r="3951" spans="1:21" ht="60" hidden="1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0">
        <f t="shared" si="331"/>
        <v>16</v>
      </c>
      <c r="P3951" s="10">
        <f t="shared" si="332"/>
        <v>49.28</v>
      </c>
      <c r="Q3951" s="12" t="s">
        <v>8315</v>
      </c>
      <c r="R3951" t="s">
        <v>8316</v>
      </c>
      <c r="S3951" s="17">
        <f t="shared" si="333"/>
        <v>42016.120613425926</v>
      </c>
      <c r="T3951" s="17"/>
      <c r="U3951" s="16">
        <f t="shared" si="335"/>
        <v>42046.120613425926</v>
      </c>
    </row>
    <row r="3952" spans="1:21" ht="60" hidden="1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0">
        <f t="shared" si="331"/>
        <v>1</v>
      </c>
      <c r="P3952" s="10">
        <f t="shared" si="332"/>
        <v>25</v>
      </c>
      <c r="Q3952" s="12" t="s">
        <v>8315</v>
      </c>
      <c r="R3952" t="s">
        <v>8316</v>
      </c>
      <c r="S3952" s="17">
        <f t="shared" si="333"/>
        <v>42439.702314814815</v>
      </c>
      <c r="T3952" s="17"/>
      <c r="U3952" s="16">
        <f t="shared" si="335"/>
        <v>42468.774305555555</v>
      </c>
    </row>
    <row r="3953" spans="1:21" ht="60" hidden="1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0">
        <f t="shared" si="331"/>
        <v>0</v>
      </c>
      <c r="P3953" s="10">
        <f t="shared" si="332"/>
        <v>1</v>
      </c>
      <c r="Q3953" s="12" t="s">
        <v>8315</v>
      </c>
      <c r="R3953" t="s">
        <v>8316</v>
      </c>
      <c r="S3953" s="17">
        <f t="shared" si="333"/>
        <v>42433.825717592597</v>
      </c>
      <c r="T3953" s="17"/>
      <c r="U3953" s="16">
        <f t="shared" si="335"/>
        <v>42493.784050925926</v>
      </c>
    </row>
    <row r="3954" spans="1:21" ht="60" hidden="1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0">
        <f t="shared" si="331"/>
        <v>0</v>
      </c>
      <c r="P3954" s="10">
        <f t="shared" si="332"/>
        <v>25</v>
      </c>
      <c r="Q3954" s="12" t="s">
        <v>8315</v>
      </c>
      <c r="R3954" t="s">
        <v>8316</v>
      </c>
      <c r="S3954" s="17">
        <f t="shared" si="333"/>
        <v>42243.790393518517</v>
      </c>
      <c r="T3954" s="17"/>
      <c r="U3954" s="16">
        <f t="shared" si="335"/>
        <v>42303.790393518517</v>
      </c>
    </row>
    <row r="3955" spans="1:21" ht="45" hidden="1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0">
        <f t="shared" si="331"/>
        <v>0</v>
      </c>
      <c r="P3955" s="10">
        <f t="shared" si="332"/>
        <v>0</v>
      </c>
      <c r="Q3955" s="12" t="s">
        <v>8315</v>
      </c>
      <c r="R3955" t="s">
        <v>8316</v>
      </c>
      <c r="S3955" s="17">
        <f t="shared" si="333"/>
        <v>42550.048449074078</v>
      </c>
      <c r="T3955" s="17"/>
      <c r="U3955" s="16">
        <f t="shared" si="335"/>
        <v>42580.978472222225</v>
      </c>
    </row>
    <row r="3956" spans="1:21" ht="60" hidden="1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0">
        <f t="shared" si="331"/>
        <v>0</v>
      </c>
      <c r="P3956" s="10">
        <f t="shared" si="332"/>
        <v>0</v>
      </c>
      <c r="Q3956" s="12" t="s">
        <v>8315</v>
      </c>
      <c r="R3956" t="s">
        <v>8316</v>
      </c>
      <c r="S3956" s="17">
        <f t="shared" si="333"/>
        <v>41774.651203703703</v>
      </c>
      <c r="T3956" s="17"/>
      <c r="U3956" s="16">
        <f t="shared" si="335"/>
        <v>41834.651203703703</v>
      </c>
    </row>
    <row r="3957" spans="1:21" ht="60" hidden="1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0">
        <f t="shared" si="331"/>
        <v>24</v>
      </c>
      <c r="P3957" s="10">
        <f t="shared" si="332"/>
        <v>53.13</v>
      </c>
      <c r="Q3957" s="12" t="s">
        <v>8315</v>
      </c>
      <c r="R3957" t="s">
        <v>8316</v>
      </c>
      <c r="S3957" s="17">
        <f t="shared" si="333"/>
        <v>42306.848854166667</v>
      </c>
      <c r="T3957" s="17"/>
      <c r="U3957" s="16">
        <f t="shared" si="335"/>
        <v>42336.890520833331</v>
      </c>
    </row>
    <row r="3958" spans="1:21" ht="60" hidden="1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0">
        <f t="shared" si="331"/>
        <v>0</v>
      </c>
      <c r="P3958" s="10">
        <f t="shared" si="332"/>
        <v>0</v>
      </c>
      <c r="Q3958" s="12" t="s">
        <v>8315</v>
      </c>
      <c r="R3958" t="s">
        <v>8316</v>
      </c>
      <c r="S3958" s="17">
        <f t="shared" si="333"/>
        <v>42457.932025462964</v>
      </c>
      <c r="T3958" s="17"/>
      <c r="U3958" s="16">
        <f t="shared" si="335"/>
        <v>42485.013888888891</v>
      </c>
    </row>
    <row r="3959" spans="1:21" ht="45" hidden="1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0">
        <f t="shared" si="331"/>
        <v>0</v>
      </c>
      <c r="P3959" s="10">
        <f t="shared" si="332"/>
        <v>7</v>
      </c>
      <c r="Q3959" s="12" t="s">
        <v>8315</v>
      </c>
      <c r="R3959" t="s">
        <v>8316</v>
      </c>
      <c r="S3959" s="17">
        <f t="shared" si="333"/>
        <v>42513.976319444439</v>
      </c>
      <c r="T3959" s="17"/>
      <c r="U3959" s="16">
        <f t="shared" si="335"/>
        <v>42559.976319444439</v>
      </c>
    </row>
    <row r="3960" spans="1:21" ht="60" hidden="1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0">
        <f t="shared" si="331"/>
        <v>32</v>
      </c>
      <c r="P3960" s="10">
        <f t="shared" si="332"/>
        <v>40.06</v>
      </c>
      <c r="Q3960" s="12" t="s">
        <v>8315</v>
      </c>
      <c r="R3960" t="s">
        <v>8316</v>
      </c>
      <c r="S3960" s="17">
        <f t="shared" si="333"/>
        <v>41816.950370370374</v>
      </c>
      <c r="T3960" s="17"/>
      <c r="U3960" s="16">
        <f t="shared" si="335"/>
        <v>41853.583333333336</v>
      </c>
    </row>
    <row r="3961" spans="1:21" ht="60" hidden="1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0">
        <f t="shared" si="331"/>
        <v>24</v>
      </c>
      <c r="P3961" s="10">
        <f t="shared" si="332"/>
        <v>24.33</v>
      </c>
      <c r="Q3961" s="12" t="s">
        <v>8315</v>
      </c>
      <c r="R3961" t="s">
        <v>8316</v>
      </c>
      <c r="S3961" s="17">
        <f t="shared" si="333"/>
        <v>41880.788842592592</v>
      </c>
      <c r="T3961" s="17"/>
      <c r="U3961" s="16">
        <f t="shared" si="335"/>
        <v>41910.788842592592</v>
      </c>
    </row>
    <row r="3962" spans="1:21" ht="60" hidden="1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0">
        <f t="shared" si="331"/>
        <v>2</v>
      </c>
      <c r="P3962" s="10">
        <f t="shared" si="332"/>
        <v>11.25</v>
      </c>
      <c r="Q3962" s="12" t="s">
        <v>8315</v>
      </c>
      <c r="R3962" t="s">
        <v>8316</v>
      </c>
      <c r="S3962" s="17">
        <f t="shared" si="333"/>
        <v>42342.845555555556</v>
      </c>
      <c r="T3962" s="17"/>
      <c r="U3962" s="16">
        <f t="shared" si="335"/>
        <v>42372.845555555556</v>
      </c>
    </row>
    <row r="3963" spans="1:21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0">
        <f t="shared" si="331"/>
        <v>0</v>
      </c>
      <c r="P3963" s="10">
        <f t="shared" si="332"/>
        <v>10.5</v>
      </c>
      <c r="Q3963" s="12" t="s">
        <v>8315</v>
      </c>
      <c r="R3963" t="s">
        <v>8316</v>
      </c>
      <c r="S3963" s="17">
        <f t="shared" si="333"/>
        <v>41745.891319444447</v>
      </c>
      <c r="T3963" s="27">
        <f t="shared" ref="T3963:T3964" si="338">YEAR(S3963)</f>
        <v>2014</v>
      </c>
      <c r="U3963" s="16">
        <f t="shared" si="335"/>
        <v>41767.891319444447</v>
      </c>
    </row>
    <row r="3964" spans="1:21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0">
        <f t="shared" si="331"/>
        <v>3</v>
      </c>
      <c r="P3964" s="10">
        <f t="shared" si="332"/>
        <v>15</v>
      </c>
      <c r="Q3964" s="12" t="s">
        <v>8315</v>
      </c>
      <c r="R3964" t="s">
        <v>8316</v>
      </c>
      <c r="S3964" s="17">
        <f t="shared" si="333"/>
        <v>42311.621458333335</v>
      </c>
      <c r="T3964" s="27">
        <f t="shared" si="338"/>
        <v>2015</v>
      </c>
      <c r="U3964" s="16">
        <f t="shared" si="335"/>
        <v>42336.621458333335</v>
      </c>
    </row>
    <row r="3965" spans="1:21" ht="60" hidden="1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0">
        <f t="shared" si="331"/>
        <v>0</v>
      </c>
      <c r="P3965" s="10">
        <f t="shared" si="332"/>
        <v>0</v>
      </c>
      <c r="Q3965" s="12" t="s">
        <v>8315</v>
      </c>
      <c r="R3965" t="s">
        <v>8316</v>
      </c>
      <c r="S3965" s="17">
        <f t="shared" si="333"/>
        <v>42296.154131944444</v>
      </c>
      <c r="T3965" s="17"/>
      <c r="U3965" s="16">
        <f t="shared" si="335"/>
        <v>42326.195798611108</v>
      </c>
    </row>
    <row r="3966" spans="1:21" ht="45" hidden="1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0">
        <f t="shared" si="331"/>
        <v>6</v>
      </c>
      <c r="P3966" s="10">
        <f t="shared" si="332"/>
        <v>42</v>
      </c>
      <c r="Q3966" s="12" t="s">
        <v>8315</v>
      </c>
      <c r="R3966" t="s">
        <v>8316</v>
      </c>
      <c r="S3966" s="17">
        <f t="shared" si="333"/>
        <v>42053.722060185188</v>
      </c>
      <c r="T3966" s="17"/>
      <c r="U3966" s="16">
        <f t="shared" si="335"/>
        <v>42113.680393518516</v>
      </c>
    </row>
    <row r="3967" spans="1:21" ht="60" hidden="1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0">
        <f t="shared" si="331"/>
        <v>14</v>
      </c>
      <c r="P3967" s="10">
        <f t="shared" si="332"/>
        <v>71.25</v>
      </c>
      <c r="Q3967" s="12" t="s">
        <v>8315</v>
      </c>
      <c r="R3967" t="s">
        <v>8316</v>
      </c>
      <c r="S3967" s="17">
        <f t="shared" si="333"/>
        <v>42414.235879629632</v>
      </c>
      <c r="T3967" s="17"/>
      <c r="U3967" s="16">
        <f t="shared" si="335"/>
        <v>42474.194212962961</v>
      </c>
    </row>
    <row r="3968" spans="1:21" ht="60" hidden="1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0">
        <f t="shared" si="331"/>
        <v>1</v>
      </c>
      <c r="P3968" s="10">
        <f t="shared" si="332"/>
        <v>22.5</v>
      </c>
      <c r="Q3968" s="12" t="s">
        <v>8315</v>
      </c>
      <c r="R3968" t="s">
        <v>8316</v>
      </c>
      <c r="S3968" s="17">
        <f t="shared" si="333"/>
        <v>41801.711550925924</v>
      </c>
      <c r="T3968" s="17"/>
      <c r="U3968" s="16">
        <f t="shared" si="335"/>
        <v>41844.124305555553</v>
      </c>
    </row>
    <row r="3969" spans="1:21" ht="60" hidden="1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0">
        <f t="shared" si="331"/>
        <v>24</v>
      </c>
      <c r="P3969" s="10">
        <f t="shared" si="332"/>
        <v>41</v>
      </c>
      <c r="Q3969" s="12" t="s">
        <v>8315</v>
      </c>
      <c r="R3969" t="s">
        <v>8316</v>
      </c>
      <c r="S3969" s="17">
        <f t="shared" si="333"/>
        <v>42770.290590277778</v>
      </c>
      <c r="T3969" s="17"/>
      <c r="U3969" s="16">
        <f t="shared" si="335"/>
        <v>42800.290590277778</v>
      </c>
    </row>
    <row r="3970" spans="1:21" ht="45" hidden="1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0">
        <f t="shared" ref="O3970:O4033" si="339">ROUND(E3970/D3970*100,0)</f>
        <v>11</v>
      </c>
      <c r="P3970" s="10">
        <f t="shared" ref="P3970:P4033" si="340">IFERROR(ROUND(E3970/L3970,2),0)</f>
        <v>47.91</v>
      </c>
      <c r="Q3970" s="12" t="s">
        <v>8315</v>
      </c>
      <c r="R3970" t="s">
        <v>8316</v>
      </c>
      <c r="S3970" s="17">
        <f t="shared" si="333"/>
        <v>42452.815659722226</v>
      </c>
      <c r="T3970" s="17"/>
      <c r="U3970" s="16">
        <f t="shared" si="335"/>
        <v>42512.815659722226</v>
      </c>
    </row>
    <row r="3971" spans="1:21" ht="60" hidden="1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0">
        <f t="shared" si="339"/>
        <v>7</v>
      </c>
      <c r="P3971" s="10">
        <f t="shared" si="340"/>
        <v>35.17</v>
      </c>
      <c r="Q3971" s="12" t="s">
        <v>8315</v>
      </c>
      <c r="R3971" t="s">
        <v>8316</v>
      </c>
      <c r="S3971" s="17">
        <f t="shared" ref="S3971:S4034" si="341">(((J3971/60)/60)/24)+DATE(1970,1,1)</f>
        <v>42601.854699074072</v>
      </c>
      <c r="T3971" s="17"/>
      <c r="U3971" s="16">
        <f t="shared" ref="U3971:U4034" si="342">(((I3971/60)/60)/24)+DATE(1970,1,1)</f>
        <v>42611.163194444445</v>
      </c>
    </row>
    <row r="3972" spans="1:21" ht="60" hidden="1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0">
        <f t="shared" si="339"/>
        <v>0</v>
      </c>
      <c r="P3972" s="10">
        <f t="shared" si="340"/>
        <v>5.5</v>
      </c>
      <c r="Q3972" s="12" t="s">
        <v>8315</v>
      </c>
      <c r="R3972" t="s">
        <v>8316</v>
      </c>
      <c r="S3972" s="17">
        <f t="shared" si="341"/>
        <v>42447.863553240735</v>
      </c>
      <c r="T3972" s="17"/>
      <c r="U3972" s="16">
        <f t="shared" si="342"/>
        <v>42477.863553240735</v>
      </c>
    </row>
    <row r="3973" spans="1:21" ht="60" hidden="1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0">
        <f t="shared" si="339"/>
        <v>1</v>
      </c>
      <c r="P3973" s="10">
        <f t="shared" si="340"/>
        <v>22.67</v>
      </c>
      <c r="Q3973" s="12" t="s">
        <v>8315</v>
      </c>
      <c r="R3973" t="s">
        <v>8316</v>
      </c>
      <c r="S3973" s="17">
        <f t="shared" si="341"/>
        <v>41811.536180555559</v>
      </c>
      <c r="T3973" s="17"/>
      <c r="U3973" s="16">
        <f t="shared" si="342"/>
        <v>41841.536180555559</v>
      </c>
    </row>
    <row r="3974" spans="1:21" ht="45" hidden="1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0">
        <f t="shared" si="339"/>
        <v>21</v>
      </c>
      <c r="P3974" s="10">
        <f t="shared" si="340"/>
        <v>26.38</v>
      </c>
      <c r="Q3974" s="12" t="s">
        <v>8315</v>
      </c>
      <c r="R3974" t="s">
        <v>8316</v>
      </c>
      <c r="S3974" s="17">
        <f t="shared" si="341"/>
        <v>41981.067523148144</v>
      </c>
      <c r="T3974" s="17"/>
      <c r="U3974" s="16">
        <f t="shared" si="342"/>
        <v>42041.067523148144</v>
      </c>
    </row>
    <row r="3975" spans="1:21" ht="60" hidden="1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0">
        <f t="shared" si="339"/>
        <v>78</v>
      </c>
      <c r="P3975" s="10">
        <f t="shared" si="340"/>
        <v>105.54</v>
      </c>
      <c r="Q3975" s="12" t="s">
        <v>8315</v>
      </c>
      <c r="R3975" t="s">
        <v>8316</v>
      </c>
      <c r="S3975" s="17">
        <f t="shared" si="341"/>
        <v>42469.68414351852</v>
      </c>
      <c r="T3975" s="17"/>
      <c r="U3975" s="16">
        <f t="shared" si="342"/>
        <v>42499.166666666672</v>
      </c>
    </row>
    <row r="3976" spans="1:21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0">
        <f t="shared" si="339"/>
        <v>32</v>
      </c>
      <c r="P3976" s="10">
        <f t="shared" si="340"/>
        <v>29.09</v>
      </c>
      <c r="Q3976" s="12" t="s">
        <v>8315</v>
      </c>
      <c r="R3976" t="s">
        <v>8316</v>
      </c>
      <c r="S3976" s="17">
        <f t="shared" si="341"/>
        <v>42493.546851851846</v>
      </c>
      <c r="T3976" s="27">
        <f>YEAR(S3976)</f>
        <v>2016</v>
      </c>
      <c r="U3976" s="16">
        <f t="shared" si="342"/>
        <v>42523.546851851846</v>
      </c>
    </row>
    <row r="3977" spans="1:21" ht="60" hidden="1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0">
        <f t="shared" si="339"/>
        <v>0</v>
      </c>
      <c r="P3977" s="10">
        <f t="shared" si="340"/>
        <v>0</v>
      </c>
      <c r="Q3977" s="12" t="s">
        <v>8315</v>
      </c>
      <c r="R3977" t="s">
        <v>8316</v>
      </c>
      <c r="S3977" s="17">
        <f t="shared" si="341"/>
        <v>42534.866875</v>
      </c>
      <c r="T3977" s="17"/>
      <c r="U3977" s="16">
        <f t="shared" si="342"/>
        <v>42564.866875</v>
      </c>
    </row>
    <row r="3978" spans="1:21" ht="60" hidden="1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0">
        <f t="shared" si="339"/>
        <v>48</v>
      </c>
      <c r="P3978" s="10">
        <f t="shared" si="340"/>
        <v>62</v>
      </c>
      <c r="Q3978" s="12" t="s">
        <v>8315</v>
      </c>
      <c r="R3978" t="s">
        <v>8316</v>
      </c>
      <c r="S3978" s="17">
        <f t="shared" si="341"/>
        <v>41830.858344907407</v>
      </c>
      <c r="T3978" s="17"/>
      <c r="U3978" s="16">
        <f t="shared" si="342"/>
        <v>41852.291666666664</v>
      </c>
    </row>
    <row r="3979" spans="1:21" ht="60" hidden="1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0">
        <f t="shared" si="339"/>
        <v>1</v>
      </c>
      <c r="P3979" s="10">
        <f t="shared" si="340"/>
        <v>217.5</v>
      </c>
      <c r="Q3979" s="12" t="s">
        <v>8315</v>
      </c>
      <c r="R3979" t="s">
        <v>8316</v>
      </c>
      <c r="S3979" s="17">
        <f t="shared" si="341"/>
        <v>42543.788564814815</v>
      </c>
      <c r="T3979" s="17"/>
      <c r="U3979" s="16">
        <f t="shared" si="342"/>
        <v>42573.788564814815</v>
      </c>
    </row>
    <row r="3980" spans="1:21" ht="60" hidden="1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0">
        <f t="shared" si="339"/>
        <v>11</v>
      </c>
      <c r="P3980" s="10">
        <f t="shared" si="340"/>
        <v>26.75</v>
      </c>
      <c r="Q3980" s="12" t="s">
        <v>8315</v>
      </c>
      <c r="R3980" t="s">
        <v>8316</v>
      </c>
      <c r="S3980" s="17">
        <f t="shared" si="341"/>
        <v>41975.642974537041</v>
      </c>
      <c r="T3980" s="17"/>
      <c r="U3980" s="16">
        <f t="shared" si="342"/>
        <v>42035.642974537041</v>
      </c>
    </row>
    <row r="3981" spans="1:21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0">
        <f t="shared" si="339"/>
        <v>2</v>
      </c>
      <c r="P3981" s="10">
        <f t="shared" si="340"/>
        <v>18.329999999999998</v>
      </c>
      <c r="Q3981" s="12" t="s">
        <v>8315</v>
      </c>
      <c r="R3981" t="s">
        <v>8316</v>
      </c>
      <c r="S3981" s="17">
        <f t="shared" si="341"/>
        <v>42069.903437500005</v>
      </c>
      <c r="T3981" s="27">
        <f>YEAR(S3981)</f>
        <v>2015</v>
      </c>
      <c r="U3981" s="16">
        <f t="shared" si="342"/>
        <v>42092.833333333328</v>
      </c>
    </row>
    <row r="3982" spans="1:21" ht="60" hidden="1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0">
        <f t="shared" si="339"/>
        <v>18</v>
      </c>
      <c r="P3982" s="10">
        <f t="shared" si="340"/>
        <v>64.290000000000006</v>
      </c>
      <c r="Q3982" s="12" t="s">
        <v>8315</v>
      </c>
      <c r="R3982" t="s">
        <v>8316</v>
      </c>
      <c r="S3982" s="17">
        <f t="shared" si="341"/>
        <v>41795.598923611113</v>
      </c>
      <c r="T3982" s="17"/>
      <c r="U3982" s="16">
        <f t="shared" si="342"/>
        <v>41825.598923611113</v>
      </c>
    </row>
    <row r="3983" spans="1:21" ht="45" hidden="1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0">
        <f t="shared" si="339"/>
        <v>4</v>
      </c>
      <c r="P3983" s="10">
        <f t="shared" si="340"/>
        <v>175</v>
      </c>
      <c r="Q3983" s="12" t="s">
        <v>8315</v>
      </c>
      <c r="R3983" t="s">
        <v>8316</v>
      </c>
      <c r="S3983" s="17">
        <f t="shared" si="341"/>
        <v>42508.179965277777</v>
      </c>
      <c r="T3983" s="17"/>
      <c r="U3983" s="16">
        <f t="shared" si="342"/>
        <v>42568.179965277777</v>
      </c>
    </row>
    <row r="3984" spans="1:21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0">
        <f t="shared" si="339"/>
        <v>20</v>
      </c>
      <c r="P3984" s="10">
        <f t="shared" si="340"/>
        <v>34</v>
      </c>
      <c r="Q3984" s="12" t="s">
        <v>8315</v>
      </c>
      <c r="R3984" t="s">
        <v>8316</v>
      </c>
      <c r="S3984" s="17">
        <f t="shared" si="341"/>
        <v>42132.809953703705</v>
      </c>
      <c r="T3984" s="27">
        <f>YEAR(S3984)</f>
        <v>2015</v>
      </c>
      <c r="U3984" s="16">
        <f t="shared" si="342"/>
        <v>42192.809953703705</v>
      </c>
    </row>
    <row r="3985" spans="1:21" ht="60" hidden="1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0">
        <f t="shared" si="339"/>
        <v>35</v>
      </c>
      <c r="P3985" s="10">
        <f t="shared" si="340"/>
        <v>84.28</v>
      </c>
      <c r="Q3985" s="12" t="s">
        <v>8315</v>
      </c>
      <c r="R3985" t="s">
        <v>8316</v>
      </c>
      <c r="S3985" s="17">
        <f t="shared" si="341"/>
        <v>41747.86986111111</v>
      </c>
      <c r="T3985" s="17"/>
      <c r="U3985" s="16">
        <f t="shared" si="342"/>
        <v>41779.290972222225</v>
      </c>
    </row>
    <row r="3986" spans="1:21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0">
        <f t="shared" si="339"/>
        <v>6</v>
      </c>
      <c r="P3986" s="10">
        <f t="shared" si="340"/>
        <v>9.5</v>
      </c>
      <c r="Q3986" s="12" t="s">
        <v>8315</v>
      </c>
      <c r="R3986" t="s">
        <v>8316</v>
      </c>
      <c r="S3986" s="17">
        <f t="shared" si="341"/>
        <v>41920.963472222218</v>
      </c>
      <c r="T3986" s="27">
        <f>YEAR(S3986)</f>
        <v>2014</v>
      </c>
      <c r="U3986" s="16">
        <f t="shared" si="342"/>
        <v>41951</v>
      </c>
    </row>
    <row r="3987" spans="1:21" ht="60" hidden="1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0">
        <f t="shared" si="339"/>
        <v>32</v>
      </c>
      <c r="P3987" s="10">
        <f t="shared" si="340"/>
        <v>33.74</v>
      </c>
      <c r="Q3987" s="12" t="s">
        <v>8315</v>
      </c>
      <c r="R3987" t="s">
        <v>8316</v>
      </c>
      <c r="S3987" s="17">
        <f t="shared" si="341"/>
        <v>42399.707407407404</v>
      </c>
      <c r="T3987" s="17"/>
      <c r="U3987" s="16">
        <f t="shared" si="342"/>
        <v>42420.878472222219</v>
      </c>
    </row>
    <row r="3988" spans="1:21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0">
        <f t="shared" si="339"/>
        <v>10</v>
      </c>
      <c r="P3988" s="10">
        <f t="shared" si="340"/>
        <v>37.54</v>
      </c>
      <c r="Q3988" s="12" t="s">
        <v>8315</v>
      </c>
      <c r="R3988" t="s">
        <v>8316</v>
      </c>
      <c r="S3988" s="17">
        <f t="shared" si="341"/>
        <v>42467.548541666663</v>
      </c>
      <c r="T3988" s="27">
        <f t="shared" ref="T3988:T3989" si="343">YEAR(S3988)</f>
        <v>2016</v>
      </c>
      <c r="U3988" s="16">
        <f t="shared" si="342"/>
        <v>42496.544444444444</v>
      </c>
    </row>
    <row r="3989" spans="1:21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0">
        <f t="shared" si="339"/>
        <v>38</v>
      </c>
      <c r="P3989" s="10">
        <f t="shared" si="340"/>
        <v>11.62</v>
      </c>
      <c r="Q3989" s="12" t="s">
        <v>8315</v>
      </c>
      <c r="R3989" t="s">
        <v>8316</v>
      </c>
      <c r="S3989" s="17">
        <f t="shared" si="341"/>
        <v>41765.92465277778</v>
      </c>
      <c r="T3989" s="27">
        <f t="shared" si="343"/>
        <v>2014</v>
      </c>
      <c r="U3989" s="16">
        <f t="shared" si="342"/>
        <v>41775.92465277778</v>
      </c>
    </row>
    <row r="3990" spans="1:21" ht="30" hidden="1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0">
        <f t="shared" si="339"/>
        <v>2</v>
      </c>
      <c r="P3990" s="10">
        <f t="shared" si="340"/>
        <v>8</v>
      </c>
      <c r="Q3990" s="12" t="s">
        <v>8315</v>
      </c>
      <c r="R3990" t="s">
        <v>8316</v>
      </c>
      <c r="S3990" s="17">
        <f t="shared" si="341"/>
        <v>42230.08116898148</v>
      </c>
      <c r="T3990" s="17"/>
      <c r="U3990" s="16">
        <f t="shared" si="342"/>
        <v>42245.08116898148</v>
      </c>
    </row>
    <row r="3991" spans="1:21" ht="60" hidden="1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0">
        <f t="shared" si="339"/>
        <v>0</v>
      </c>
      <c r="P3991" s="10">
        <f t="shared" si="340"/>
        <v>0</v>
      </c>
      <c r="Q3991" s="12" t="s">
        <v>8315</v>
      </c>
      <c r="R3991" t="s">
        <v>8316</v>
      </c>
      <c r="S3991" s="17">
        <f t="shared" si="341"/>
        <v>42286.749780092592</v>
      </c>
      <c r="T3991" s="17"/>
      <c r="U3991" s="16">
        <f t="shared" si="342"/>
        <v>42316.791446759264</v>
      </c>
    </row>
    <row r="3992" spans="1:21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0">
        <f t="shared" si="339"/>
        <v>4</v>
      </c>
      <c r="P3992" s="10">
        <f t="shared" si="340"/>
        <v>23</v>
      </c>
      <c r="Q3992" s="12" t="s">
        <v>8315</v>
      </c>
      <c r="R3992" t="s">
        <v>8316</v>
      </c>
      <c r="S3992" s="17">
        <f t="shared" si="341"/>
        <v>42401.672372685185</v>
      </c>
      <c r="T3992" s="27">
        <f>YEAR(S3992)</f>
        <v>2016</v>
      </c>
      <c r="U3992" s="16">
        <f t="shared" si="342"/>
        <v>42431.672372685185</v>
      </c>
    </row>
    <row r="3993" spans="1:21" ht="30" hidden="1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0">
        <f t="shared" si="339"/>
        <v>20</v>
      </c>
      <c r="P3993" s="10">
        <f t="shared" si="340"/>
        <v>100</v>
      </c>
      <c r="Q3993" s="12" t="s">
        <v>8315</v>
      </c>
      <c r="R3993" t="s">
        <v>8316</v>
      </c>
      <c r="S3993" s="17">
        <f t="shared" si="341"/>
        <v>42125.644467592589</v>
      </c>
      <c r="T3993" s="17"/>
      <c r="U3993" s="16">
        <f t="shared" si="342"/>
        <v>42155.644467592589</v>
      </c>
    </row>
    <row r="3994" spans="1:21" ht="45" hidden="1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0">
        <f t="shared" si="339"/>
        <v>5</v>
      </c>
      <c r="P3994" s="10">
        <f t="shared" si="340"/>
        <v>60.11</v>
      </c>
      <c r="Q3994" s="12" t="s">
        <v>8315</v>
      </c>
      <c r="R3994" t="s">
        <v>8316</v>
      </c>
      <c r="S3994" s="17">
        <f t="shared" si="341"/>
        <v>42289.94049768518</v>
      </c>
      <c r="T3994" s="17"/>
      <c r="U3994" s="16">
        <f t="shared" si="342"/>
        <v>42349.982164351852</v>
      </c>
    </row>
    <row r="3995" spans="1:21" ht="45" hidden="1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0">
        <f t="shared" si="339"/>
        <v>0</v>
      </c>
      <c r="P3995" s="10">
        <f t="shared" si="340"/>
        <v>3</v>
      </c>
      <c r="Q3995" s="12" t="s">
        <v>8315</v>
      </c>
      <c r="R3995" t="s">
        <v>8316</v>
      </c>
      <c r="S3995" s="17">
        <f t="shared" si="341"/>
        <v>42107.864722222221</v>
      </c>
      <c r="T3995" s="17"/>
      <c r="U3995" s="16">
        <f t="shared" si="342"/>
        <v>42137.864722222221</v>
      </c>
    </row>
    <row r="3996" spans="1:21" ht="45" hidden="1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0">
        <f t="shared" si="339"/>
        <v>0</v>
      </c>
      <c r="P3996" s="10">
        <f t="shared" si="340"/>
        <v>5</v>
      </c>
      <c r="Q3996" s="12" t="s">
        <v>8315</v>
      </c>
      <c r="R3996" t="s">
        <v>8316</v>
      </c>
      <c r="S3996" s="17">
        <f t="shared" si="341"/>
        <v>41809.389930555553</v>
      </c>
      <c r="T3996" s="17"/>
      <c r="U3996" s="16">
        <f t="shared" si="342"/>
        <v>41839.389930555553</v>
      </c>
    </row>
    <row r="3997" spans="1:21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0">
        <f t="shared" si="339"/>
        <v>35</v>
      </c>
      <c r="P3997" s="10">
        <f t="shared" si="340"/>
        <v>17.5</v>
      </c>
      <c r="Q3997" s="12" t="s">
        <v>8315</v>
      </c>
      <c r="R3997" t="s">
        <v>8316</v>
      </c>
      <c r="S3997" s="17">
        <f t="shared" si="341"/>
        <v>42019.683761574073</v>
      </c>
      <c r="T3997" s="27">
        <f>YEAR(S3997)</f>
        <v>2015</v>
      </c>
      <c r="U3997" s="16">
        <f t="shared" si="342"/>
        <v>42049.477083333331</v>
      </c>
    </row>
    <row r="3998" spans="1:21" ht="45" hidden="1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0">
        <f t="shared" si="339"/>
        <v>17</v>
      </c>
      <c r="P3998" s="10">
        <f t="shared" si="340"/>
        <v>29.24</v>
      </c>
      <c r="Q3998" s="12" t="s">
        <v>8315</v>
      </c>
      <c r="R3998" t="s">
        <v>8316</v>
      </c>
      <c r="S3998" s="17">
        <f t="shared" si="341"/>
        <v>41950.26694444444</v>
      </c>
      <c r="T3998" s="17"/>
      <c r="U3998" s="16">
        <f t="shared" si="342"/>
        <v>41963.669444444444</v>
      </c>
    </row>
    <row r="3999" spans="1:21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0">
        <f t="shared" si="339"/>
        <v>0</v>
      </c>
      <c r="P3999" s="10">
        <f t="shared" si="340"/>
        <v>0</v>
      </c>
      <c r="Q3999" s="12" t="s">
        <v>8315</v>
      </c>
      <c r="R3999" t="s">
        <v>8316</v>
      </c>
      <c r="S3999" s="17">
        <f t="shared" si="341"/>
        <v>42069.391446759255</v>
      </c>
      <c r="T3999" s="27">
        <f>YEAR(S3999)</f>
        <v>2015</v>
      </c>
      <c r="U3999" s="16">
        <f t="shared" si="342"/>
        <v>42099.349780092598</v>
      </c>
    </row>
    <row r="4000" spans="1:21" ht="45" hidden="1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0">
        <f t="shared" si="339"/>
        <v>57</v>
      </c>
      <c r="P4000" s="10">
        <f t="shared" si="340"/>
        <v>59.58</v>
      </c>
      <c r="Q4000" s="12" t="s">
        <v>8315</v>
      </c>
      <c r="R4000" t="s">
        <v>8316</v>
      </c>
      <c r="S4000" s="17">
        <f t="shared" si="341"/>
        <v>42061.963263888887</v>
      </c>
      <c r="T4000" s="17"/>
      <c r="U4000" s="16">
        <f t="shared" si="342"/>
        <v>42091.921597222223</v>
      </c>
    </row>
    <row r="4001" spans="1:21" ht="45" hidden="1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0">
        <f t="shared" si="339"/>
        <v>17</v>
      </c>
      <c r="P4001" s="10">
        <f t="shared" si="340"/>
        <v>82.57</v>
      </c>
      <c r="Q4001" s="12" t="s">
        <v>8315</v>
      </c>
      <c r="R4001" t="s">
        <v>8316</v>
      </c>
      <c r="S4001" s="17">
        <f t="shared" si="341"/>
        <v>41842.828680555554</v>
      </c>
      <c r="T4001" s="17"/>
      <c r="U4001" s="16">
        <f t="shared" si="342"/>
        <v>41882.827650462961</v>
      </c>
    </row>
    <row r="4002" spans="1:21" ht="30" hidden="1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0">
        <f t="shared" si="339"/>
        <v>0</v>
      </c>
      <c r="P4002" s="10">
        <f t="shared" si="340"/>
        <v>10</v>
      </c>
      <c r="Q4002" s="12" t="s">
        <v>8315</v>
      </c>
      <c r="R4002" t="s">
        <v>8316</v>
      </c>
      <c r="S4002" s="17">
        <f t="shared" si="341"/>
        <v>42437.64534722222</v>
      </c>
      <c r="T4002" s="17"/>
      <c r="U4002" s="16">
        <f t="shared" si="342"/>
        <v>42497.603680555556</v>
      </c>
    </row>
    <row r="4003" spans="1:21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0">
        <f t="shared" si="339"/>
        <v>38</v>
      </c>
      <c r="P4003" s="10">
        <f t="shared" si="340"/>
        <v>32.36</v>
      </c>
      <c r="Q4003" s="12" t="s">
        <v>8315</v>
      </c>
      <c r="R4003" t="s">
        <v>8316</v>
      </c>
      <c r="S4003" s="17">
        <f t="shared" si="341"/>
        <v>42775.964212962965</v>
      </c>
      <c r="T4003" s="27">
        <f>YEAR(S4003)</f>
        <v>2017</v>
      </c>
      <c r="U4003" s="16">
        <f t="shared" si="342"/>
        <v>42795.791666666672</v>
      </c>
    </row>
    <row r="4004" spans="1:21" ht="60" hidden="1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0">
        <f t="shared" si="339"/>
        <v>2</v>
      </c>
      <c r="P4004" s="10">
        <f t="shared" si="340"/>
        <v>5.75</v>
      </c>
      <c r="Q4004" s="12" t="s">
        <v>8315</v>
      </c>
      <c r="R4004" t="s">
        <v>8316</v>
      </c>
      <c r="S4004" s="17">
        <f t="shared" si="341"/>
        <v>41879.043530092589</v>
      </c>
      <c r="T4004" s="17"/>
      <c r="U4004" s="16">
        <f t="shared" si="342"/>
        <v>41909.043530092589</v>
      </c>
    </row>
    <row r="4005" spans="1:21" ht="45" hidden="1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0">
        <f t="shared" si="339"/>
        <v>10</v>
      </c>
      <c r="P4005" s="10">
        <f t="shared" si="340"/>
        <v>100.5</v>
      </c>
      <c r="Q4005" s="12" t="s">
        <v>8315</v>
      </c>
      <c r="R4005" t="s">
        <v>8316</v>
      </c>
      <c r="S4005" s="17">
        <f t="shared" si="341"/>
        <v>42020.587349537032</v>
      </c>
      <c r="T4005" s="17"/>
      <c r="U4005" s="16">
        <f t="shared" si="342"/>
        <v>42050.587349537032</v>
      </c>
    </row>
    <row r="4006" spans="1:21" ht="15.75" hidden="1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0">
        <f t="shared" si="339"/>
        <v>0</v>
      </c>
      <c r="P4006" s="10">
        <f t="shared" si="340"/>
        <v>1</v>
      </c>
      <c r="Q4006" s="12" t="s">
        <v>8315</v>
      </c>
      <c r="R4006" t="s">
        <v>8316</v>
      </c>
      <c r="S4006" s="17">
        <f t="shared" si="341"/>
        <v>41890.16269675926</v>
      </c>
      <c r="T4006" s="17"/>
      <c r="U4006" s="16">
        <f t="shared" si="342"/>
        <v>41920.16269675926</v>
      </c>
    </row>
    <row r="4007" spans="1:21" ht="45" hidden="1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0">
        <f t="shared" si="339"/>
        <v>1</v>
      </c>
      <c r="P4007" s="10">
        <f t="shared" si="340"/>
        <v>20</v>
      </c>
      <c r="Q4007" s="12" t="s">
        <v>8315</v>
      </c>
      <c r="R4007" t="s">
        <v>8316</v>
      </c>
      <c r="S4007" s="17">
        <f t="shared" si="341"/>
        <v>41872.807696759257</v>
      </c>
      <c r="T4007" s="17"/>
      <c r="U4007" s="16">
        <f t="shared" si="342"/>
        <v>41932.807696759257</v>
      </c>
    </row>
    <row r="4008" spans="1:21" ht="60" hidden="1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0">
        <f t="shared" si="339"/>
        <v>0</v>
      </c>
      <c r="P4008" s="10">
        <f t="shared" si="340"/>
        <v>2</v>
      </c>
      <c r="Q4008" s="12" t="s">
        <v>8315</v>
      </c>
      <c r="R4008" t="s">
        <v>8316</v>
      </c>
      <c r="S4008" s="17">
        <f t="shared" si="341"/>
        <v>42391.772997685184</v>
      </c>
      <c r="T4008" s="17"/>
      <c r="U4008" s="16">
        <f t="shared" si="342"/>
        <v>42416.772997685184</v>
      </c>
    </row>
    <row r="4009" spans="1:21" ht="45" hidden="1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0">
        <f t="shared" si="339"/>
        <v>0</v>
      </c>
      <c r="P4009" s="10">
        <f t="shared" si="340"/>
        <v>5</v>
      </c>
      <c r="Q4009" s="12" t="s">
        <v>8315</v>
      </c>
      <c r="R4009" t="s">
        <v>8316</v>
      </c>
      <c r="S4009" s="17">
        <f t="shared" si="341"/>
        <v>41848.772928240738</v>
      </c>
      <c r="T4009" s="17"/>
      <c r="U4009" s="16">
        <f t="shared" si="342"/>
        <v>41877.686111111114</v>
      </c>
    </row>
    <row r="4010" spans="1:21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0">
        <f t="shared" si="339"/>
        <v>6</v>
      </c>
      <c r="P4010" s="10">
        <f t="shared" si="340"/>
        <v>15</v>
      </c>
      <c r="Q4010" s="12" t="s">
        <v>8315</v>
      </c>
      <c r="R4010" t="s">
        <v>8316</v>
      </c>
      <c r="S4010" s="17">
        <f t="shared" si="341"/>
        <v>42177.964201388888</v>
      </c>
      <c r="T4010" s="27">
        <f t="shared" ref="T4010:T4011" si="344">YEAR(S4010)</f>
        <v>2015</v>
      </c>
      <c r="U4010" s="16">
        <f t="shared" si="342"/>
        <v>42207.964201388888</v>
      </c>
    </row>
    <row r="4011" spans="1:21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0">
        <f t="shared" si="339"/>
        <v>4</v>
      </c>
      <c r="P4011" s="10">
        <f t="shared" si="340"/>
        <v>25</v>
      </c>
      <c r="Q4011" s="12" t="s">
        <v>8315</v>
      </c>
      <c r="R4011" t="s">
        <v>8316</v>
      </c>
      <c r="S4011" s="17">
        <f t="shared" si="341"/>
        <v>41851.700925925928</v>
      </c>
      <c r="T4011" s="27">
        <f t="shared" si="344"/>
        <v>2014</v>
      </c>
      <c r="U4011" s="16">
        <f t="shared" si="342"/>
        <v>41891.700925925928</v>
      </c>
    </row>
    <row r="4012" spans="1:21" ht="45" hidden="1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0">
        <f t="shared" si="339"/>
        <v>24</v>
      </c>
      <c r="P4012" s="10">
        <f t="shared" si="340"/>
        <v>45.84</v>
      </c>
      <c r="Q4012" s="12" t="s">
        <v>8315</v>
      </c>
      <c r="R4012" t="s">
        <v>8316</v>
      </c>
      <c r="S4012" s="17">
        <f t="shared" si="341"/>
        <v>41921.770439814813</v>
      </c>
      <c r="T4012" s="17"/>
      <c r="U4012" s="16">
        <f t="shared" si="342"/>
        <v>41938.770439814813</v>
      </c>
    </row>
    <row r="4013" spans="1:21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0">
        <f t="shared" si="339"/>
        <v>8</v>
      </c>
      <c r="P4013" s="10">
        <f t="shared" si="340"/>
        <v>4.75</v>
      </c>
      <c r="Q4013" s="12" t="s">
        <v>8315</v>
      </c>
      <c r="R4013" t="s">
        <v>8316</v>
      </c>
      <c r="S4013" s="17">
        <f t="shared" si="341"/>
        <v>42002.54488425926</v>
      </c>
      <c r="T4013" s="27">
        <f t="shared" ref="T4013:T4014" si="345">YEAR(S4013)</f>
        <v>2014</v>
      </c>
      <c r="U4013" s="16">
        <f t="shared" si="342"/>
        <v>42032.54488425926</v>
      </c>
    </row>
    <row r="4014" spans="1:21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0">
        <f t="shared" si="339"/>
        <v>0</v>
      </c>
      <c r="P4014" s="10">
        <f t="shared" si="340"/>
        <v>0</v>
      </c>
      <c r="Q4014" s="12" t="s">
        <v>8315</v>
      </c>
      <c r="R4014" t="s">
        <v>8316</v>
      </c>
      <c r="S4014" s="17">
        <f t="shared" si="341"/>
        <v>42096.544548611113</v>
      </c>
      <c r="T4014" s="27">
        <f t="shared" si="345"/>
        <v>2015</v>
      </c>
      <c r="U4014" s="16">
        <f t="shared" si="342"/>
        <v>42126.544548611113</v>
      </c>
    </row>
    <row r="4015" spans="1:21" ht="60" hidden="1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0">
        <f t="shared" si="339"/>
        <v>1</v>
      </c>
      <c r="P4015" s="10">
        <f t="shared" si="340"/>
        <v>13</v>
      </c>
      <c r="Q4015" s="12" t="s">
        <v>8315</v>
      </c>
      <c r="R4015" t="s">
        <v>8316</v>
      </c>
      <c r="S4015" s="17">
        <f t="shared" si="341"/>
        <v>42021.301192129627</v>
      </c>
      <c r="T4015" s="17"/>
      <c r="U4015" s="16">
        <f t="shared" si="342"/>
        <v>42051.301192129627</v>
      </c>
    </row>
    <row r="4016" spans="1:21" ht="60" hidden="1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0">
        <f t="shared" si="339"/>
        <v>0</v>
      </c>
      <c r="P4016" s="10">
        <f t="shared" si="340"/>
        <v>0</v>
      </c>
      <c r="Q4016" s="12" t="s">
        <v>8315</v>
      </c>
      <c r="R4016" t="s">
        <v>8316</v>
      </c>
      <c r="S4016" s="17">
        <f t="shared" si="341"/>
        <v>42419.246168981481</v>
      </c>
      <c r="T4016" s="17"/>
      <c r="U4016" s="16">
        <f t="shared" si="342"/>
        <v>42434.246168981481</v>
      </c>
    </row>
    <row r="4017" spans="1:21" ht="60" hidden="1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0">
        <f t="shared" si="339"/>
        <v>0</v>
      </c>
      <c r="P4017" s="10">
        <f t="shared" si="340"/>
        <v>1</v>
      </c>
      <c r="Q4017" s="12" t="s">
        <v>8315</v>
      </c>
      <c r="R4017" t="s">
        <v>8316</v>
      </c>
      <c r="S4017" s="17">
        <f t="shared" si="341"/>
        <v>42174.780821759254</v>
      </c>
      <c r="T4017" s="17"/>
      <c r="U4017" s="16">
        <f t="shared" si="342"/>
        <v>42204.780821759254</v>
      </c>
    </row>
    <row r="4018" spans="1:21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0">
        <f t="shared" si="339"/>
        <v>14</v>
      </c>
      <c r="P4018" s="10">
        <f t="shared" si="340"/>
        <v>10</v>
      </c>
      <c r="Q4018" s="12" t="s">
        <v>8315</v>
      </c>
      <c r="R4018" t="s">
        <v>8316</v>
      </c>
      <c r="S4018" s="17">
        <f t="shared" si="341"/>
        <v>41869.872685185182</v>
      </c>
      <c r="T4018" s="27">
        <f>YEAR(S4018)</f>
        <v>2014</v>
      </c>
      <c r="U4018" s="16">
        <f t="shared" si="342"/>
        <v>41899.872685185182</v>
      </c>
    </row>
    <row r="4019" spans="1:21" ht="60" hidden="1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0">
        <f t="shared" si="339"/>
        <v>1</v>
      </c>
      <c r="P4019" s="10">
        <f t="shared" si="340"/>
        <v>52.5</v>
      </c>
      <c r="Q4019" s="12" t="s">
        <v>8315</v>
      </c>
      <c r="R4019" t="s">
        <v>8316</v>
      </c>
      <c r="S4019" s="17">
        <f t="shared" si="341"/>
        <v>41856.672152777777</v>
      </c>
      <c r="T4019" s="17"/>
      <c r="U4019" s="16">
        <f t="shared" si="342"/>
        <v>41886.672152777777</v>
      </c>
    </row>
    <row r="4020" spans="1:21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0">
        <f t="shared" si="339"/>
        <v>9</v>
      </c>
      <c r="P4020" s="10">
        <f t="shared" si="340"/>
        <v>32.5</v>
      </c>
      <c r="Q4020" s="12" t="s">
        <v>8315</v>
      </c>
      <c r="R4020" t="s">
        <v>8316</v>
      </c>
      <c r="S4020" s="17">
        <f t="shared" si="341"/>
        <v>42620.91097222222</v>
      </c>
      <c r="T4020" s="27">
        <f>YEAR(S4020)</f>
        <v>2016</v>
      </c>
      <c r="U4020" s="16">
        <f t="shared" si="342"/>
        <v>42650.91097222222</v>
      </c>
    </row>
    <row r="4021" spans="1:21" ht="60" hidden="1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0">
        <f t="shared" si="339"/>
        <v>1</v>
      </c>
      <c r="P4021" s="10">
        <f t="shared" si="340"/>
        <v>7.25</v>
      </c>
      <c r="Q4021" s="12" t="s">
        <v>8315</v>
      </c>
      <c r="R4021" t="s">
        <v>8316</v>
      </c>
      <c r="S4021" s="17">
        <f t="shared" si="341"/>
        <v>42417.675879629634</v>
      </c>
      <c r="T4021" s="17"/>
      <c r="U4021" s="16">
        <f t="shared" si="342"/>
        <v>42475.686111111107</v>
      </c>
    </row>
    <row r="4022" spans="1:21" ht="60" hidden="1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0">
        <f t="shared" si="339"/>
        <v>17</v>
      </c>
      <c r="P4022" s="10">
        <f t="shared" si="340"/>
        <v>33.33</v>
      </c>
      <c r="Q4022" s="12" t="s">
        <v>8315</v>
      </c>
      <c r="R4022" t="s">
        <v>8316</v>
      </c>
      <c r="S4022" s="17">
        <f t="shared" si="341"/>
        <v>42057.190960648149</v>
      </c>
      <c r="T4022" s="17"/>
      <c r="U4022" s="16">
        <f t="shared" si="342"/>
        <v>42087.149293981478</v>
      </c>
    </row>
    <row r="4023" spans="1:21" ht="45" hidden="1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0">
        <f t="shared" si="339"/>
        <v>1</v>
      </c>
      <c r="P4023" s="10">
        <f t="shared" si="340"/>
        <v>62.5</v>
      </c>
      <c r="Q4023" s="12" t="s">
        <v>8315</v>
      </c>
      <c r="R4023" t="s">
        <v>8316</v>
      </c>
      <c r="S4023" s="17">
        <f t="shared" si="341"/>
        <v>41878.911550925928</v>
      </c>
      <c r="T4023" s="17"/>
      <c r="U4023" s="16">
        <f t="shared" si="342"/>
        <v>41938.911550925928</v>
      </c>
    </row>
    <row r="4024" spans="1:21" ht="30" hidden="1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0">
        <f t="shared" si="339"/>
        <v>70</v>
      </c>
      <c r="P4024" s="10">
        <f t="shared" si="340"/>
        <v>63.56</v>
      </c>
      <c r="Q4024" s="12" t="s">
        <v>8315</v>
      </c>
      <c r="R4024" t="s">
        <v>8316</v>
      </c>
      <c r="S4024" s="17">
        <f t="shared" si="341"/>
        <v>41990.584108796291</v>
      </c>
      <c r="T4024" s="17"/>
      <c r="U4024" s="16">
        <f t="shared" si="342"/>
        <v>42036.120833333334</v>
      </c>
    </row>
    <row r="4025" spans="1:21" ht="45" hidden="1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0">
        <f t="shared" si="339"/>
        <v>0</v>
      </c>
      <c r="P4025" s="10">
        <f t="shared" si="340"/>
        <v>0</v>
      </c>
      <c r="Q4025" s="12" t="s">
        <v>8315</v>
      </c>
      <c r="R4025" t="s">
        <v>8316</v>
      </c>
      <c r="S4025" s="17">
        <f t="shared" si="341"/>
        <v>42408.999571759254</v>
      </c>
      <c r="T4025" s="17"/>
      <c r="U4025" s="16">
        <f t="shared" si="342"/>
        <v>42453.957905092597</v>
      </c>
    </row>
    <row r="4026" spans="1:21" ht="60" hidden="1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0">
        <f t="shared" si="339"/>
        <v>1</v>
      </c>
      <c r="P4026" s="10">
        <f t="shared" si="340"/>
        <v>10</v>
      </c>
      <c r="Q4026" s="12" t="s">
        <v>8315</v>
      </c>
      <c r="R4026" t="s">
        <v>8316</v>
      </c>
      <c r="S4026" s="17">
        <f t="shared" si="341"/>
        <v>42217.670104166667</v>
      </c>
      <c r="T4026" s="17"/>
      <c r="U4026" s="16">
        <f t="shared" si="342"/>
        <v>42247.670104166667</v>
      </c>
    </row>
    <row r="4027" spans="1:21" ht="60" hidden="1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0">
        <f t="shared" si="339"/>
        <v>5</v>
      </c>
      <c r="P4027" s="10">
        <f t="shared" si="340"/>
        <v>62.5</v>
      </c>
      <c r="Q4027" s="12" t="s">
        <v>8315</v>
      </c>
      <c r="R4027" t="s">
        <v>8316</v>
      </c>
      <c r="S4027" s="17">
        <f t="shared" si="341"/>
        <v>42151.237685185188</v>
      </c>
      <c r="T4027" s="17"/>
      <c r="U4027" s="16">
        <f t="shared" si="342"/>
        <v>42211.237685185188</v>
      </c>
    </row>
    <row r="4028" spans="1:21" ht="45" hidden="1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0">
        <f t="shared" si="339"/>
        <v>0</v>
      </c>
      <c r="P4028" s="10">
        <f t="shared" si="340"/>
        <v>0</v>
      </c>
      <c r="Q4028" s="12" t="s">
        <v>8315</v>
      </c>
      <c r="R4028" t="s">
        <v>8316</v>
      </c>
      <c r="S4028" s="17">
        <f t="shared" si="341"/>
        <v>42282.655543981484</v>
      </c>
      <c r="T4028" s="17"/>
      <c r="U4028" s="16">
        <f t="shared" si="342"/>
        <v>42342.697210648148</v>
      </c>
    </row>
    <row r="4029" spans="1:21" ht="60" hidden="1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0">
        <f t="shared" si="339"/>
        <v>7</v>
      </c>
      <c r="P4029" s="10">
        <f t="shared" si="340"/>
        <v>30.71</v>
      </c>
      <c r="Q4029" s="12" t="s">
        <v>8315</v>
      </c>
      <c r="R4029" t="s">
        <v>8316</v>
      </c>
      <c r="S4029" s="17">
        <f t="shared" si="341"/>
        <v>42768.97084490741</v>
      </c>
      <c r="T4029" s="17"/>
      <c r="U4029" s="16">
        <f t="shared" si="342"/>
        <v>42789.041666666672</v>
      </c>
    </row>
    <row r="4030" spans="1:21" ht="45" hidden="1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0">
        <f t="shared" si="339"/>
        <v>28</v>
      </c>
      <c r="P4030" s="10">
        <f t="shared" si="340"/>
        <v>51</v>
      </c>
      <c r="Q4030" s="12" t="s">
        <v>8315</v>
      </c>
      <c r="R4030" t="s">
        <v>8316</v>
      </c>
      <c r="S4030" s="17">
        <f t="shared" si="341"/>
        <v>41765.938657407409</v>
      </c>
      <c r="T4030" s="17"/>
      <c r="U4030" s="16">
        <f t="shared" si="342"/>
        <v>41795.938657407409</v>
      </c>
    </row>
    <row r="4031" spans="1:21" ht="45" hidden="1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0">
        <f t="shared" si="339"/>
        <v>0</v>
      </c>
      <c r="P4031" s="10">
        <f t="shared" si="340"/>
        <v>0</v>
      </c>
      <c r="Q4031" s="12" t="s">
        <v>8315</v>
      </c>
      <c r="R4031" t="s">
        <v>8316</v>
      </c>
      <c r="S4031" s="17">
        <f t="shared" si="341"/>
        <v>42322.025115740747</v>
      </c>
      <c r="T4031" s="17"/>
      <c r="U4031" s="16">
        <f t="shared" si="342"/>
        <v>42352.025115740747</v>
      </c>
    </row>
    <row r="4032" spans="1:21" ht="60" hidden="1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0">
        <f t="shared" si="339"/>
        <v>16</v>
      </c>
      <c r="P4032" s="10">
        <f t="shared" si="340"/>
        <v>66.67</v>
      </c>
      <c r="Q4032" s="12" t="s">
        <v>8315</v>
      </c>
      <c r="R4032" t="s">
        <v>8316</v>
      </c>
      <c r="S4032" s="17">
        <f t="shared" si="341"/>
        <v>42374.655081018514</v>
      </c>
      <c r="T4032" s="17"/>
      <c r="U4032" s="16">
        <f t="shared" si="342"/>
        <v>42403.784027777772</v>
      </c>
    </row>
    <row r="4033" spans="1:21" ht="60" hidden="1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0">
        <f t="shared" si="339"/>
        <v>0</v>
      </c>
      <c r="P4033" s="10">
        <f t="shared" si="340"/>
        <v>0</v>
      </c>
      <c r="Q4033" s="12" t="s">
        <v>8315</v>
      </c>
      <c r="R4033" t="s">
        <v>8316</v>
      </c>
      <c r="S4033" s="17">
        <f t="shared" si="341"/>
        <v>41941.585231481484</v>
      </c>
      <c r="T4033" s="17"/>
      <c r="U4033" s="16">
        <f t="shared" si="342"/>
        <v>41991.626898148148</v>
      </c>
    </row>
    <row r="4034" spans="1:21" ht="60" hidden="1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0">
        <f t="shared" ref="O4034:O4097" si="346">ROUND(E4034/D4034*100,0)</f>
        <v>7</v>
      </c>
      <c r="P4034" s="10">
        <f t="shared" ref="P4034:P4097" si="347">IFERROR(ROUND(E4034/L4034,2),0)</f>
        <v>59</v>
      </c>
      <c r="Q4034" s="12" t="s">
        <v>8315</v>
      </c>
      <c r="R4034" t="s">
        <v>8316</v>
      </c>
      <c r="S4034" s="17">
        <f t="shared" si="341"/>
        <v>42293.809212962966</v>
      </c>
      <c r="T4034" s="17"/>
      <c r="U4034" s="16">
        <f t="shared" si="342"/>
        <v>42353.85087962963</v>
      </c>
    </row>
    <row r="4035" spans="1:21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0">
        <f t="shared" si="346"/>
        <v>26</v>
      </c>
      <c r="P4035" s="10">
        <f t="shared" si="347"/>
        <v>65.34</v>
      </c>
      <c r="Q4035" s="12" t="s">
        <v>8315</v>
      </c>
      <c r="R4035" t="s">
        <v>8316</v>
      </c>
      <c r="S4035" s="17">
        <f t="shared" ref="S4035:S4098" si="348">(((J4035/60)/60)/24)+DATE(1970,1,1)</f>
        <v>42614.268796296295</v>
      </c>
      <c r="T4035" s="27">
        <f>YEAR(S4035)</f>
        <v>2016</v>
      </c>
      <c r="U4035" s="16">
        <f t="shared" ref="U4035:U4098" si="349">(((I4035/60)/60)/24)+DATE(1970,1,1)</f>
        <v>42645.375</v>
      </c>
    </row>
    <row r="4036" spans="1:21" ht="60" hidden="1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0">
        <f t="shared" si="346"/>
        <v>1</v>
      </c>
      <c r="P4036" s="10">
        <f t="shared" si="347"/>
        <v>100</v>
      </c>
      <c r="Q4036" s="12" t="s">
        <v>8315</v>
      </c>
      <c r="R4036" t="s">
        <v>8316</v>
      </c>
      <c r="S4036" s="17">
        <f t="shared" si="348"/>
        <v>42067.947337962964</v>
      </c>
      <c r="T4036" s="17"/>
      <c r="U4036" s="16">
        <f t="shared" si="349"/>
        <v>42097.905671296292</v>
      </c>
    </row>
    <row r="4037" spans="1:21" ht="30" hidden="1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0">
        <f t="shared" si="346"/>
        <v>37</v>
      </c>
      <c r="P4037" s="10">
        <f t="shared" si="347"/>
        <v>147.4</v>
      </c>
      <c r="Q4037" s="12" t="s">
        <v>8315</v>
      </c>
      <c r="R4037" t="s">
        <v>8316</v>
      </c>
      <c r="S4037" s="17">
        <f t="shared" si="348"/>
        <v>41903.882951388885</v>
      </c>
      <c r="T4037" s="17"/>
      <c r="U4037" s="16">
        <f t="shared" si="349"/>
        <v>41933.882951388885</v>
      </c>
    </row>
    <row r="4038" spans="1:21" ht="45" hidden="1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0">
        <f t="shared" si="346"/>
        <v>47</v>
      </c>
      <c r="P4038" s="10">
        <f t="shared" si="347"/>
        <v>166.06</v>
      </c>
      <c r="Q4038" s="12" t="s">
        <v>8315</v>
      </c>
      <c r="R4038" t="s">
        <v>8316</v>
      </c>
      <c r="S4038" s="17">
        <f t="shared" si="348"/>
        <v>41804.937083333331</v>
      </c>
      <c r="T4038" s="17"/>
      <c r="U4038" s="16">
        <f t="shared" si="349"/>
        <v>41821.9375</v>
      </c>
    </row>
    <row r="4039" spans="1:21" ht="60" hidden="1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0">
        <f t="shared" si="346"/>
        <v>11</v>
      </c>
      <c r="P4039" s="10">
        <f t="shared" si="347"/>
        <v>40</v>
      </c>
      <c r="Q4039" s="12" t="s">
        <v>8315</v>
      </c>
      <c r="R4039" t="s">
        <v>8316</v>
      </c>
      <c r="S4039" s="17">
        <f t="shared" si="348"/>
        <v>42497.070775462969</v>
      </c>
      <c r="T4039" s="17"/>
      <c r="U4039" s="16">
        <f t="shared" si="349"/>
        <v>42514.600694444445</v>
      </c>
    </row>
    <row r="4040" spans="1:21" ht="45" hidden="1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0">
        <f t="shared" si="346"/>
        <v>12</v>
      </c>
      <c r="P4040" s="10">
        <f t="shared" si="347"/>
        <v>75.25</v>
      </c>
      <c r="Q4040" s="12" t="s">
        <v>8315</v>
      </c>
      <c r="R4040" t="s">
        <v>8316</v>
      </c>
      <c r="S4040" s="17">
        <f t="shared" si="348"/>
        <v>41869.798726851855</v>
      </c>
      <c r="T4040" s="17"/>
      <c r="U4040" s="16">
        <f t="shared" si="349"/>
        <v>41929.798726851855</v>
      </c>
    </row>
    <row r="4041" spans="1:21" ht="45" hidden="1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0">
        <f t="shared" si="346"/>
        <v>60</v>
      </c>
      <c r="P4041" s="10">
        <f t="shared" si="347"/>
        <v>60</v>
      </c>
      <c r="Q4041" s="12" t="s">
        <v>8315</v>
      </c>
      <c r="R4041" t="s">
        <v>8316</v>
      </c>
      <c r="S4041" s="17">
        <f t="shared" si="348"/>
        <v>42305.670914351853</v>
      </c>
      <c r="T4041" s="17"/>
      <c r="U4041" s="16">
        <f t="shared" si="349"/>
        <v>42339.249305555553</v>
      </c>
    </row>
    <row r="4042" spans="1:21" ht="45" hidden="1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0">
        <f t="shared" si="346"/>
        <v>31</v>
      </c>
      <c r="P4042" s="10">
        <f t="shared" si="347"/>
        <v>1250</v>
      </c>
      <c r="Q4042" s="12" t="s">
        <v>8315</v>
      </c>
      <c r="R4042" t="s">
        <v>8316</v>
      </c>
      <c r="S4042" s="17">
        <f t="shared" si="348"/>
        <v>42144.231527777782</v>
      </c>
      <c r="T4042" s="17"/>
      <c r="U4042" s="16">
        <f t="shared" si="349"/>
        <v>42203.125</v>
      </c>
    </row>
    <row r="4043" spans="1:21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0">
        <f t="shared" si="346"/>
        <v>0</v>
      </c>
      <c r="P4043" s="10">
        <f t="shared" si="347"/>
        <v>10.5</v>
      </c>
      <c r="Q4043" s="12" t="s">
        <v>8315</v>
      </c>
      <c r="R4043" t="s">
        <v>8316</v>
      </c>
      <c r="S4043" s="17">
        <f t="shared" si="348"/>
        <v>42559.474004629628</v>
      </c>
      <c r="T4043" s="27">
        <f>YEAR(S4043)</f>
        <v>2016</v>
      </c>
      <c r="U4043" s="16">
        <f t="shared" si="349"/>
        <v>42619.474004629628</v>
      </c>
    </row>
    <row r="4044" spans="1:21" ht="60" hidden="1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0">
        <f t="shared" si="346"/>
        <v>0</v>
      </c>
      <c r="P4044" s="10">
        <f t="shared" si="347"/>
        <v>7</v>
      </c>
      <c r="Q4044" s="12" t="s">
        <v>8315</v>
      </c>
      <c r="R4044" t="s">
        <v>8316</v>
      </c>
      <c r="S4044" s="17">
        <f t="shared" si="348"/>
        <v>41995.084074074075</v>
      </c>
      <c r="T4044" s="17"/>
      <c r="U4044" s="16">
        <f t="shared" si="349"/>
        <v>42024.802777777775</v>
      </c>
    </row>
    <row r="4045" spans="1:21" ht="45" hidden="1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0">
        <f t="shared" si="346"/>
        <v>0</v>
      </c>
      <c r="P4045" s="10">
        <f t="shared" si="347"/>
        <v>0</v>
      </c>
      <c r="Q4045" s="12" t="s">
        <v>8315</v>
      </c>
      <c r="R4045" t="s">
        <v>8316</v>
      </c>
      <c r="S4045" s="17">
        <f t="shared" si="348"/>
        <v>41948.957465277781</v>
      </c>
      <c r="T4045" s="17"/>
      <c r="U4045" s="16">
        <f t="shared" si="349"/>
        <v>41963.957465277781</v>
      </c>
    </row>
    <row r="4046" spans="1:21" ht="60" hidden="1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0">
        <f t="shared" si="346"/>
        <v>38</v>
      </c>
      <c r="P4046" s="10">
        <f t="shared" si="347"/>
        <v>56.25</v>
      </c>
      <c r="Q4046" s="12" t="s">
        <v>8315</v>
      </c>
      <c r="R4046" t="s">
        <v>8316</v>
      </c>
      <c r="S4046" s="17">
        <f t="shared" si="348"/>
        <v>42074.219699074078</v>
      </c>
      <c r="T4046" s="17"/>
      <c r="U4046" s="16">
        <f t="shared" si="349"/>
        <v>42104.208333333328</v>
      </c>
    </row>
    <row r="4047" spans="1:21" ht="60" hidden="1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0">
        <f t="shared" si="346"/>
        <v>0</v>
      </c>
      <c r="P4047" s="10">
        <f t="shared" si="347"/>
        <v>1</v>
      </c>
      <c r="Q4047" s="12" t="s">
        <v>8315</v>
      </c>
      <c r="R4047" t="s">
        <v>8316</v>
      </c>
      <c r="S4047" s="17">
        <f t="shared" si="348"/>
        <v>41842.201261574075</v>
      </c>
      <c r="T4047" s="17"/>
      <c r="U4047" s="16">
        <f t="shared" si="349"/>
        <v>41872.201261574075</v>
      </c>
    </row>
    <row r="4048" spans="1:21" ht="60" hidden="1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0">
        <f t="shared" si="346"/>
        <v>8</v>
      </c>
      <c r="P4048" s="10">
        <f t="shared" si="347"/>
        <v>38.33</v>
      </c>
      <c r="Q4048" s="12" t="s">
        <v>8315</v>
      </c>
      <c r="R4048" t="s">
        <v>8316</v>
      </c>
      <c r="S4048" s="17">
        <f t="shared" si="348"/>
        <v>41904.650578703702</v>
      </c>
      <c r="T4048" s="17"/>
      <c r="U4048" s="16">
        <f t="shared" si="349"/>
        <v>41934.650578703702</v>
      </c>
    </row>
    <row r="4049" spans="1:21" ht="45" hidden="1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0">
        <f t="shared" si="346"/>
        <v>2</v>
      </c>
      <c r="P4049" s="10">
        <f t="shared" si="347"/>
        <v>27.5</v>
      </c>
      <c r="Q4049" s="12" t="s">
        <v>8315</v>
      </c>
      <c r="R4049" t="s">
        <v>8316</v>
      </c>
      <c r="S4049" s="17">
        <f t="shared" si="348"/>
        <v>41991.022488425922</v>
      </c>
      <c r="T4049" s="17"/>
      <c r="U4049" s="16">
        <f t="shared" si="349"/>
        <v>42015.041666666672</v>
      </c>
    </row>
    <row r="4050" spans="1:21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0">
        <f t="shared" si="346"/>
        <v>18</v>
      </c>
      <c r="P4050" s="10">
        <f t="shared" si="347"/>
        <v>32.979999999999997</v>
      </c>
      <c r="Q4050" s="12" t="s">
        <v>8315</v>
      </c>
      <c r="R4050" t="s">
        <v>8316</v>
      </c>
      <c r="S4050" s="17">
        <f t="shared" si="348"/>
        <v>42436.509108796294</v>
      </c>
      <c r="T4050" s="27">
        <f>YEAR(S4050)</f>
        <v>2016</v>
      </c>
      <c r="U4050" s="16">
        <f t="shared" si="349"/>
        <v>42471.467442129629</v>
      </c>
    </row>
    <row r="4051" spans="1:21" ht="60" hidden="1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0">
        <f t="shared" si="346"/>
        <v>0</v>
      </c>
      <c r="P4051" s="10">
        <f t="shared" si="347"/>
        <v>16</v>
      </c>
      <c r="Q4051" s="12" t="s">
        <v>8315</v>
      </c>
      <c r="R4051" t="s">
        <v>8316</v>
      </c>
      <c r="S4051" s="17">
        <f t="shared" si="348"/>
        <v>42169.958506944444</v>
      </c>
      <c r="T4051" s="17"/>
      <c r="U4051" s="16">
        <f t="shared" si="349"/>
        <v>42199.958506944444</v>
      </c>
    </row>
    <row r="4052" spans="1:21" ht="60" hidden="1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0">
        <f t="shared" si="346"/>
        <v>0</v>
      </c>
      <c r="P4052" s="10">
        <f t="shared" si="347"/>
        <v>1</v>
      </c>
      <c r="Q4052" s="12" t="s">
        <v>8315</v>
      </c>
      <c r="R4052" t="s">
        <v>8316</v>
      </c>
      <c r="S4052" s="17">
        <f t="shared" si="348"/>
        <v>41905.636469907404</v>
      </c>
      <c r="T4052" s="17"/>
      <c r="U4052" s="16">
        <f t="shared" si="349"/>
        <v>41935.636469907404</v>
      </c>
    </row>
    <row r="4053" spans="1:21" ht="45" hidden="1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0">
        <f t="shared" si="346"/>
        <v>0</v>
      </c>
      <c r="P4053" s="10">
        <f t="shared" si="347"/>
        <v>0</v>
      </c>
      <c r="Q4053" s="12" t="s">
        <v>8315</v>
      </c>
      <c r="R4053" t="s">
        <v>8316</v>
      </c>
      <c r="S4053" s="17">
        <f t="shared" si="348"/>
        <v>41761.810150462967</v>
      </c>
      <c r="T4053" s="17"/>
      <c r="U4053" s="16">
        <f t="shared" si="349"/>
        <v>41768.286805555559</v>
      </c>
    </row>
    <row r="4054" spans="1:21" ht="60" hidden="1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0">
        <f t="shared" si="346"/>
        <v>38</v>
      </c>
      <c r="P4054" s="10">
        <f t="shared" si="347"/>
        <v>86.62</v>
      </c>
      <c r="Q4054" s="12" t="s">
        <v>8315</v>
      </c>
      <c r="R4054" t="s">
        <v>8316</v>
      </c>
      <c r="S4054" s="17">
        <f t="shared" si="348"/>
        <v>41865.878657407404</v>
      </c>
      <c r="T4054" s="17"/>
      <c r="U4054" s="16">
        <f t="shared" si="349"/>
        <v>41925.878657407404</v>
      </c>
    </row>
    <row r="4055" spans="1:21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0">
        <f t="shared" si="346"/>
        <v>22</v>
      </c>
      <c r="P4055" s="10">
        <f t="shared" si="347"/>
        <v>55</v>
      </c>
      <c r="Q4055" s="12" t="s">
        <v>8315</v>
      </c>
      <c r="R4055" t="s">
        <v>8316</v>
      </c>
      <c r="S4055" s="17">
        <f t="shared" si="348"/>
        <v>41928.690138888887</v>
      </c>
      <c r="T4055" s="27">
        <f>YEAR(S4055)</f>
        <v>2014</v>
      </c>
      <c r="U4055" s="16">
        <f t="shared" si="349"/>
        <v>41958.833333333328</v>
      </c>
    </row>
    <row r="4056" spans="1:21" ht="45" hidden="1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0">
        <f t="shared" si="346"/>
        <v>0</v>
      </c>
      <c r="P4056" s="10">
        <f t="shared" si="347"/>
        <v>0</v>
      </c>
      <c r="Q4056" s="12" t="s">
        <v>8315</v>
      </c>
      <c r="R4056" t="s">
        <v>8316</v>
      </c>
      <c r="S4056" s="17">
        <f t="shared" si="348"/>
        <v>42613.841261574074</v>
      </c>
      <c r="T4056" s="17"/>
      <c r="U4056" s="16">
        <f t="shared" si="349"/>
        <v>42644.166666666672</v>
      </c>
    </row>
    <row r="4057" spans="1:21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0">
        <f t="shared" si="346"/>
        <v>18</v>
      </c>
      <c r="P4057" s="10">
        <f t="shared" si="347"/>
        <v>41.95</v>
      </c>
      <c r="Q4057" s="12" t="s">
        <v>8315</v>
      </c>
      <c r="R4057" t="s">
        <v>8316</v>
      </c>
      <c r="S4057" s="17">
        <f t="shared" si="348"/>
        <v>41779.648506944446</v>
      </c>
      <c r="T4057" s="27">
        <f>YEAR(S4057)</f>
        <v>2014</v>
      </c>
      <c r="U4057" s="16">
        <f t="shared" si="349"/>
        <v>41809.648506944446</v>
      </c>
    </row>
    <row r="4058" spans="1:21" ht="60" hidden="1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0">
        <f t="shared" si="346"/>
        <v>53</v>
      </c>
      <c r="P4058" s="10">
        <f t="shared" si="347"/>
        <v>88.33</v>
      </c>
      <c r="Q4058" s="12" t="s">
        <v>8315</v>
      </c>
      <c r="R4058" t="s">
        <v>8316</v>
      </c>
      <c r="S4058" s="17">
        <f t="shared" si="348"/>
        <v>42534.933321759265</v>
      </c>
      <c r="T4058" s="17"/>
      <c r="U4058" s="16">
        <f t="shared" si="349"/>
        <v>42554.832638888889</v>
      </c>
    </row>
    <row r="4059" spans="1:21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0">
        <f t="shared" si="346"/>
        <v>22</v>
      </c>
      <c r="P4059" s="10">
        <f t="shared" si="347"/>
        <v>129.16999999999999</v>
      </c>
      <c r="Q4059" s="12" t="s">
        <v>8315</v>
      </c>
      <c r="R4059" t="s">
        <v>8316</v>
      </c>
      <c r="S4059" s="17">
        <f t="shared" si="348"/>
        <v>42310.968518518523</v>
      </c>
      <c r="T4059" s="27">
        <f>YEAR(S4059)</f>
        <v>2015</v>
      </c>
      <c r="U4059" s="16">
        <f t="shared" si="349"/>
        <v>42333.958333333328</v>
      </c>
    </row>
    <row r="4060" spans="1:21" ht="45" hidden="1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0">
        <f t="shared" si="346"/>
        <v>3</v>
      </c>
      <c r="P4060" s="10">
        <f t="shared" si="347"/>
        <v>23.75</v>
      </c>
      <c r="Q4060" s="12" t="s">
        <v>8315</v>
      </c>
      <c r="R4060" t="s">
        <v>8316</v>
      </c>
      <c r="S4060" s="17">
        <f t="shared" si="348"/>
        <v>42446.060694444444</v>
      </c>
      <c r="T4060" s="17"/>
      <c r="U4060" s="16">
        <f t="shared" si="349"/>
        <v>42461.165972222225</v>
      </c>
    </row>
    <row r="4061" spans="1:21" ht="45" hidden="1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0">
        <f t="shared" si="346"/>
        <v>3</v>
      </c>
      <c r="P4061" s="10">
        <f t="shared" si="347"/>
        <v>35.71</v>
      </c>
      <c r="Q4061" s="12" t="s">
        <v>8315</v>
      </c>
      <c r="R4061" t="s">
        <v>8316</v>
      </c>
      <c r="S4061" s="17">
        <f t="shared" si="348"/>
        <v>41866.640648148146</v>
      </c>
      <c r="T4061" s="17"/>
      <c r="U4061" s="16">
        <f t="shared" si="349"/>
        <v>41898.125</v>
      </c>
    </row>
    <row r="4062" spans="1:21" ht="60" hidden="1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0">
        <f t="shared" si="346"/>
        <v>3</v>
      </c>
      <c r="P4062" s="10">
        <f t="shared" si="347"/>
        <v>57</v>
      </c>
      <c r="Q4062" s="12" t="s">
        <v>8315</v>
      </c>
      <c r="R4062" t="s">
        <v>8316</v>
      </c>
      <c r="S4062" s="17">
        <f t="shared" si="348"/>
        <v>41779.695092592592</v>
      </c>
      <c r="T4062" s="17"/>
      <c r="U4062" s="16">
        <f t="shared" si="349"/>
        <v>41813.666666666664</v>
      </c>
    </row>
    <row r="4063" spans="1:21" ht="45" hidden="1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0">
        <f t="shared" si="346"/>
        <v>0</v>
      </c>
      <c r="P4063" s="10">
        <f t="shared" si="347"/>
        <v>0</v>
      </c>
      <c r="Q4063" s="12" t="s">
        <v>8315</v>
      </c>
      <c r="R4063" t="s">
        <v>8316</v>
      </c>
      <c r="S4063" s="17">
        <f t="shared" si="348"/>
        <v>42421.141469907408</v>
      </c>
      <c r="T4063" s="17"/>
      <c r="U4063" s="16">
        <f t="shared" si="349"/>
        <v>42481.099803240737</v>
      </c>
    </row>
    <row r="4064" spans="1:21" ht="60" hidden="1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0">
        <f t="shared" si="346"/>
        <v>2</v>
      </c>
      <c r="P4064" s="10">
        <f t="shared" si="347"/>
        <v>163.33000000000001</v>
      </c>
      <c r="Q4064" s="12" t="s">
        <v>8315</v>
      </c>
      <c r="R4064" t="s">
        <v>8316</v>
      </c>
      <c r="S4064" s="17">
        <f t="shared" si="348"/>
        <v>42523.739212962959</v>
      </c>
      <c r="T4064" s="17"/>
      <c r="U4064" s="16">
        <f t="shared" si="349"/>
        <v>42553.739212962959</v>
      </c>
    </row>
    <row r="4065" spans="1:21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0">
        <f t="shared" si="346"/>
        <v>1</v>
      </c>
      <c r="P4065" s="10">
        <f t="shared" si="347"/>
        <v>15</v>
      </c>
      <c r="Q4065" s="12" t="s">
        <v>8315</v>
      </c>
      <c r="R4065" t="s">
        <v>8316</v>
      </c>
      <c r="S4065" s="17">
        <f t="shared" si="348"/>
        <v>41787.681527777779</v>
      </c>
      <c r="T4065" s="27">
        <f>YEAR(S4065)</f>
        <v>2014</v>
      </c>
      <c r="U4065" s="16">
        <f t="shared" si="349"/>
        <v>41817.681527777779</v>
      </c>
    </row>
    <row r="4066" spans="1:21" ht="60" hidden="1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0">
        <f t="shared" si="346"/>
        <v>19</v>
      </c>
      <c r="P4066" s="10">
        <f t="shared" si="347"/>
        <v>64.17</v>
      </c>
      <c r="Q4066" s="12" t="s">
        <v>8315</v>
      </c>
      <c r="R4066" t="s">
        <v>8316</v>
      </c>
      <c r="S4066" s="17">
        <f t="shared" si="348"/>
        <v>42093.588263888887</v>
      </c>
      <c r="T4066" s="17"/>
      <c r="U4066" s="16">
        <f t="shared" si="349"/>
        <v>42123.588263888887</v>
      </c>
    </row>
    <row r="4067" spans="1:21" ht="45" hidden="1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0">
        <f t="shared" si="346"/>
        <v>1</v>
      </c>
      <c r="P4067" s="10">
        <f t="shared" si="347"/>
        <v>6.75</v>
      </c>
      <c r="Q4067" s="12" t="s">
        <v>8315</v>
      </c>
      <c r="R4067" t="s">
        <v>8316</v>
      </c>
      <c r="S4067" s="17">
        <f t="shared" si="348"/>
        <v>41833.951516203706</v>
      </c>
      <c r="T4067" s="17"/>
      <c r="U4067" s="16">
        <f t="shared" si="349"/>
        <v>41863.951516203706</v>
      </c>
    </row>
    <row r="4068" spans="1:21" ht="60" hidden="1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0">
        <f t="shared" si="346"/>
        <v>0</v>
      </c>
      <c r="P4068" s="10">
        <f t="shared" si="347"/>
        <v>25</v>
      </c>
      <c r="Q4068" s="12" t="s">
        <v>8315</v>
      </c>
      <c r="R4068" t="s">
        <v>8316</v>
      </c>
      <c r="S4068" s="17">
        <f t="shared" si="348"/>
        <v>42479.039212962962</v>
      </c>
      <c r="T4068" s="17"/>
      <c r="U4068" s="16">
        <f t="shared" si="349"/>
        <v>42509.039212962962</v>
      </c>
    </row>
    <row r="4069" spans="1:21" ht="60" hidden="1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0">
        <f t="shared" si="346"/>
        <v>61</v>
      </c>
      <c r="P4069" s="10">
        <f t="shared" si="347"/>
        <v>179.12</v>
      </c>
      <c r="Q4069" s="12" t="s">
        <v>8315</v>
      </c>
      <c r="R4069" t="s">
        <v>8316</v>
      </c>
      <c r="S4069" s="17">
        <f t="shared" si="348"/>
        <v>42235.117476851854</v>
      </c>
      <c r="T4069" s="17"/>
      <c r="U4069" s="16">
        <f t="shared" si="349"/>
        <v>42275.117476851854</v>
      </c>
    </row>
    <row r="4070" spans="1:21" ht="45" hidden="1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0">
        <f t="shared" si="346"/>
        <v>1</v>
      </c>
      <c r="P4070" s="10">
        <f t="shared" si="347"/>
        <v>34.950000000000003</v>
      </c>
      <c r="Q4070" s="12" t="s">
        <v>8315</v>
      </c>
      <c r="R4070" t="s">
        <v>8316</v>
      </c>
      <c r="S4070" s="17">
        <f t="shared" si="348"/>
        <v>42718.963599537034</v>
      </c>
      <c r="T4070" s="17"/>
      <c r="U4070" s="16">
        <f t="shared" si="349"/>
        <v>42748.961805555555</v>
      </c>
    </row>
    <row r="4071" spans="1:21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0">
        <f t="shared" si="346"/>
        <v>34</v>
      </c>
      <c r="P4071" s="10">
        <f t="shared" si="347"/>
        <v>33.08</v>
      </c>
      <c r="Q4071" s="12" t="s">
        <v>8315</v>
      </c>
      <c r="R4071" t="s">
        <v>8316</v>
      </c>
      <c r="S4071" s="17">
        <f t="shared" si="348"/>
        <v>42022.661527777775</v>
      </c>
      <c r="T4071" s="27">
        <f>YEAR(S4071)</f>
        <v>2015</v>
      </c>
      <c r="U4071" s="16">
        <f t="shared" si="349"/>
        <v>42063.5</v>
      </c>
    </row>
    <row r="4072" spans="1:21" ht="45" hidden="1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0">
        <f t="shared" si="346"/>
        <v>17</v>
      </c>
      <c r="P4072" s="10">
        <f t="shared" si="347"/>
        <v>27.5</v>
      </c>
      <c r="Q4072" s="12" t="s">
        <v>8315</v>
      </c>
      <c r="R4072" t="s">
        <v>8316</v>
      </c>
      <c r="S4072" s="17">
        <f t="shared" si="348"/>
        <v>42031.666898148149</v>
      </c>
      <c r="T4072" s="17"/>
      <c r="U4072" s="16">
        <f t="shared" si="349"/>
        <v>42064.125</v>
      </c>
    </row>
    <row r="4073" spans="1:21" ht="60" hidden="1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0">
        <f t="shared" si="346"/>
        <v>0</v>
      </c>
      <c r="P4073" s="10">
        <f t="shared" si="347"/>
        <v>0</v>
      </c>
      <c r="Q4073" s="12" t="s">
        <v>8315</v>
      </c>
      <c r="R4073" t="s">
        <v>8316</v>
      </c>
      <c r="S4073" s="17">
        <f t="shared" si="348"/>
        <v>42700.804756944446</v>
      </c>
      <c r="T4073" s="17"/>
      <c r="U4073" s="16">
        <f t="shared" si="349"/>
        <v>42730.804756944446</v>
      </c>
    </row>
    <row r="4074" spans="1:21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0">
        <f t="shared" si="346"/>
        <v>0</v>
      </c>
      <c r="P4074" s="10">
        <f t="shared" si="347"/>
        <v>2</v>
      </c>
      <c r="Q4074" s="12" t="s">
        <v>8315</v>
      </c>
      <c r="R4074" t="s">
        <v>8316</v>
      </c>
      <c r="S4074" s="17">
        <f t="shared" si="348"/>
        <v>41812.77443287037</v>
      </c>
      <c r="T4074" s="27">
        <f>YEAR(S4074)</f>
        <v>2014</v>
      </c>
      <c r="U4074" s="16">
        <f t="shared" si="349"/>
        <v>41872.77443287037</v>
      </c>
    </row>
    <row r="4075" spans="1:21" ht="45" hidden="1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0">
        <f t="shared" si="346"/>
        <v>1</v>
      </c>
      <c r="P4075" s="10">
        <f t="shared" si="347"/>
        <v>18.5</v>
      </c>
      <c r="Q4075" s="12" t="s">
        <v>8315</v>
      </c>
      <c r="R4075" t="s">
        <v>8316</v>
      </c>
      <c r="S4075" s="17">
        <f t="shared" si="348"/>
        <v>42078.34520833334</v>
      </c>
      <c r="T4075" s="17"/>
      <c r="U4075" s="16">
        <f t="shared" si="349"/>
        <v>42133.166666666672</v>
      </c>
    </row>
    <row r="4076" spans="1:21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0">
        <f t="shared" si="346"/>
        <v>27</v>
      </c>
      <c r="P4076" s="10">
        <f t="shared" si="347"/>
        <v>35</v>
      </c>
      <c r="Q4076" s="12" t="s">
        <v>8315</v>
      </c>
      <c r="R4076" t="s">
        <v>8316</v>
      </c>
      <c r="S4076" s="17">
        <f t="shared" si="348"/>
        <v>42283.552951388891</v>
      </c>
      <c r="T4076" s="27">
        <f t="shared" ref="T4076:T4077" si="350">YEAR(S4076)</f>
        <v>2015</v>
      </c>
      <c r="U4076" s="16">
        <f t="shared" si="349"/>
        <v>42313.594618055555</v>
      </c>
    </row>
    <row r="4077" spans="1:21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0">
        <f t="shared" si="346"/>
        <v>29</v>
      </c>
      <c r="P4077" s="10">
        <f t="shared" si="347"/>
        <v>44.31</v>
      </c>
      <c r="Q4077" s="12" t="s">
        <v>8315</v>
      </c>
      <c r="R4077" t="s">
        <v>8316</v>
      </c>
      <c r="S4077" s="17">
        <f t="shared" si="348"/>
        <v>41779.045937499999</v>
      </c>
      <c r="T4077" s="27">
        <f t="shared" si="350"/>
        <v>2014</v>
      </c>
      <c r="U4077" s="16">
        <f t="shared" si="349"/>
        <v>41820.727777777778</v>
      </c>
    </row>
    <row r="4078" spans="1:21" ht="45" hidden="1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0">
        <f t="shared" si="346"/>
        <v>0</v>
      </c>
      <c r="P4078" s="10">
        <f t="shared" si="347"/>
        <v>0</v>
      </c>
      <c r="Q4078" s="12" t="s">
        <v>8315</v>
      </c>
      <c r="R4078" t="s">
        <v>8316</v>
      </c>
      <c r="S4078" s="17">
        <f t="shared" si="348"/>
        <v>41905.795706018522</v>
      </c>
      <c r="T4078" s="17"/>
      <c r="U4078" s="16">
        <f t="shared" si="349"/>
        <v>41933.82708333333</v>
      </c>
    </row>
    <row r="4079" spans="1:21" ht="60" hidden="1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0">
        <f t="shared" si="346"/>
        <v>9</v>
      </c>
      <c r="P4079" s="10">
        <f t="shared" si="347"/>
        <v>222.5</v>
      </c>
      <c r="Q4079" s="12" t="s">
        <v>8315</v>
      </c>
      <c r="R4079" t="s">
        <v>8316</v>
      </c>
      <c r="S4079" s="17">
        <f t="shared" si="348"/>
        <v>42695.7105787037</v>
      </c>
      <c r="T4079" s="17"/>
      <c r="U4079" s="16">
        <f t="shared" si="349"/>
        <v>42725.7105787037</v>
      </c>
    </row>
    <row r="4080" spans="1:21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0">
        <f t="shared" si="346"/>
        <v>0</v>
      </c>
      <c r="P4080" s="10">
        <f t="shared" si="347"/>
        <v>0</v>
      </c>
      <c r="Q4080" s="12" t="s">
        <v>8315</v>
      </c>
      <c r="R4080" t="s">
        <v>8316</v>
      </c>
      <c r="S4080" s="17">
        <f t="shared" si="348"/>
        <v>42732.787523148145</v>
      </c>
      <c r="T4080" s="27">
        <f>YEAR(S4080)</f>
        <v>2016</v>
      </c>
      <c r="U4080" s="16">
        <f t="shared" si="349"/>
        <v>42762.787523148145</v>
      </c>
    </row>
    <row r="4081" spans="1:21" ht="60" hidden="1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0">
        <f t="shared" si="346"/>
        <v>0</v>
      </c>
      <c r="P4081" s="10">
        <f t="shared" si="347"/>
        <v>5</v>
      </c>
      <c r="Q4081" s="12" t="s">
        <v>8315</v>
      </c>
      <c r="R4081" t="s">
        <v>8316</v>
      </c>
      <c r="S4081" s="17">
        <f t="shared" si="348"/>
        <v>42510.938900462963</v>
      </c>
      <c r="T4081" s="17"/>
      <c r="U4081" s="16">
        <f t="shared" si="349"/>
        <v>42540.938900462963</v>
      </c>
    </row>
    <row r="4082" spans="1:21" ht="60" hidden="1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0">
        <f t="shared" si="346"/>
        <v>0</v>
      </c>
      <c r="P4082" s="10">
        <f t="shared" si="347"/>
        <v>0</v>
      </c>
      <c r="Q4082" s="12" t="s">
        <v>8315</v>
      </c>
      <c r="R4082" t="s">
        <v>8316</v>
      </c>
      <c r="S4082" s="17">
        <f t="shared" si="348"/>
        <v>42511.698101851856</v>
      </c>
      <c r="T4082" s="17"/>
      <c r="U4082" s="16">
        <f t="shared" si="349"/>
        <v>42535.787500000006</v>
      </c>
    </row>
    <row r="4083" spans="1:21" ht="45" hidden="1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0">
        <f t="shared" si="346"/>
        <v>16</v>
      </c>
      <c r="P4083" s="10">
        <f t="shared" si="347"/>
        <v>29.17</v>
      </c>
      <c r="Q4083" s="12" t="s">
        <v>8315</v>
      </c>
      <c r="R4083" t="s">
        <v>8316</v>
      </c>
      <c r="S4083" s="17">
        <f t="shared" si="348"/>
        <v>42041.581307870365</v>
      </c>
      <c r="T4083" s="17"/>
      <c r="U4083" s="16">
        <f t="shared" si="349"/>
        <v>42071.539641203708</v>
      </c>
    </row>
    <row r="4084" spans="1:21" ht="60" hidden="1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0">
        <f t="shared" si="346"/>
        <v>2</v>
      </c>
      <c r="P4084" s="10">
        <f t="shared" si="347"/>
        <v>1.5</v>
      </c>
      <c r="Q4084" s="12" t="s">
        <v>8315</v>
      </c>
      <c r="R4084" t="s">
        <v>8316</v>
      </c>
      <c r="S4084" s="17">
        <f t="shared" si="348"/>
        <v>42307.189270833333</v>
      </c>
      <c r="T4084" s="17"/>
      <c r="U4084" s="16">
        <f t="shared" si="349"/>
        <v>42322.958333333328</v>
      </c>
    </row>
    <row r="4085" spans="1:21" ht="60" hidden="1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0">
        <f t="shared" si="346"/>
        <v>22</v>
      </c>
      <c r="P4085" s="10">
        <f t="shared" si="347"/>
        <v>126.5</v>
      </c>
      <c r="Q4085" s="12" t="s">
        <v>8315</v>
      </c>
      <c r="R4085" t="s">
        <v>8316</v>
      </c>
      <c r="S4085" s="17">
        <f t="shared" si="348"/>
        <v>42353.761759259258</v>
      </c>
      <c r="T4085" s="17"/>
      <c r="U4085" s="16">
        <f t="shared" si="349"/>
        <v>42383.761759259258</v>
      </c>
    </row>
    <row r="4086" spans="1:21" ht="60" hidden="1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0">
        <f t="shared" si="346"/>
        <v>0</v>
      </c>
      <c r="P4086" s="10">
        <f t="shared" si="347"/>
        <v>10</v>
      </c>
      <c r="Q4086" s="12" t="s">
        <v>8315</v>
      </c>
      <c r="R4086" t="s">
        <v>8316</v>
      </c>
      <c r="S4086" s="17">
        <f t="shared" si="348"/>
        <v>42622.436412037037</v>
      </c>
      <c r="T4086" s="17"/>
      <c r="U4086" s="16">
        <f t="shared" si="349"/>
        <v>42652.436412037037</v>
      </c>
    </row>
    <row r="4087" spans="1:21" ht="60" hidden="1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0">
        <f t="shared" si="346"/>
        <v>0</v>
      </c>
      <c r="P4087" s="10">
        <f t="shared" si="347"/>
        <v>10</v>
      </c>
      <c r="Q4087" s="12" t="s">
        <v>8315</v>
      </c>
      <c r="R4087" t="s">
        <v>8316</v>
      </c>
      <c r="S4087" s="17">
        <f t="shared" si="348"/>
        <v>42058.603877314818</v>
      </c>
      <c r="T4087" s="17"/>
      <c r="U4087" s="16">
        <f t="shared" si="349"/>
        <v>42087.165972222225</v>
      </c>
    </row>
    <row r="4088" spans="1:21" ht="60" hidden="1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0">
        <f t="shared" si="346"/>
        <v>5</v>
      </c>
      <c r="P4088" s="10">
        <f t="shared" si="347"/>
        <v>9.4</v>
      </c>
      <c r="Q4088" s="12" t="s">
        <v>8315</v>
      </c>
      <c r="R4088" t="s">
        <v>8316</v>
      </c>
      <c r="S4088" s="17">
        <f t="shared" si="348"/>
        <v>42304.940960648149</v>
      </c>
      <c r="T4088" s="17"/>
      <c r="U4088" s="16">
        <f t="shared" si="349"/>
        <v>42329.166666666672</v>
      </c>
    </row>
    <row r="4089" spans="1:21" ht="15.75" hidden="1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0">
        <f t="shared" si="346"/>
        <v>0</v>
      </c>
      <c r="P4089" s="10">
        <f t="shared" si="347"/>
        <v>0</v>
      </c>
      <c r="Q4089" s="12" t="s">
        <v>8315</v>
      </c>
      <c r="R4089" t="s">
        <v>8316</v>
      </c>
      <c r="S4089" s="17">
        <f t="shared" si="348"/>
        <v>42538.742893518516</v>
      </c>
      <c r="T4089" s="17"/>
      <c r="U4089" s="16">
        <f t="shared" si="349"/>
        <v>42568.742893518516</v>
      </c>
    </row>
    <row r="4090" spans="1:21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0">
        <f t="shared" si="346"/>
        <v>11</v>
      </c>
      <c r="P4090" s="10">
        <f t="shared" si="347"/>
        <v>72</v>
      </c>
      <c r="Q4090" s="12" t="s">
        <v>8315</v>
      </c>
      <c r="R4090" t="s">
        <v>8316</v>
      </c>
      <c r="S4090" s="17">
        <f t="shared" si="348"/>
        <v>41990.612546296295</v>
      </c>
      <c r="T4090" s="27">
        <f>YEAR(S4090)</f>
        <v>2014</v>
      </c>
      <c r="U4090" s="16">
        <f t="shared" si="349"/>
        <v>42020.434722222228</v>
      </c>
    </row>
    <row r="4091" spans="1:21" ht="60" hidden="1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0">
        <f t="shared" si="346"/>
        <v>5</v>
      </c>
      <c r="P4091" s="10">
        <f t="shared" si="347"/>
        <v>30</v>
      </c>
      <c r="Q4091" s="12" t="s">
        <v>8315</v>
      </c>
      <c r="R4091" t="s">
        <v>8316</v>
      </c>
      <c r="S4091" s="17">
        <f t="shared" si="348"/>
        <v>42122.732499999998</v>
      </c>
      <c r="T4091" s="17"/>
      <c r="U4091" s="16">
        <f t="shared" si="349"/>
        <v>42155.732638888891</v>
      </c>
    </row>
    <row r="4092" spans="1:21" ht="45" hidden="1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0">
        <f t="shared" si="346"/>
        <v>3</v>
      </c>
      <c r="P4092" s="10">
        <f t="shared" si="347"/>
        <v>10.67</v>
      </c>
      <c r="Q4092" s="12" t="s">
        <v>8315</v>
      </c>
      <c r="R4092" t="s">
        <v>8316</v>
      </c>
      <c r="S4092" s="17">
        <f t="shared" si="348"/>
        <v>42209.67288194444</v>
      </c>
      <c r="T4092" s="17"/>
      <c r="U4092" s="16">
        <f t="shared" si="349"/>
        <v>42223.625</v>
      </c>
    </row>
    <row r="4093" spans="1:21" ht="60" hidden="1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0">
        <f t="shared" si="346"/>
        <v>13</v>
      </c>
      <c r="P4093" s="10">
        <f t="shared" si="347"/>
        <v>25.5</v>
      </c>
      <c r="Q4093" s="12" t="s">
        <v>8315</v>
      </c>
      <c r="R4093" t="s">
        <v>8316</v>
      </c>
      <c r="S4093" s="17">
        <f t="shared" si="348"/>
        <v>41990.506377314814</v>
      </c>
      <c r="T4093" s="17"/>
      <c r="U4093" s="16">
        <f t="shared" si="349"/>
        <v>42020.506377314814</v>
      </c>
    </row>
    <row r="4094" spans="1:21" ht="45" hidden="1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0">
        <f t="shared" si="346"/>
        <v>0</v>
      </c>
      <c r="P4094" s="10">
        <f t="shared" si="347"/>
        <v>20</v>
      </c>
      <c r="Q4094" s="12" t="s">
        <v>8315</v>
      </c>
      <c r="R4094" t="s">
        <v>8316</v>
      </c>
      <c r="S4094" s="17">
        <f t="shared" si="348"/>
        <v>42039.194988425923</v>
      </c>
      <c r="T4094" s="17"/>
      <c r="U4094" s="16">
        <f t="shared" si="349"/>
        <v>42099.153321759266</v>
      </c>
    </row>
    <row r="4095" spans="1:21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0">
        <f t="shared" si="346"/>
        <v>2</v>
      </c>
      <c r="P4095" s="10">
        <f t="shared" si="347"/>
        <v>15</v>
      </c>
      <c r="Q4095" s="12" t="s">
        <v>8315</v>
      </c>
      <c r="R4095" t="s">
        <v>8316</v>
      </c>
      <c r="S4095" s="17">
        <f t="shared" si="348"/>
        <v>42178.815891203703</v>
      </c>
      <c r="T4095" s="27">
        <f>YEAR(S4095)</f>
        <v>2015</v>
      </c>
      <c r="U4095" s="16">
        <f t="shared" si="349"/>
        <v>42238.815891203703</v>
      </c>
    </row>
    <row r="4096" spans="1:21" ht="45" hidden="1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0">
        <f t="shared" si="346"/>
        <v>37</v>
      </c>
      <c r="P4096" s="10">
        <f t="shared" si="347"/>
        <v>91.25</v>
      </c>
      <c r="Q4096" s="12" t="s">
        <v>8315</v>
      </c>
      <c r="R4096" t="s">
        <v>8316</v>
      </c>
      <c r="S4096" s="17">
        <f t="shared" si="348"/>
        <v>41890.086805555555</v>
      </c>
      <c r="T4096" s="17"/>
      <c r="U4096" s="16">
        <f t="shared" si="349"/>
        <v>41934.207638888889</v>
      </c>
    </row>
    <row r="4097" spans="1:21" ht="45" hidden="1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0">
        <f t="shared" si="346"/>
        <v>3</v>
      </c>
      <c r="P4097" s="10">
        <f t="shared" si="347"/>
        <v>800</v>
      </c>
      <c r="Q4097" s="12" t="s">
        <v>8315</v>
      </c>
      <c r="R4097" t="s">
        <v>8316</v>
      </c>
      <c r="S4097" s="17">
        <f t="shared" si="348"/>
        <v>42693.031828703708</v>
      </c>
      <c r="T4097" s="17"/>
      <c r="U4097" s="16">
        <f t="shared" si="349"/>
        <v>42723.031828703708</v>
      </c>
    </row>
    <row r="4098" spans="1:21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0">
        <f t="shared" ref="O4098:O4115" si="351">ROUND(E4098/D4098*100,0)</f>
        <v>11</v>
      </c>
      <c r="P4098" s="10">
        <f t="shared" ref="P4098:P4115" si="352">IFERROR(ROUND(E4098/L4098,2),0)</f>
        <v>80</v>
      </c>
      <c r="Q4098" s="12" t="s">
        <v>8315</v>
      </c>
      <c r="R4098" t="s">
        <v>8316</v>
      </c>
      <c r="S4098" s="17">
        <f t="shared" si="348"/>
        <v>42750.530312499999</v>
      </c>
      <c r="T4098" s="27">
        <f t="shared" ref="T4098:T4099" si="353">YEAR(S4098)</f>
        <v>2017</v>
      </c>
      <c r="U4098" s="16">
        <f t="shared" si="349"/>
        <v>42794.368749999994</v>
      </c>
    </row>
    <row r="4099" spans="1:21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0">
        <f t="shared" si="351"/>
        <v>0</v>
      </c>
      <c r="P4099" s="10">
        <f t="shared" si="352"/>
        <v>0</v>
      </c>
      <c r="Q4099" s="12" t="s">
        <v>8315</v>
      </c>
      <c r="R4099" t="s">
        <v>8316</v>
      </c>
      <c r="S4099" s="17">
        <f t="shared" ref="S4099:S4115" si="354">(((J4099/60)/60)/24)+DATE(1970,1,1)</f>
        <v>42344.824502314819</v>
      </c>
      <c r="T4099" s="27">
        <f t="shared" si="353"/>
        <v>2015</v>
      </c>
      <c r="U4099" s="16">
        <f t="shared" ref="U4099:U4115" si="355">(((I4099/60)/60)/24)+DATE(1970,1,1)</f>
        <v>42400.996527777781</v>
      </c>
    </row>
    <row r="4100" spans="1:21" ht="45" hidden="1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0">
        <f t="shared" si="351"/>
        <v>0</v>
      </c>
      <c r="P4100" s="10">
        <f t="shared" si="352"/>
        <v>0</v>
      </c>
      <c r="Q4100" s="12" t="s">
        <v>8315</v>
      </c>
      <c r="R4100" t="s">
        <v>8316</v>
      </c>
      <c r="S4100" s="17">
        <f t="shared" si="354"/>
        <v>42495.722187499996</v>
      </c>
      <c r="T4100" s="17"/>
      <c r="U4100" s="16">
        <f t="shared" si="355"/>
        <v>42525.722187499996</v>
      </c>
    </row>
    <row r="4101" spans="1:21" ht="60" hidden="1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0">
        <f t="shared" si="351"/>
        <v>1</v>
      </c>
      <c r="P4101" s="10">
        <f t="shared" si="352"/>
        <v>50</v>
      </c>
      <c r="Q4101" s="12" t="s">
        <v>8315</v>
      </c>
      <c r="R4101" t="s">
        <v>8316</v>
      </c>
      <c r="S4101" s="17">
        <f t="shared" si="354"/>
        <v>42570.850381944445</v>
      </c>
      <c r="T4101" s="17"/>
      <c r="U4101" s="16">
        <f t="shared" si="355"/>
        <v>42615.850381944445</v>
      </c>
    </row>
    <row r="4102" spans="1:21" ht="45" hidden="1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0">
        <f t="shared" si="351"/>
        <v>0</v>
      </c>
      <c r="P4102" s="10">
        <f t="shared" si="352"/>
        <v>0</v>
      </c>
      <c r="Q4102" s="12" t="s">
        <v>8315</v>
      </c>
      <c r="R4102" t="s">
        <v>8316</v>
      </c>
      <c r="S4102" s="17">
        <f t="shared" si="354"/>
        <v>41927.124884259261</v>
      </c>
      <c r="T4102" s="17"/>
      <c r="U4102" s="16">
        <f t="shared" si="355"/>
        <v>41937.124884259261</v>
      </c>
    </row>
    <row r="4103" spans="1:21" ht="60" hidden="1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0">
        <f t="shared" si="351"/>
        <v>0</v>
      </c>
      <c r="P4103" s="10">
        <f t="shared" si="352"/>
        <v>0</v>
      </c>
      <c r="Q4103" s="12" t="s">
        <v>8315</v>
      </c>
      <c r="R4103" t="s">
        <v>8316</v>
      </c>
      <c r="S4103" s="17">
        <f t="shared" si="354"/>
        <v>42730.903726851851</v>
      </c>
      <c r="T4103" s="17"/>
      <c r="U4103" s="16">
        <f t="shared" si="355"/>
        <v>42760.903726851851</v>
      </c>
    </row>
    <row r="4104" spans="1:21" ht="45" hidden="1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0">
        <f t="shared" si="351"/>
        <v>27</v>
      </c>
      <c r="P4104" s="10">
        <f t="shared" si="352"/>
        <v>22.83</v>
      </c>
      <c r="Q4104" s="12" t="s">
        <v>8315</v>
      </c>
      <c r="R4104" t="s">
        <v>8316</v>
      </c>
      <c r="S4104" s="17">
        <f t="shared" si="354"/>
        <v>42475.848067129627</v>
      </c>
      <c r="T4104" s="17"/>
      <c r="U4104" s="16">
        <f t="shared" si="355"/>
        <v>42505.848067129627</v>
      </c>
    </row>
    <row r="4105" spans="1:21" ht="45" hidden="1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0">
        <f t="shared" si="351"/>
        <v>10</v>
      </c>
      <c r="P4105" s="10">
        <f t="shared" si="352"/>
        <v>16.670000000000002</v>
      </c>
      <c r="Q4105" s="12" t="s">
        <v>8315</v>
      </c>
      <c r="R4105" t="s">
        <v>8316</v>
      </c>
      <c r="S4105" s="17">
        <f t="shared" si="354"/>
        <v>42188.83293981482</v>
      </c>
      <c r="T4105" s="17"/>
      <c r="U4105" s="16">
        <f t="shared" si="355"/>
        <v>42242.772222222222</v>
      </c>
    </row>
    <row r="4106" spans="1:21" ht="45" hidden="1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0">
        <f t="shared" si="351"/>
        <v>21</v>
      </c>
      <c r="P4106" s="10">
        <f t="shared" si="352"/>
        <v>45.79</v>
      </c>
      <c r="Q4106" s="12" t="s">
        <v>8315</v>
      </c>
      <c r="R4106" t="s">
        <v>8316</v>
      </c>
      <c r="S4106" s="17">
        <f t="shared" si="354"/>
        <v>42640.278171296297</v>
      </c>
      <c r="T4106" s="17"/>
      <c r="U4106" s="16">
        <f t="shared" si="355"/>
        <v>42670.278171296297</v>
      </c>
    </row>
    <row r="4107" spans="1:21" ht="60" hidden="1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0">
        <f t="shared" si="351"/>
        <v>7</v>
      </c>
      <c r="P4107" s="10">
        <f t="shared" si="352"/>
        <v>383.33</v>
      </c>
      <c r="Q4107" s="12" t="s">
        <v>8315</v>
      </c>
      <c r="R4107" t="s">
        <v>8316</v>
      </c>
      <c r="S4107" s="17">
        <f t="shared" si="354"/>
        <v>42697.010520833333</v>
      </c>
      <c r="T4107" s="17"/>
      <c r="U4107" s="16">
        <f t="shared" si="355"/>
        <v>42730.010520833333</v>
      </c>
    </row>
    <row r="4108" spans="1:21" ht="60" hidden="1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0">
        <f t="shared" si="351"/>
        <v>71</v>
      </c>
      <c r="P4108" s="10">
        <f t="shared" si="352"/>
        <v>106.97</v>
      </c>
      <c r="Q4108" s="12" t="s">
        <v>8315</v>
      </c>
      <c r="R4108" t="s">
        <v>8316</v>
      </c>
      <c r="S4108" s="17">
        <f t="shared" si="354"/>
        <v>42053.049375000002</v>
      </c>
      <c r="T4108" s="17"/>
      <c r="U4108" s="16">
        <f t="shared" si="355"/>
        <v>42096.041666666672</v>
      </c>
    </row>
    <row r="4109" spans="1:21" ht="60" hidden="1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0">
        <f t="shared" si="351"/>
        <v>2</v>
      </c>
      <c r="P4109" s="10">
        <f t="shared" si="352"/>
        <v>10.25</v>
      </c>
      <c r="Q4109" s="12" t="s">
        <v>8315</v>
      </c>
      <c r="R4109" t="s">
        <v>8316</v>
      </c>
      <c r="S4109" s="17">
        <f t="shared" si="354"/>
        <v>41883.916678240741</v>
      </c>
      <c r="T4109" s="17"/>
      <c r="U4109" s="16">
        <f t="shared" si="355"/>
        <v>41906.916678240741</v>
      </c>
    </row>
    <row r="4110" spans="1:21" ht="45" hidden="1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0">
        <f t="shared" si="351"/>
        <v>2</v>
      </c>
      <c r="P4110" s="10">
        <f t="shared" si="352"/>
        <v>59</v>
      </c>
      <c r="Q4110" s="12" t="s">
        <v>8315</v>
      </c>
      <c r="R4110" t="s">
        <v>8316</v>
      </c>
      <c r="S4110" s="17">
        <f t="shared" si="354"/>
        <v>42767.031678240746</v>
      </c>
      <c r="T4110" s="17"/>
      <c r="U4110" s="16">
        <f t="shared" si="355"/>
        <v>42797.208333333328</v>
      </c>
    </row>
    <row r="4111" spans="1:21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0">
        <f t="shared" si="351"/>
        <v>0</v>
      </c>
      <c r="P4111" s="10">
        <f t="shared" si="352"/>
        <v>0</v>
      </c>
      <c r="Q4111" s="12" t="s">
        <v>8315</v>
      </c>
      <c r="R4111" t="s">
        <v>8316</v>
      </c>
      <c r="S4111" s="17">
        <f t="shared" si="354"/>
        <v>42307.539398148147</v>
      </c>
      <c r="T4111" s="27">
        <f t="shared" ref="T4111:T4112" si="356">YEAR(S4111)</f>
        <v>2015</v>
      </c>
      <c r="U4111" s="16">
        <f t="shared" si="355"/>
        <v>42337.581064814818</v>
      </c>
    </row>
    <row r="4112" spans="1:21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0">
        <f t="shared" si="351"/>
        <v>29</v>
      </c>
      <c r="P4112" s="10">
        <f t="shared" si="352"/>
        <v>14.33</v>
      </c>
      <c r="Q4112" s="12" t="s">
        <v>8315</v>
      </c>
      <c r="R4112" t="s">
        <v>8316</v>
      </c>
      <c r="S4112" s="17">
        <f t="shared" si="354"/>
        <v>42512.626747685179</v>
      </c>
      <c r="T4112" s="27">
        <f t="shared" si="356"/>
        <v>2016</v>
      </c>
      <c r="U4112" s="16">
        <f t="shared" si="355"/>
        <v>42572.626747685179</v>
      </c>
    </row>
    <row r="4113" spans="1:21" ht="45" hidden="1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0">
        <f t="shared" si="351"/>
        <v>3</v>
      </c>
      <c r="P4113" s="10">
        <f t="shared" si="352"/>
        <v>15.67</v>
      </c>
      <c r="Q4113" s="12" t="s">
        <v>8315</v>
      </c>
      <c r="R4113" t="s">
        <v>8316</v>
      </c>
      <c r="S4113" s="17">
        <f t="shared" si="354"/>
        <v>42029.135879629626</v>
      </c>
      <c r="T4113" s="17"/>
      <c r="U4113" s="16">
        <f t="shared" si="355"/>
        <v>42059.135879629626</v>
      </c>
    </row>
    <row r="4114" spans="1:21" ht="60" hidden="1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0">
        <f t="shared" si="351"/>
        <v>0</v>
      </c>
      <c r="P4114" s="10">
        <f t="shared" si="352"/>
        <v>1</v>
      </c>
      <c r="Q4114" s="12" t="s">
        <v>8315</v>
      </c>
      <c r="R4114" t="s">
        <v>8316</v>
      </c>
      <c r="S4114" s="17">
        <f t="shared" si="354"/>
        <v>42400.946597222224</v>
      </c>
      <c r="T4114" s="17"/>
      <c r="U4114" s="16">
        <f t="shared" si="355"/>
        <v>42428</v>
      </c>
    </row>
    <row r="4115" spans="1:21" ht="60" hidden="1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0">
        <f t="shared" si="351"/>
        <v>0</v>
      </c>
      <c r="P4115" s="10">
        <f t="shared" si="352"/>
        <v>1</v>
      </c>
      <c r="Q4115" s="12" t="s">
        <v>8315</v>
      </c>
      <c r="R4115" t="s">
        <v>8316</v>
      </c>
      <c r="S4115" s="17">
        <f t="shared" si="354"/>
        <v>42358.573182870372</v>
      </c>
      <c r="T4115" s="17"/>
      <c r="U4115" s="16">
        <f t="shared" si="355"/>
        <v>42377.273611111115</v>
      </c>
    </row>
  </sheetData>
  <autoFilter ref="A1:U4115" xr:uid="{00000000-0001-0000-0000-000000000000}">
    <filterColumn colId="6">
      <filters>
        <filter val="GB"/>
      </filters>
    </filterColumn>
  </autoFilter>
  <conditionalFormatting sqref="F1:F1048576">
    <cfRule type="cellIs" dxfId="5" priority="3" operator="equal">
      <formula>"canceled"</formula>
    </cfRule>
    <cfRule type="cellIs" dxfId="4" priority="4" operator="equal">
      <formula>"failed"</formula>
    </cfRule>
    <cfRule type="cellIs" dxfId="3" priority="5" operator="equal">
      <formula>$F$2</formula>
    </cfRule>
    <cfRule type="cellIs" dxfId="2" priority="6" operator="equal">
      <formula>$F$3</formula>
    </cfRule>
    <cfRule type="cellIs" dxfId="1" priority="7" operator="equal">
      <formula>$F$2</formula>
    </cfRule>
    <cfRule type="cellIs" dxfId="0" priority="8" operator="equal">
      <formula>"live"</formula>
    </cfRule>
  </conditionalFormatting>
  <conditionalFormatting sqref="O1:O1048576 P1 R1:U1">
    <cfRule type="colorScale" priority="1">
      <colorScale>
        <cfvo type="min"/>
        <cfvo type="percentile" val="90"/>
        <color rgb="FFFF000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6C47-4484-447D-96A9-57A388B4F9C9}">
  <sheetPr>
    <tabColor rgb="FFFFFF00"/>
  </sheetPr>
  <dimension ref="A1:U1370"/>
  <sheetViews>
    <sheetView workbookViewId="0">
      <selection activeCell="F1" sqref="F1:F1048576"/>
    </sheetView>
  </sheetViews>
  <sheetFormatPr defaultRowHeight="15" x14ac:dyDescent="0.25"/>
  <cols>
    <col min="1" max="1" width="5" style="37" bestFit="1" customWidth="1"/>
    <col min="2" max="2" width="78.7109375" style="37" bestFit="1" customWidth="1"/>
    <col min="3" max="3" width="81.140625" style="37" bestFit="1" customWidth="1"/>
    <col min="4" max="4" width="9" style="31" bestFit="1" customWidth="1"/>
    <col min="5" max="5" width="10.5703125" style="37" bestFit="1" customWidth="1"/>
    <col min="6" max="6" width="12" style="31" bestFit="1" customWidth="1"/>
    <col min="7" max="7" width="10" style="37" bestFit="1" customWidth="1"/>
    <col min="8" max="8" width="10.85546875" style="37" bestFit="1" customWidth="1"/>
    <col min="9" max="9" width="11.140625" style="37" bestFit="1" customWidth="1"/>
    <col min="10" max="10" width="14.140625" style="37" bestFit="1" customWidth="1"/>
    <col min="11" max="11" width="11.85546875" style="37" bestFit="1" customWidth="1"/>
    <col min="12" max="12" width="16.140625" style="37" bestFit="1" customWidth="1"/>
    <col min="13" max="13" width="11.140625" style="37" bestFit="1" customWidth="1"/>
    <col min="14" max="14" width="26.5703125" style="37" bestFit="1" customWidth="1"/>
    <col min="15" max="15" width="20.7109375" style="37" bestFit="1" customWidth="1"/>
    <col min="16" max="16" width="19.28515625" style="37" bestFit="1" customWidth="1"/>
    <col min="17" max="17" width="11.140625" style="37" bestFit="1" customWidth="1"/>
    <col min="18" max="18" width="14.140625" style="37" bestFit="1" customWidth="1"/>
    <col min="19" max="19" width="25.7109375" style="37" bestFit="1" customWidth="1"/>
    <col min="20" max="20" width="14.7109375" style="37" bestFit="1" customWidth="1"/>
    <col min="21" max="21" width="24.28515625" style="37" bestFit="1" customWidth="1"/>
    <col min="22" max="16384" width="9.140625" style="37"/>
  </cols>
  <sheetData>
    <row r="1" spans="1:21" s="56" customFormat="1" x14ac:dyDescent="0.25">
      <c r="A1" s="53" t="s">
        <v>0</v>
      </c>
      <c r="B1" s="54" t="s">
        <v>1</v>
      </c>
      <c r="C1" s="54" t="s">
        <v>4110</v>
      </c>
      <c r="D1" s="57" t="s">
        <v>8216</v>
      </c>
      <c r="E1" s="54" t="s">
        <v>8217</v>
      </c>
      <c r="F1" s="57" t="s">
        <v>8304</v>
      </c>
      <c r="G1" s="54" t="s">
        <v>8222</v>
      </c>
      <c r="H1" s="54" t="s">
        <v>8244</v>
      </c>
      <c r="I1" s="54" t="s">
        <v>8258</v>
      </c>
      <c r="J1" s="54" t="s">
        <v>8259</v>
      </c>
      <c r="K1" s="54" t="s">
        <v>8260</v>
      </c>
      <c r="L1" s="54" t="s">
        <v>8261</v>
      </c>
      <c r="M1" s="54" t="s">
        <v>8262</v>
      </c>
      <c r="N1" s="54" t="s">
        <v>8305</v>
      </c>
      <c r="O1" s="54" t="s">
        <v>8306</v>
      </c>
      <c r="P1" s="54" t="s">
        <v>8307</v>
      </c>
      <c r="Q1" s="54" t="s">
        <v>8358</v>
      </c>
      <c r="R1" s="54" t="s">
        <v>8359</v>
      </c>
      <c r="S1" s="54" t="s">
        <v>8365</v>
      </c>
      <c r="T1" s="54" t="s">
        <v>8400</v>
      </c>
      <c r="U1" s="55" t="s">
        <v>8366</v>
      </c>
    </row>
    <row r="2" spans="1:21" x14ac:dyDescent="0.25">
      <c r="A2" s="38">
        <v>3832</v>
      </c>
      <c r="B2" s="39" t="s">
        <v>3829</v>
      </c>
      <c r="C2" s="39" t="s">
        <v>7941</v>
      </c>
      <c r="D2" s="58">
        <v>1200</v>
      </c>
      <c r="E2" s="40">
        <v>1256</v>
      </c>
      <c r="F2" s="61" t="s">
        <v>8218</v>
      </c>
      <c r="G2" s="39" t="s">
        <v>8223</v>
      </c>
      <c r="H2" s="39" t="s">
        <v>8245</v>
      </c>
      <c r="I2" s="40">
        <v>1455936335</v>
      </c>
      <c r="J2" s="40">
        <v>1452048335</v>
      </c>
      <c r="K2" s="40" t="b">
        <v>0</v>
      </c>
      <c r="L2" s="40">
        <v>9</v>
      </c>
      <c r="M2" s="40" t="b">
        <v>1</v>
      </c>
      <c r="N2" s="39" t="s">
        <v>8269</v>
      </c>
      <c r="O2" s="40">
        <v>105</v>
      </c>
      <c r="P2" s="40">
        <v>139.56</v>
      </c>
      <c r="Q2" s="39" t="s">
        <v>8315</v>
      </c>
      <c r="R2" s="39" t="s">
        <v>8316</v>
      </c>
      <c r="S2" s="41">
        <v>42375.114988425928</v>
      </c>
      <c r="T2" s="40"/>
      <c r="U2" s="42">
        <v>42420.114988425928</v>
      </c>
    </row>
    <row r="3" spans="1:21" x14ac:dyDescent="0.25">
      <c r="A3" s="43">
        <v>3827</v>
      </c>
      <c r="B3" s="44" t="s">
        <v>3824</v>
      </c>
      <c r="C3" s="44" t="s">
        <v>7936</v>
      </c>
      <c r="D3" s="59">
        <v>3000</v>
      </c>
      <c r="E3" s="45">
        <v>4580</v>
      </c>
      <c r="F3" s="62" t="s">
        <v>8218</v>
      </c>
      <c r="G3" s="44" t="s">
        <v>8224</v>
      </c>
      <c r="H3" s="44" t="s">
        <v>8246</v>
      </c>
      <c r="I3" s="45">
        <v>1427414400</v>
      </c>
      <c r="J3" s="45">
        <v>1422656201</v>
      </c>
      <c r="K3" s="45" t="b">
        <v>0</v>
      </c>
      <c r="L3" s="45">
        <v>65</v>
      </c>
      <c r="M3" s="45" t="b">
        <v>1</v>
      </c>
      <c r="N3" s="44" t="s">
        <v>8269</v>
      </c>
      <c r="O3" s="45">
        <v>153</v>
      </c>
      <c r="P3" s="45">
        <v>70.459999999999994</v>
      </c>
      <c r="Q3" s="44" t="s">
        <v>8315</v>
      </c>
      <c r="R3" s="44" t="s">
        <v>8316</v>
      </c>
      <c r="S3" s="46">
        <v>42034.928252314814</v>
      </c>
      <c r="T3" s="45">
        <v>2015</v>
      </c>
      <c r="U3" s="47">
        <v>42090</v>
      </c>
    </row>
    <row r="4" spans="1:21" x14ac:dyDescent="0.25">
      <c r="A4" s="38">
        <v>3750</v>
      </c>
      <c r="B4" s="39" t="s">
        <v>3747</v>
      </c>
      <c r="C4" s="39" t="s">
        <v>7860</v>
      </c>
      <c r="D4" s="58">
        <v>6000</v>
      </c>
      <c r="E4" s="40">
        <v>6027</v>
      </c>
      <c r="F4" s="61" t="s">
        <v>8218</v>
      </c>
      <c r="G4" s="39" t="s">
        <v>8223</v>
      </c>
      <c r="H4" s="39" t="s">
        <v>8245</v>
      </c>
      <c r="I4" s="40">
        <v>1423555140</v>
      </c>
      <c r="J4" s="40">
        <v>1421105608</v>
      </c>
      <c r="K4" s="40" t="b">
        <v>0</v>
      </c>
      <c r="L4" s="40">
        <v>28</v>
      </c>
      <c r="M4" s="40" t="b">
        <v>1</v>
      </c>
      <c r="N4" s="39" t="s">
        <v>8303</v>
      </c>
      <c r="O4" s="40">
        <v>100</v>
      </c>
      <c r="P4" s="40">
        <v>215.25</v>
      </c>
      <c r="Q4" s="39" t="s">
        <v>8315</v>
      </c>
      <c r="R4" s="39" t="s">
        <v>8357</v>
      </c>
      <c r="S4" s="41">
        <v>42016.981574074074</v>
      </c>
      <c r="T4" s="40"/>
      <c r="U4" s="42">
        <v>42045.332638888889</v>
      </c>
    </row>
    <row r="5" spans="1:21" x14ac:dyDescent="0.25">
      <c r="A5" s="43">
        <v>3748</v>
      </c>
      <c r="B5" s="44" t="s">
        <v>3745</v>
      </c>
      <c r="C5" s="44" t="s">
        <v>7858</v>
      </c>
      <c r="D5" s="59">
        <v>5000</v>
      </c>
      <c r="E5" s="45">
        <v>5176</v>
      </c>
      <c r="F5" s="62" t="s">
        <v>8218</v>
      </c>
      <c r="G5" s="44" t="s">
        <v>8223</v>
      </c>
      <c r="H5" s="44" t="s">
        <v>8245</v>
      </c>
      <c r="I5" s="45">
        <v>1455602340</v>
      </c>
      <c r="J5" s="45">
        <v>1453827436</v>
      </c>
      <c r="K5" s="45" t="b">
        <v>0</v>
      </c>
      <c r="L5" s="45">
        <v>52</v>
      </c>
      <c r="M5" s="45" t="b">
        <v>1</v>
      </c>
      <c r="N5" s="44" t="s">
        <v>8303</v>
      </c>
      <c r="O5" s="45">
        <v>104</v>
      </c>
      <c r="P5" s="45">
        <v>99.54</v>
      </c>
      <c r="Q5" s="44" t="s">
        <v>8315</v>
      </c>
      <c r="R5" s="44" t="s">
        <v>8357</v>
      </c>
      <c r="S5" s="46">
        <v>42395.706435185188</v>
      </c>
      <c r="T5" s="45"/>
      <c r="U5" s="47">
        <v>42416.249305555553</v>
      </c>
    </row>
    <row r="6" spans="1:21" x14ac:dyDescent="0.25">
      <c r="A6" s="38">
        <v>3722</v>
      </c>
      <c r="B6" s="39" t="s">
        <v>3719</v>
      </c>
      <c r="C6" s="39" t="s">
        <v>7832</v>
      </c>
      <c r="D6" s="58">
        <v>1500</v>
      </c>
      <c r="E6" s="40">
        <v>1668</v>
      </c>
      <c r="F6" s="61" t="s">
        <v>8218</v>
      </c>
      <c r="G6" s="39" t="s">
        <v>8228</v>
      </c>
      <c r="H6" s="39" t="s">
        <v>8250</v>
      </c>
      <c r="I6" s="40">
        <v>1455231540</v>
      </c>
      <c r="J6" s="40">
        <v>1452614847</v>
      </c>
      <c r="K6" s="40" t="b">
        <v>0</v>
      </c>
      <c r="L6" s="40">
        <v>35</v>
      </c>
      <c r="M6" s="40" t="b">
        <v>1</v>
      </c>
      <c r="N6" s="39" t="s">
        <v>8269</v>
      </c>
      <c r="O6" s="40">
        <v>111</v>
      </c>
      <c r="P6" s="40">
        <v>47.66</v>
      </c>
      <c r="Q6" s="39" t="s">
        <v>8315</v>
      </c>
      <c r="R6" s="39" t="s">
        <v>8316</v>
      </c>
      <c r="S6" s="41">
        <v>42381.671840277777</v>
      </c>
      <c r="T6" s="40"/>
      <c r="U6" s="42">
        <v>42411.957638888889</v>
      </c>
    </row>
    <row r="7" spans="1:21" x14ac:dyDescent="0.25">
      <c r="A7" s="43">
        <v>3718</v>
      </c>
      <c r="B7" s="44" t="s">
        <v>3715</v>
      </c>
      <c r="C7" s="44" t="s">
        <v>7828</v>
      </c>
      <c r="D7" s="59">
        <v>500</v>
      </c>
      <c r="E7" s="45">
        <v>1197</v>
      </c>
      <c r="F7" s="62" t="s">
        <v>8218</v>
      </c>
      <c r="G7" s="44" t="s">
        <v>8224</v>
      </c>
      <c r="H7" s="44" t="s">
        <v>8246</v>
      </c>
      <c r="I7" s="45">
        <v>1425057075</v>
      </c>
      <c r="J7" s="45">
        <v>1422465075</v>
      </c>
      <c r="K7" s="45" t="b">
        <v>0</v>
      </c>
      <c r="L7" s="45">
        <v>46</v>
      </c>
      <c r="M7" s="45" t="b">
        <v>1</v>
      </c>
      <c r="N7" s="44" t="s">
        <v>8269</v>
      </c>
      <c r="O7" s="45">
        <v>239</v>
      </c>
      <c r="P7" s="45">
        <v>26.02</v>
      </c>
      <c r="Q7" s="44" t="s">
        <v>8315</v>
      </c>
      <c r="R7" s="44" t="s">
        <v>8316</v>
      </c>
      <c r="S7" s="46">
        <v>42032.716145833336</v>
      </c>
      <c r="T7" s="45">
        <v>2015</v>
      </c>
      <c r="U7" s="47">
        <v>42062.716145833336</v>
      </c>
    </row>
    <row r="8" spans="1:21" x14ac:dyDescent="0.25">
      <c r="A8" s="38">
        <v>3691</v>
      </c>
      <c r="B8" s="39" t="s">
        <v>3688</v>
      </c>
      <c r="C8" s="39" t="s">
        <v>7801</v>
      </c>
      <c r="D8" s="58">
        <v>40000</v>
      </c>
      <c r="E8" s="40">
        <v>51184</v>
      </c>
      <c r="F8" s="61" t="s">
        <v>8218</v>
      </c>
      <c r="G8" s="39" t="s">
        <v>8223</v>
      </c>
      <c r="H8" s="39" t="s">
        <v>8245</v>
      </c>
      <c r="I8" s="40">
        <v>1425272340</v>
      </c>
      <c r="J8" s="40">
        <v>1421426929</v>
      </c>
      <c r="K8" s="40" t="b">
        <v>0</v>
      </c>
      <c r="L8" s="40">
        <v>274</v>
      </c>
      <c r="M8" s="40" t="b">
        <v>1</v>
      </c>
      <c r="N8" s="39" t="s">
        <v>8269</v>
      </c>
      <c r="O8" s="40">
        <v>128</v>
      </c>
      <c r="P8" s="40">
        <v>186.8</v>
      </c>
      <c r="Q8" s="39" t="s">
        <v>8315</v>
      </c>
      <c r="R8" s="39" t="s">
        <v>8316</v>
      </c>
      <c r="S8" s="41">
        <v>42020.700567129628</v>
      </c>
      <c r="T8" s="40"/>
      <c r="U8" s="42">
        <v>42065.207638888889</v>
      </c>
    </row>
    <row r="9" spans="1:21" x14ac:dyDescent="0.25">
      <c r="A9" s="43">
        <v>3681</v>
      </c>
      <c r="B9" s="44" t="s">
        <v>3678</v>
      </c>
      <c r="C9" s="44" t="s">
        <v>7791</v>
      </c>
      <c r="D9" s="59">
        <v>1000</v>
      </c>
      <c r="E9" s="45">
        <v>1119</v>
      </c>
      <c r="F9" s="62" t="s">
        <v>8218</v>
      </c>
      <c r="G9" s="44" t="s">
        <v>8223</v>
      </c>
      <c r="H9" s="44" t="s">
        <v>8245</v>
      </c>
      <c r="I9" s="45">
        <v>1452872290</v>
      </c>
      <c r="J9" s="45">
        <v>1452008290</v>
      </c>
      <c r="K9" s="45" t="b">
        <v>0</v>
      </c>
      <c r="L9" s="45">
        <v>18</v>
      </c>
      <c r="M9" s="45" t="b">
        <v>1</v>
      </c>
      <c r="N9" s="44" t="s">
        <v>8269</v>
      </c>
      <c r="O9" s="45">
        <v>112</v>
      </c>
      <c r="P9" s="45">
        <v>62.17</v>
      </c>
      <c r="Q9" s="44" t="s">
        <v>8315</v>
      </c>
      <c r="R9" s="44" t="s">
        <v>8316</v>
      </c>
      <c r="S9" s="46">
        <v>42374.651504629626</v>
      </c>
      <c r="T9" s="45"/>
      <c r="U9" s="47">
        <v>42384.651504629626</v>
      </c>
    </row>
    <row r="10" spans="1:21" x14ac:dyDescent="0.25">
      <c r="A10" s="38">
        <v>3656</v>
      </c>
      <c r="B10" s="39" t="s">
        <v>3653</v>
      </c>
      <c r="C10" s="39" t="s">
        <v>7766</v>
      </c>
      <c r="D10" s="58">
        <v>5000</v>
      </c>
      <c r="E10" s="40">
        <v>5291</v>
      </c>
      <c r="F10" s="61" t="s">
        <v>8218</v>
      </c>
      <c r="G10" s="39" t="s">
        <v>8239</v>
      </c>
      <c r="H10" s="39" t="s">
        <v>8256</v>
      </c>
      <c r="I10" s="40">
        <v>1485989940</v>
      </c>
      <c r="J10" s="40">
        <v>1483393836</v>
      </c>
      <c r="K10" s="40" t="b">
        <v>0</v>
      </c>
      <c r="L10" s="40">
        <v>46</v>
      </c>
      <c r="M10" s="40" t="b">
        <v>1</v>
      </c>
      <c r="N10" s="39" t="s">
        <v>8269</v>
      </c>
      <c r="O10" s="40">
        <v>106</v>
      </c>
      <c r="P10" s="40">
        <v>115.02</v>
      </c>
      <c r="Q10" s="39" t="s">
        <v>8315</v>
      </c>
      <c r="R10" s="39" t="s">
        <v>8316</v>
      </c>
      <c r="S10" s="41">
        <v>42737.910138888888</v>
      </c>
      <c r="T10" s="40"/>
      <c r="U10" s="42">
        <v>42767.957638888889</v>
      </c>
    </row>
    <row r="11" spans="1:21" x14ac:dyDescent="0.25">
      <c r="A11" s="43">
        <v>3650</v>
      </c>
      <c r="B11" s="44" t="s">
        <v>3648</v>
      </c>
      <c r="C11" s="44" t="s">
        <v>7760</v>
      </c>
      <c r="D11" s="59">
        <v>500</v>
      </c>
      <c r="E11" s="45">
        <v>500</v>
      </c>
      <c r="F11" s="62" t="s">
        <v>8218</v>
      </c>
      <c r="G11" s="44" t="s">
        <v>8224</v>
      </c>
      <c r="H11" s="44" t="s">
        <v>8246</v>
      </c>
      <c r="I11" s="45">
        <v>1454412584</v>
      </c>
      <c r="J11" s="45">
        <v>1452598184</v>
      </c>
      <c r="K11" s="45" t="b">
        <v>0</v>
      </c>
      <c r="L11" s="45">
        <v>17</v>
      </c>
      <c r="M11" s="45" t="b">
        <v>1</v>
      </c>
      <c r="N11" s="44" t="s">
        <v>8269</v>
      </c>
      <c r="O11" s="45">
        <v>100</v>
      </c>
      <c r="P11" s="45">
        <v>29.41</v>
      </c>
      <c r="Q11" s="44" t="s">
        <v>8315</v>
      </c>
      <c r="R11" s="44" t="s">
        <v>8316</v>
      </c>
      <c r="S11" s="46">
        <v>42381.478981481479</v>
      </c>
      <c r="T11" s="45">
        <v>2016</v>
      </c>
      <c r="U11" s="47">
        <v>42402.478981481479</v>
      </c>
    </row>
    <row r="12" spans="1:21" x14ac:dyDescent="0.25">
      <c r="A12" s="38">
        <v>3605</v>
      </c>
      <c r="B12" s="39" t="s">
        <v>3604</v>
      </c>
      <c r="C12" s="39" t="s">
        <v>7715</v>
      </c>
      <c r="D12" s="58">
        <v>250</v>
      </c>
      <c r="E12" s="40">
        <v>460</v>
      </c>
      <c r="F12" s="61" t="s">
        <v>8218</v>
      </c>
      <c r="G12" s="39" t="s">
        <v>8224</v>
      </c>
      <c r="H12" s="39" t="s">
        <v>8246</v>
      </c>
      <c r="I12" s="40">
        <v>1455390126</v>
      </c>
      <c r="J12" s="40">
        <v>1452798126</v>
      </c>
      <c r="K12" s="40" t="b">
        <v>0</v>
      </c>
      <c r="L12" s="40">
        <v>15</v>
      </c>
      <c r="M12" s="40" t="b">
        <v>1</v>
      </c>
      <c r="N12" s="39" t="s">
        <v>8269</v>
      </c>
      <c r="O12" s="40">
        <v>184</v>
      </c>
      <c r="P12" s="40">
        <v>30.67</v>
      </c>
      <c r="Q12" s="39" t="s">
        <v>8315</v>
      </c>
      <c r="R12" s="39" t="s">
        <v>8316</v>
      </c>
      <c r="S12" s="41">
        <v>42383.793124999997</v>
      </c>
      <c r="T12" s="40">
        <v>2016</v>
      </c>
      <c r="U12" s="42">
        <v>42413.793124999997</v>
      </c>
    </row>
    <row r="13" spans="1:21" x14ac:dyDescent="0.25">
      <c r="A13" s="43">
        <v>527</v>
      </c>
      <c r="B13" s="44" t="s">
        <v>528</v>
      </c>
      <c r="C13" s="44" t="s">
        <v>4637</v>
      </c>
      <c r="D13" s="59">
        <v>10000</v>
      </c>
      <c r="E13" s="45">
        <v>10085</v>
      </c>
      <c r="F13" s="62" t="s">
        <v>8218</v>
      </c>
      <c r="G13" s="44" t="s">
        <v>8223</v>
      </c>
      <c r="H13" s="44" t="s">
        <v>8245</v>
      </c>
      <c r="I13" s="45">
        <v>1487347500</v>
      </c>
      <c r="J13" s="45">
        <v>1484715366</v>
      </c>
      <c r="K13" s="45" t="b">
        <v>0</v>
      </c>
      <c r="L13" s="45">
        <v>158</v>
      </c>
      <c r="M13" s="45" t="b">
        <v>1</v>
      </c>
      <c r="N13" s="44" t="s">
        <v>8269</v>
      </c>
      <c r="O13" s="45">
        <v>101</v>
      </c>
      <c r="P13" s="45">
        <v>63.83</v>
      </c>
      <c r="Q13" s="44" t="s">
        <v>8315</v>
      </c>
      <c r="R13" s="44" t="s">
        <v>8316</v>
      </c>
      <c r="S13" s="46">
        <v>42753.205625000002</v>
      </c>
      <c r="T13" s="45"/>
      <c r="U13" s="47">
        <v>42783.670138888891</v>
      </c>
    </row>
    <row r="14" spans="1:21" x14ac:dyDescent="0.25">
      <c r="A14" s="38">
        <v>3580</v>
      </c>
      <c r="B14" s="39" t="s">
        <v>3579</v>
      </c>
      <c r="C14" s="39" t="s">
        <v>7690</v>
      </c>
      <c r="D14" s="58">
        <v>900</v>
      </c>
      <c r="E14" s="40">
        <v>1025</v>
      </c>
      <c r="F14" s="61" t="s">
        <v>8218</v>
      </c>
      <c r="G14" s="39" t="s">
        <v>8223</v>
      </c>
      <c r="H14" s="39" t="s">
        <v>8245</v>
      </c>
      <c r="I14" s="40">
        <v>1425185940</v>
      </c>
      <c r="J14" s="40">
        <v>1421900022</v>
      </c>
      <c r="K14" s="40" t="b">
        <v>0</v>
      </c>
      <c r="L14" s="40">
        <v>27</v>
      </c>
      <c r="M14" s="40" t="b">
        <v>1</v>
      </c>
      <c r="N14" s="39" t="s">
        <v>8269</v>
      </c>
      <c r="O14" s="40">
        <v>114</v>
      </c>
      <c r="P14" s="40">
        <v>37.96</v>
      </c>
      <c r="Q14" s="39" t="s">
        <v>8315</v>
      </c>
      <c r="R14" s="39" t="s">
        <v>8316</v>
      </c>
      <c r="S14" s="41">
        <v>42026.176180555558</v>
      </c>
      <c r="T14" s="40"/>
      <c r="U14" s="42">
        <v>42064.207638888889</v>
      </c>
    </row>
    <row r="15" spans="1:21" x14ac:dyDescent="0.25">
      <c r="A15" s="43">
        <v>3554</v>
      </c>
      <c r="B15" s="44" t="s">
        <v>3553</v>
      </c>
      <c r="C15" s="44" t="s">
        <v>7664</v>
      </c>
      <c r="D15" s="59">
        <v>5000</v>
      </c>
      <c r="E15" s="45">
        <v>5671.11</v>
      </c>
      <c r="F15" s="62" t="s">
        <v>8218</v>
      </c>
      <c r="G15" s="44" t="s">
        <v>8223</v>
      </c>
      <c r="H15" s="44" t="s">
        <v>8245</v>
      </c>
      <c r="I15" s="45">
        <v>1423674000</v>
      </c>
      <c r="J15" s="45">
        <v>1421025159</v>
      </c>
      <c r="K15" s="45" t="b">
        <v>0</v>
      </c>
      <c r="L15" s="45">
        <v>53</v>
      </c>
      <c r="M15" s="45" t="b">
        <v>1</v>
      </c>
      <c r="N15" s="44" t="s">
        <v>8269</v>
      </c>
      <c r="O15" s="45">
        <v>113</v>
      </c>
      <c r="P15" s="45">
        <v>107</v>
      </c>
      <c r="Q15" s="44" t="s">
        <v>8315</v>
      </c>
      <c r="R15" s="44" t="s">
        <v>8316</v>
      </c>
      <c r="S15" s="46">
        <v>42016.050451388888</v>
      </c>
      <c r="T15" s="45"/>
      <c r="U15" s="47">
        <v>42046.708333333336</v>
      </c>
    </row>
    <row r="16" spans="1:21" x14ac:dyDescent="0.25">
      <c r="A16" s="38">
        <v>3514</v>
      </c>
      <c r="B16" s="39" t="s">
        <v>3513</v>
      </c>
      <c r="C16" s="39" t="s">
        <v>7624</v>
      </c>
      <c r="D16" s="58">
        <v>500</v>
      </c>
      <c r="E16" s="40">
        <v>550</v>
      </c>
      <c r="F16" s="61" t="s">
        <v>8218</v>
      </c>
      <c r="G16" s="39" t="s">
        <v>8223</v>
      </c>
      <c r="H16" s="39" t="s">
        <v>8245</v>
      </c>
      <c r="I16" s="40">
        <v>1422853140</v>
      </c>
      <c r="J16" s="40">
        <v>1421439552</v>
      </c>
      <c r="K16" s="40" t="b">
        <v>0</v>
      </c>
      <c r="L16" s="40">
        <v>10</v>
      </c>
      <c r="M16" s="40" t="b">
        <v>1</v>
      </c>
      <c r="N16" s="39" t="s">
        <v>8269</v>
      </c>
      <c r="O16" s="40">
        <v>110</v>
      </c>
      <c r="P16" s="40">
        <v>55</v>
      </c>
      <c r="Q16" s="39" t="s">
        <v>8315</v>
      </c>
      <c r="R16" s="39" t="s">
        <v>8316</v>
      </c>
      <c r="S16" s="41">
        <v>42020.846666666665</v>
      </c>
      <c r="T16" s="40"/>
      <c r="U16" s="42">
        <v>42037.207638888889</v>
      </c>
    </row>
    <row r="17" spans="1:21" x14ac:dyDescent="0.25">
      <c r="A17" s="43">
        <v>3485</v>
      </c>
      <c r="B17" s="44" t="s">
        <v>3484</v>
      </c>
      <c r="C17" s="44" t="s">
        <v>7595</v>
      </c>
      <c r="D17" s="59">
        <v>1650</v>
      </c>
      <c r="E17" s="45">
        <v>1660</v>
      </c>
      <c r="F17" s="62" t="s">
        <v>8218</v>
      </c>
      <c r="G17" s="44" t="s">
        <v>8223</v>
      </c>
      <c r="H17" s="44" t="s">
        <v>8245</v>
      </c>
      <c r="I17" s="45">
        <v>1454431080</v>
      </c>
      <c r="J17" s="45">
        <v>1451839080</v>
      </c>
      <c r="K17" s="45" t="b">
        <v>0</v>
      </c>
      <c r="L17" s="45">
        <v>30</v>
      </c>
      <c r="M17" s="45" t="b">
        <v>1</v>
      </c>
      <c r="N17" s="44" t="s">
        <v>8269</v>
      </c>
      <c r="O17" s="45">
        <v>101</v>
      </c>
      <c r="P17" s="45">
        <v>55.33</v>
      </c>
      <c r="Q17" s="44" t="s">
        <v>8315</v>
      </c>
      <c r="R17" s="44" t="s">
        <v>8316</v>
      </c>
      <c r="S17" s="46">
        <v>42372.693055555559</v>
      </c>
      <c r="T17" s="45"/>
      <c r="U17" s="47">
        <v>42402.693055555559</v>
      </c>
    </row>
    <row r="18" spans="1:21" x14ac:dyDescent="0.25">
      <c r="A18" s="38">
        <v>3458</v>
      </c>
      <c r="B18" s="39" t="s">
        <v>3457</v>
      </c>
      <c r="C18" s="39" t="s">
        <v>7568</v>
      </c>
      <c r="D18" s="58">
        <v>978</v>
      </c>
      <c r="E18" s="40">
        <v>1216</v>
      </c>
      <c r="F18" s="61" t="s">
        <v>8218</v>
      </c>
      <c r="G18" s="39" t="s">
        <v>8223</v>
      </c>
      <c r="H18" s="39" t="s">
        <v>8245</v>
      </c>
      <c r="I18" s="40">
        <v>1422937620</v>
      </c>
      <c r="J18" s="40">
        <v>1420606303</v>
      </c>
      <c r="K18" s="40" t="b">
        <v>0</v>
      </c>
      <c r="L18" s="40">
        <v>27</v>
      </c>
      <c r="M18" s="40" t="b">
        <v>1</v>
      </c>
      <c r="N18" s="39" t="s">
        <v>8269</v>
      </c>
      <c r="O18" s="40">
        <v>124</v>
      </c>
      <c r="P18" s="40">
        <v>45.04</v>
      </c>
      <c r="Q18" s="39" t="s">
        <v>8315</v>
      </c>
      <c r="R18" s="39" t="s">
        <v>8316</v>
      </c>
      <c r="S18" s="41">
        <v>42011.202581018515</v>
      </c>
      <c r="T18" s="40"/>
      <c r="U18" s="42">
        <v>42038.185416666667</v>
      </c>
    </row>
    <row r="19" spans="1:21" x14ac:dyDescent="0.25">
      <c r="A19" s="43">
        <v>3457</v>
      </c>
      <c r="B19" s="44" t="s">
        <v>3456</v>
      </c>
      <c r="C19" s="44" t="s">
        <v>7567</v>
      </c>
      <c r="D19" s="59">
        <v>2000</v>
      </c>
      <c r="E19" s="45">
        <v>2804</v>
      </c>
      <c r="F19" s="62" t="s">
        <v>8218</v>
      </c>
      <c r="G19" s="44" t="s">
        <v>8223</v>
      </c>
      <c r="H19" s="44" t="s">
        <v>8245</v>
      </c>
      <c r="I19" s="45">
        <v>1423720740</v>
      </c>
      <c r="J19" s="45">
        <v>1421081857</v>
      </c>
      <c r="K19" s="45" t="b">
        <v>0</v>
      </c>
      <c r="L19" s="45">
        <v>55</v>
      </c>
      <c r="M19" s="45" t="b">
        <v>1</v>
      </c>
      <c r="N19" s="44" t="s">
        <v>8269</v>
      </c>
      <c r="O19" s="45">
        <v>140</v>
      </c>
      <c r="P19" s="45">
        <v>50.98</v>
      </c>
      <c r="Q19" s="44" t="s">
        <v>8315</v>
      </c>
      <c r="R19" s="44" t="s">
        <v>8316</v>
      </c>
      <c r="S19" s="46">
        <v>42016.706678240742</v>
      </c>
      <c r="T19" s="45"/>
      <c r="U19" s="47">
        <v>42047.249305555553</v>
      </c>
    </row>
    <row r="20" spans="1:21" x14ac:dyDescent="0.25">
      <c r="A20" s="38">
        <v>3446</v>
      </c>
      <c r="B20" s="39" t="s">
        <v>3445</v>
      </c>
      <c r="C20" s="39" t="s">
        <v>7556</v>
      </c>
      <c r="D20" s="58">
        <v>1000</v>
      </c>
      <c r="E20" s="40">
        <v>1082</v>
      </c>
      <c r="F20" s="61" t="s">
        <v>8218</v>
      </c>
      <c r="G20" s="39" t="s">
        <v>8224</v>
      </c>
      <c r="H20" s="39" t="s">
        <v>8246</v>
      </c>
      <c r="I20" s="40">
        <v>1423138800</v>
      </c>
      <c r="J20" s="40">
        <v>1421092725</v>
      </c>
      <c r="K20" s="40" t="b">
        <v>0</v>
      </c>
      <c r="L20" s="40">
        <v>25</v>
      </c>
      <c r="M20" s="40" t="b">
        <v>1</v>
      </c>
      <c r="N20" s="39" t="s">
        <v>8269</v>
      </c>
      <c r="O20" s="40">
        <v>108</v>
      </c>
      <c r="P20" s="40">
        <v>43.28</v>
      </c>
      <c r="Q20" s="39" t="s">
        <v>8315</v>
      </c>
      <c r="R20" s="39" t="s">
        <v>8316</v>
      </c>
      <c r="S20" s="41">
        <v>42016.832465277781</v>
      </c>
      <c r="T20" s="40">
        <v>2015</v>
      </c>
      <c r="U20" s="42">
        <v>42040.513888888891</v>
      </c>
    </row>
    <row r="21" spans="1:21" x14ac:dyDescent="0.25">
      <c r="A21" s="43">
        <v>3439</v>
      </c>
      <c r="B21" s="44" t="s">
        <v>3438</v>
      </c>
      <c r="C21" s="44" t="s">
        <v>7549</v>
      </c>
      <c r="D21" s="59">
        <v>1200</v>
      </c>
      <c r="E21" s="45">
        <v>1616.14</v>
      </c>
      <c r="F21" s="62" t="s">
        <v>8218</v>
      </c>
      <c r="G21" s="44" t="s">
        <v>8223</v>
      </c>
      <c r="H21" s="44" t="s">
        <v>8245</v>
      </c>
      <c r="I21" s="45">
        <v>1453179540</v>
      </c>
      <c r="J21" s="45">
        <v>1452030730</v>
      </c>
      <c r="K21" s="45" t="b">
        <v>0</v>
      </c>
      <c r="L21" s="45">
        <v>18</v>
      </c>
      <c r="M21" s="45" t="b">
        <v>1</v>
      </c>
      <c r="N21" s="44" t="s">
        <v>8269</v>
      </c>
      <c r="O21" s="45">
        <v>135</v>
      </c>
      <c r="P21" s="45">
        <v>89.79</v>
      </c>
      <c r="Q21" s="44" t="s">
        <v>8315</v>
      </c>
      <c r="R21" s="44" t="s">
        <v>8316</v>
      </c>
      <c r="S21" s="46">
        <v>42374.911226851851</v>
      </c>
      <c r="T21" s="45"/>
      <c r="U21" s="47">
        <v>42388.207638888889</v>
      </c>
    </row>
    <row r="22" spans="1:21" x14ac:dyDescent="0.25">
      <c r="A22" s="38">
        <v>3432</v>
      </c>
      <c r="B22" s="39" t="s">
        <v>3431</v>
      </c>
      <c r="C22" s="39" t="s">
        <v>7542</v>
      </c>
      <c r="D22" s="58">
        <v>2000</v>
      </c>
      <c r="E22" s="40">
        <v>2193</v>
      </c>
      <c r="F22" s="61" t="s">
        <v>8218</v>
      </c>
      <c r="G22" s="39" t="s">
        <v>8223</v>
      </c>
      <c r="H22" s="39" t="s">
        <v>8245</v>
      </c>
      <c r="I22" s="40">
        <v>1454709600</v>
      </c>
      <c r="J22" s="40">
        <v>1452520614</v>
      </c>
      <c r="K22" s="40" t="b">
        <v>0</v>
      </c>
      <c r="L22" s="40">
        <v>42</v>
      </c>
      <c r="M22" s="40" t="b">
        <v>1</v>
      </c>
      <c r="N22" s="39" t="s">
        <v>8269</v>
      </c>
      <c r="O22" s="40">
        <v>110</v>
      </c>
      <c r="P22" s="40">
        <v>52.21</v>
      </c>
      <c r="Q22" s="39" t="s">
        <v>8315</v>
      </c>
      <c r="R22" s="39" t="s">
        <v>8316</v>
      </c>
      <c r="S22" s="41">
        <v>42380.581180555557</v>
      </c>
      <c r="T22" s="40"/>
      <c r="U22" s="42">
        <v>42405.916666666664</v>
      </c>
    </row>
    <row r="23" spans="1:21" x14ac:dyDescent="0.25">
      <c r="A23" s="43">
        <v>3424</v>
      </c>
      <c r="B23" s="44" t="s">
        <v>3423</v>
      </c>
      <c r="C23" s="44" t="s">
        <v>7534</v>
      </c>
      <c r="D23" s="59">
        <v>6000</v>
      </c>
      <c r="E23" s="45">
        <v>6215</v>
      </c>
      <c r="F23" s="62" t="s">
        <v>8218</v>
      </c>
      <c r="G23" s="44" t="s">
        <v>8223</v>
      </c>
      <c r="H23" s="44" t="s">
        <v>8245</v>
      </c>
      <c r="I23" s="45">
        <v>1423119540</v>
      </c>
      <c r="J23" s="45">
        <v>1421252084</v>
      </c>
      <c r="K23" s="45" t="b">
        <v>0</v>
      </c>
      <c r="L23" s="45">
        <v>76</v>
      </c>
      <c r="M23" s="45" t="b">
        <v>1</v>
      </c>
      <c r="N23" s="44" t="s">
        <v>8269</v>
      </c>
      <c r="O23" s="45">
        <v>104</v>
      </c>
      <c r="P23" s="45">
        <v>81.78</v>
      </c>
      <c r="Q23" s="44" t="s">
        <v>8315</v>
      </c>
      <c r="R23" s="44" t="s">
        <v>8316</v>
      </c>
      <c r="S23" s="46">
        <v>42018.676898148151</v>
      </c>
      <c r="T23" s="45"/>
      <c r="U23" s="47">
        <v>42040.290972222225</v>
      </c>
    </row>
    <row r="24" spans="1:21" x14ac:dyDescent="0.25">
      <c r="A24" s="38">
        <v>3399</v>
      </c>
      <c r="B24" s="39" t="s">
        <v>3398</v>
      </c>
      <c r="C24" s="39" t="s">
        <v>7509</v>
      </c>
      <c r="D24" s="58">
        <v>1200</v>
      </c>
      <c r="E24" s="40">
        <v>1245</v>
      </c>
      <c r="F24" s="61" t="s">
        <v>8218</v>
      </c>
      <c r="G24" s="39" t="s">
        <v>8224</v>
      </c>
      <c r="H24" s="39" t="s">
        <v>8246</v>
      </c>
      <c r="I24" s="40">
        <v>1424556325</v>
      </c>
      <c r="J24" s="40">
        <v>1421964325</v>
      </c>
      <c r="K24" s="40" t="b">
        <v>0</v>
      </c>
      <c r="L24" s="40">
        <v>46</v>
      </c>
      <c r="M24" s="40" t="b">
        <v>1</v>
      </c>
      <c r="N24" s="39" t="s">
        <v>8269</v>
      </c>
      <c r="O24" s="40">
        <v>104</v>
      </c>
      <c r="P24" s="40">
        <v>27.07</v>
      </c>
      <c r="Q24" s="39" t="s">
        <v>8315</v>
      </c>
      <c r="R24" s="39" t="s">
        <v>8316</v>
      </c>
      <c r="S24" s="41">
        <v>42026.920428240737</v>
      </c>
      <c r="T24" s="40">
        <v>2015</v>
      </c>
      <c r="U24" s="42">
        <v>42056.920428240737</v>
      </c>
    </row>
    <row r="25" spans="1:21" x14ac:dyDescent="0.25">
      <c r="A25" s="43">
        <v>3397</v>
      </c>
      <c r="B25" s="44" t="s">
        <v>3396</v>
      </c>
      <c r="C25" s="44" t="s">
        <v>7507</v>
      </c>
      <c r="D25" s="59">
        <v>250</v>
      </c>
      <c r="E25" s="45">
        <v>280</v>
      </c>
      <c r="F25" s="62" t="s">
        <v>8218</v>
      </c>
      <c r="G25" s="44" t="s">
        <v>8224</v>
      </c>
      <c r="H25" s="44" t="s">
        <v>8246</v>
      </c>
      <c r="I25" s="45">
        <v>1455832800</v>
      </c>
      <c r="J25" s="45">
        <v>1452338929</v>
      </c>
      <c r="K25" s="45" t="b">
        <v>0</v>
      </c>
      <c r="L25" s="45">
        <v>24</v>
      </c>
      <c r="M25" s="45" t="b">
        <v>1</v>
      </c>
      <c r="N25" s="44" t="s">
        <v>8269</v>
      </c>
      <c r="O25" s="45">
        <v>112</v>
      </c>
      <c r="P25" s="45">
        <v>11.67</v>
      </c>
      <c r="Q25" s="44" t="s">
        <v>8315</v>
      </c>
      <c r="R25" s="44" t="s">
        <v>8316</v>
      </c>
      <c r="S25" s="46">
        <v>42378.478344907409</v>
      </c>
      <c r="T25" s="45">
        <v>2016</v>
      </c>
      <c r="U25" s="47">
        <v>42418.916666666664</v>
      </c>
    </row>
    <row r="26" spans="1:21" x14ac:dyDescent="0.25">
      <c r="A26" s="38">
        <v>3359</v>
      </c>
      <c r="B26" s="39" t="s">
        <v>3358</v>
      </c>
      <c r="C26" s="39" t="s">
        <v>7469</v>
      </c>
      <c r="D26" s="58">
        <v>4000</v>
      </c>
      <c r="E26" s="40">
        <v>4250</v>
      </c>
      <c r="F26" s="61" t="s">
        <v>8218</v>
      </c>
      <c r="G26" s="39" t="s">
        <v>8223</v>
      </c>
      <c r="H26" s="39" t="s">
        <v>8245</v>
      </c>
      <c r="I26" s="40">
        <v>1487985734</v>
      </c>
      <c r="J26" s="40">
        <v>1484097734</v>
      </c>
      <c r="K26" s="40" t="b">
        <v>0</v>
      </c>
      <c r="L26" s="40">
        <v>23</v>
      </c>
      <c r="M26" s="40" t="b">
        <v>1</v>
      </c>
      <c r="N26" s="39" t="s">
        <v>8269</v>
      </c>
      <c r="O26" s="40">
        <v>106</v>
      </c>
      <c r="P26" s="40">
        <v>184.78</v>
      </c>
      <c r="Q26" s="39" t="s">
        <v>8315</v>
      </c>
      <c r="R26" s="39" t="s">
        <v>8316</v>
      </c>
      <c r="S26" s="41">
        <v>42746.057106481479</v>
      </c>
      <c r="T26" s="40"/>
      <c r="U26" s="42">
        <v>42791.057106481479</v>
      </c>
    </row>
    <row r="27" spans="1:21" x14ac:dyDescent="0.25">
      <c r="A27" s="43">
        <v>3313</v>
      </c>
      <c r="B27" s="44" t="s">
        <v>3313</v>
      </c>
      <c r="C27" s="44" t="s">
        <v>7423</v>
      </c>
      <c r="D27" s="59">
        <v>2000</v>
      </c>
      <c r="E27" s="45">
        <v>2321</v>
      </c>
      <c r="F27" s="62" t="s">
        <v>8218</v>
      </c>
      <c r="G27" s="44" t="s">
        <v>8223</v>
      </c>
      <c r="H27" s="44" t="s">
        <v>8245</v>
      </c>
      <c r="I27" s="45">
        <v>1453856400</v>
      </c>
      <c r="J27" s="45">
        <v>1452664317</v>
      </c>
      <c r="K27" s="45" t="b">
        <v>0</v>
      </c>
      <c r="L27" s="45">
        <v>29</v>
      </c>
      <c r="M27" s="45" t="b">
        <v>1</v>
      </c>
      <c r="N27" s="44" t="s">
        <v>8269</v>
      </c>
      <c r="O27" s="45">
        <v>116</v>
      </c>
      <c r="P27" s="45">
        <v>80.03</v>
      </c>
      <c r="Q27" s="44" t="s">
        <v>8315</v>
      </c>
      <c r="R27" s="44" t="s">
        <v>8316</v>
      </c>
      <c r="S27" s="46">
        <v>42382.244409722225</v>
      </c>
      <c r="T27" s="45"/>
      <c r="U27" s="47">
        <v>42396.041666666664</v>
      </c>
    </row>
    <row r="28" spans="1:21" x14ac:dyDescent="0.25">
      <c r="A28" s="38">
        <v>3289</v>
      </c>
      <c r="B28" s="39" t="s">
        <v>3289</v>
      </c>
      <c r="C28" s="39" t="s">
        <v>7399</v>
      </c>
      <c r="D28" s="58">
        <v>500</v>
      </c>
      <c r="E28" s="40">
        <v>665.21</v>
      </c>
      <c r="F28" s="61" t="s">
        <v>8218</v>
      </c>
      <c r="G28" s="39" t="s">
        <v>8224</v>
      </c>
      <c r="H28" s="39" t="s">
        <v>8246</v>
      </c>
      <c r="I28" s="40">
        <v>1487580602</v>
      </c>
      <c r="J28" s="40">
        <v>1485161402</v>
      </c>
      <c r="K28" s="40" t="b">
        <v>0</v>
      </c>
      <c r="L28" s="40">
        <v>25</v>
      </c>
      <c r="M28" s="40" t="b">
        <v>1</v>
      </c>
      <c r="N28" s="39" t="s">
        <v>8269</v>
      </c>
      <c r="O28" s="40">
        <v>133</v>
      </c>
      <c r="P28" s="40">
        <v>26.61</v>
      </c>
      <c r="Q28" s="39" t="s">
        <v>8315</v>
      </c>
      <c r="R28" s="39" t="s">
        <v>8316</v>
      </c>
      <c r="S28" s="41">
        <v>42758.368078703701</v>
      </c>
      <c r="T28" s="40">
        <v>2017</v>
      </c>
      <c r="U28" s="42">
        <v>42786.368078703701</v>
      </c>
    </row>
    <row r="29" spans="1:21" x14ac:dyDescent="0.25">
      <c r="A29" s="43">
        <v>3285</v>
      </c>
      <c r="B29" s="44" t="s">
        <v>3285</v>
      </c>
      <c r="C29" s="44" t="s">
        <v>7395</v>
      </c>
      <c r="D29" s="59">
        <v>4999</v>
      </c>
      <c r="E29" s="45">
        <v>5604</v>
      </c>
      <c r="F29" s="62" t="s">
        <v>8218</v>
      </c>
      <c r="G29" s="44" t="s">
        <v>8223</v>
      </c>
      <c r="H29" s="44" t="s">
        <v>8245</v>
      </c>
      <c r="I29" s="45">
        <v>1488258000</v>
      </c>
      <c r="J29" s="45">
        <v>1485556626</v>
      </c>
      <c r="K29" s="45" t="b">
        <v>0</v>
      </c>
      <c r="L29" s="45">
        <v>81</v>
      </c>
      <c r="M29" s="45" t="b">
        <v>1</v>
      </c>
      <c r="N29" s="44" t="s">
        <v>8269</v>
      </c>
      <c r="O29" s="45">
        <v>112</v>
      </c>
      <c r="P29" s="45">
        <v>69.19</v>
      </c>
      <c r="Q29" s="44" t="s">
        <v>8315</v>
      </c>
      <c r="R29" s="44" t="s">
        <v>8316</v>
      </c>
      <c r="S29" s="46">
        <v>42762.942430555559</v>
      </c>
      <c r="T29" s="45"/>
      <c r="U29" s="47">
        <v>42794.208333333336</v>
      </c>
    </row>
    <row r="30" spans="1:21" x14ac:dyDescent="0.25">
      <c r="A30" s="38">
        <v>3284</v>
      </c>
      <c r="B30" s="39" t="s">
        <v>3284</v>
      </c>
      <c r="C30" s="39" t="s">
        <v>7394</v>
      </c>
      <c r="D30" s="58">
        <v>3000</v>
      </c>
      <c r="E30" s="40">
        <v>3048</v>
      </c>
      <c r="F30" s="61" t="s">
        <v>8218</v>
      </c>
      <c r="G30" s="39" t="s">
        <v>8223</v>
      </c>
      <c r="H30" s="39" t="s">
        <v>8245</v>
      </c>
      <c r="I30" s="40">
        <v>1454047140</v>
      </c>
      <c r="J30" s="40">
        <v>1452546853</v>
      </c>
      <c r="K30" s="40" t="b">
        <v>0</v>
      </c>
      <c r="L30" s="40">
        <v>15</v>
      </c>
      <c r="M30" s="40" t="b">
        <v>1</v>
      </c>
      <c r="N30" s="39" t="s">
        <v>8269</v>
      </c>
      <c r="O30" s="40">
        <v>102</v>
      </c>
      <c r="P30" s="40">
        <v>203.2</v>
      </c>
      <c r="Q30" s="39" t="s">
        <v>8315</v>
      </c>
      <c r="R30" s="39" t="s">
        <v>8316</v>
      </c>
      <c r="S30" s="41">
        <v>42380.884872685187</v>
      </c>
      <c r="T30" s="40"/>
      <c r="U30" s="42">
        <v>42398.249305555553</v>
      </c>
    </row>
    <row r="31" spans="1:21" x14ac:dyDescent="0.25">
      <c r="A31" s="43">
        <v>3283</v>
      </c>
      <c r="B31" s="44" t="s">
        <v>3283</v>
      </c>
      <c r="C31" s="44" t="s">
        <v>7393</v>
      </c>
      <c r="D31" s="59">
        <v>800</v>
      </c>
      <c r="E31" s="45">
        <v>838</v>
      </c>
      <c r="F31" s="62" t="s">
        <v>8218</v>
      </c>
      <c r="G31" s="44" t="s">
        <v>8224</v>
      </c>
      <c r="H31" s="44" t="s">
        <v>8246</v>
      </c>
      <c r="I31" s="45">
        <v>1455138000</v>
      </c>
      <c r="J31" s="45">
        <v>1452448298</v>
      </c>
      <c r="K31" s="45" t="b">
        <v>0</v>
      </c>
      <c r="L31" s="45">
        <v>47</v>
      </c>
      <c r="M31" s="45" t="b">
        <v>1</v>
      </c>
      <c r="N31" s="44" t="s">
        <v>8269</v>
      </c>
      <c r="O31" s="45">
        <v>105</v>
      </c>
      <c r="P31" s="45">
        <v>17.829999999999998</v>
      </c>
      <c r="Q31" s="44" t="s">
        <v>8315</v>
      </c>
      <c r="R31" s="44" t="s">
        <v>8316</v>
      </c>
      <c r="S31" s="46">
        <v>42379.744189814817</v>
      </c>
      <c r="T31" s="45">
        <v>2016</v>
      </c>
      <c r="U31" s="47">
        <v>42410.875</v>
      </c>
    </row>
    <row r="32" spans="1:21" x14ac:dyDescent="0.25">
      <c r="A32" s="38">
        <v>3275</v>
      </c>
      <c r="B32" s="39" t="s">
        <v>3275</v>
      </c>
      <c r="C32" s="39" t="s">
        <v>7385</v>
      </c>
      <c r="D32" s="58">
        <v>1800</v>
      </c>
      <c r="E32" s="40">
        <v>1805</v>
      </c>
      <c r="F32" s="61" t="s">
        <v>8218</v>
      </c>
      <c r="G32" s="39" t="s">
        <v>8223</v>
      </c>
      <c r="H32" s="39" t="s">
        <v>8245</v>
      </c>
      <c r="I32" s="40">
        <v>1423456200</v>
      </c>
      <c r="J32" s="40">
        <v>1421183271</v>
      </c>
      <c r="K32" s="40" t="b">
        <v>1</v>
      </c>
      <c r="L32" s="40">
        <v>12</v>
      </c>
      <c r="M32" s="40" t="b">
        <v>1</v>
      </c>
      <c r="N32" s="39" t="s">
        <v>8269</v>
      </c>
      <c r="O32" s="40">
        <v>100</v>
      </c>
      <c r="P32" s="40">
        <v>150.41999999999999</v>
      </c>
      <c r="Q32" s="39" t="s">
        <v>8315</v>
      </c>
      <c r="R32" s="39" t="s">
        <v>8316</v>
      </c>
      <c r="S32" s="41">
        <v>42017.88045138889</v>
      </c>
      <c r="T32" s="40"/>
      <c r="U32" s="42">
        <v>42044.1875</v>
      </c>
    </row>
    <row r="33" spans="1:21" x14ac:dyDescent="0.25">
      <c r="A33" s="43">
        <v>3274</v>
      </c>
      <c r="B33" s="44" t="s">
        <v>3274</v>
      </c>
      <c r="C33" s="44" t="s">
        <v>7384</v>
      </c>
      <c r="D33" s="59">
        <v>15500</v>
      </c>
      <c r="E33" s="45">
        <v>15705</v>
      </c>
      <c r="F33" s="62" t="s">
        <v>8218</v>
      </c>
      <c r="G33" s="44" t="s">
        <v>8223</v>
      </c>
      <c r="H33" s="44" t="s">
        <v>8245</v>
      </c>
      <c r="I33" s="45">
        <v>1458075600</v>
      </c>
      <c r="J33" s="45">
        <v>1454259272</v>
      </c>
      <c r="K33" s="45" t="b">
        <v>1</v>
      </c>
      <c r="L33" s="45">
        <v>286</v>
      </c>
      <c r="M33" s="45" t="b">
        <v>1</v>
      </c>
      <c r="N33" s="44" t="s">
        <v>8269</v>
      </c>
      <c r="O33" s="45">
        <v>101</v>
      </c>
      <c r="P33" s="45">
        <v>54.91</v>
      </c>
      <c r="Q33" s="44" t="s">
        <v>8315</v>
      </c>
      <c r="R33" s="44" t="s">
        <v>8316</v>
      </c>
      <c r="S33" s="46">
        <v>42400.70453703704</v>
      </c>
      <c r="T33" s="45"/>
      <c r="U33" s="47">
        <v>42444.875</v>
      </c>
    </row>
    <row r="34" spans="1:21" x14ac:dyDescent="0.25">
      <c r="A34" s="38">
        <v>3264</v>
      </c>
      <c r="B34" s="39" t="s">
        <v>3264</v>
      </c>
      <c r="C34" s="39" t="s">
        <v>7374</v>
      </c>
      <c r="D34" s="58">
        <v>2500</v>
      </c>
      <c r="E34" s="40">
        <v>2575</v>
      </c>
      <c r="F34" s="61" t="s">
        <v>8218</v>
      </c>
      <c r="G34" s="39" t="s">
        <v>8223</v>
      </c>
      <c r="H34" s="39" t="s">
        <v>8245</v>
      </c>
      <c r="I34" s="40">
        <v>1422482400</v>
      </c>
      <c r="J34" s="40">
        <v>1421089938</v>
      </c>
      <c r="K34" s="40" t="b">
        <v>1</v>
      </c>
      <c r="L34" s="40">
        <v>49</v>
      </c>
      <c r="M34" s="40" t="b">
        <v>1</v>
      </c>
      <c r="N34" s="39" t="s">
        <v>8269</v>
      </c>
      <c r="O34" s="40">
        <v>103</v>
      </c>
      <c r="P34" s="40">
        <v>52.55</v>
      </c>
      <c r="Q34" s="39" t="s">
        <v>8315</v>
      </c>
      <c r="R34" s="39" t="s">
        <v>8316</v>
      </c>
      <c r="S34" s="41">
        <v>42016.800208333334</v>
      </c>
      <c r="T34" s="40"/>
      <c r="U34" s="42">
        <v>42032.916666666664</v>
      </c>
    </row>
    <row r="35" spans="1:21" x14ac:dyDescent="0.25">
      <c r="A35" s="43">
        <v>3257</v>
      </c>
      <c r="B35" s="44" t="s">
        <v>3257</v>
      </c>
      <c r="C35" s="44" t="s">
        <v>7367</v>
      </c>
      <c r="D35" s="59">
        <v>2000</v>
      </c>
      <c r="E35" s="45">
        <v>2125.9899999999998</v>
      </c>
      <c r="F35" s="62" t="s">
        <v>8218</v>
      </c>
      <c r="G35" s="44" t="s">
        <v>8224</v>
      </c>
      <c r="H35" s="44" t="s">
        <v>8246</v>
      </c>
      <c r="I35" s="45">
        <v>1487769952</v>
      </c>
      <c r="J35" s="45">
        <v>1485177952</v>
      </c>
      <c r="K35" s="45" t="b">
        <v>0</v>
      </c>
      <c r="L35" s="45">
        <v>41</v>
      </c>
      <c r="M35" s="45" t="b">
        <v>1</v>
      </c>
      <c r="N35" s="44" t="s">
        <v>8269</v>
      </c>
      <c r="O35" s="45">
        <v>106</v>
      </c>
      <c r="P35" s="45">
        <v>51.85</v>
      </c>
      <c r="Q35" s="44" t="s">
        <v>8315</v>
      </c>
      <c r="R35" s="44" t="s">
        <v>8316</v>
      </c>
      <c r="S35" s="46">
        <v>42758.559629629628</v>
      </c>
      <c r="T35" s="45">
        <v>2017</v>
      </c>
      <c r="U35" s="47">
        <v>42788.559629629628</v>
      </c>
    </row>
    <row r="36" spans="1:21" x14ac:dyDescent="0.25">
      <c r="A36" s="38">
        <v>3240</v>
      </c>
      <c r="B36" s="39" t="s">
        <v>3240</v>
      </c>
      <c r="C36" s="39" t="s">
        <v>7350</v>
      </c>
      <c r="D36" s="58">
        <v>3000</v>
      </c>
      <c r="E36" s="40">
        <v>3017</v>
      </c>
      <c r="F36" s="61" t="s">
        <v>8218</v>
      </c>
      <c r="G36" s="39" t="s">
        <v>8224</v>
      </c>
      <c r="H36" s="39" t="s">
        <v>8246</v>
      </c>
      <c r="I36" s="40">
        <v>1487286000</v>
      </c>
      <c r="J36" s="40">
        <v>1484843948</v>
      </c>
      <c r="K36" s="40" t="b">
        <v>0</v>
      </c>
      <c r="L36" s="40">
        <v>34</v>
      </c>
      <c r="M36" s="40" t="b">
        <v>1</v>
      </c>
      <c r="N36" s="39" t="s">
        <v>8269</v>
      </c>
      <c r="O36" s="40">
        <v>101</v>
      </c>
      <c r="P36" s="40">
        <v>88.74</v>
      </c>
      <c r="Q36" s="39" t="s">
        <v>8315</v>
      </c>
      <c r="R36" s="39" t="s">
        <v>8316</v>
      </c>
      <c r="S36" s="41">
        <v>42754.693842592591</v>
      </c>
      <c r="T36" s="40">
        <v>2017</v>
      </c>
      <c r="U36" s="42">
        <v>42782.958333333336</v>
      </c>
    </row>
    <row r="37" spans="1:21" x14ac:dyDescent="0.25">
      <c r="A37" s="43">
        <v>3233</v>
      </c>
      <c r="B37" s="44" t="s">
        <v>3233</v>
      </c>
      <c r="C37" s="44" t="s">
        <v>7343</v>
      </c>
      <c r="D37" s="59">
        <v>5000</v>
      </c>
      <c r="E37" s="45">
        <v>5940</v>
      </c>
      <c r="F37" s="62" t="s">
        <v>8218</v>
      </c>
      <c r="G37" s="44" t="s">
        <v>8223</v>
      </c>
      <c r="H37" s="44" t="s">
        <v>8245</v>
      </c>
      <c r="I37" s="45">
        <v>1488482355</v>
      </c>
      <c r="J37" s="45">
        <v>1485890355</v>
      </c>
      <c r="K37" s="45" t="b">
        <v>0</v>
      </c>
      <c r="L37" s="45">
        <v>61</v>
      </c>
      <c r="M37" s="45" t="b">
        <v>1</v>
      </c>
      <c r="N37" s="44" t="s">
        <v>8269</v>
      </c>
      <c r="O37" s="45">
        <v>119</v>
      </c>
      <c r="P37" s="45">
        <v>97.38</v>
      </c>
      <c r="Q37" s="44" t="s">
        <v>8315</v>
      </c>
      <c r="R37" s="44" t="s">
        <v>8316</v>
      </c>
      <c r="S37" s="46">
        <v>42766.805034722223</v>
      </c>
      <c r="T37" s="45"/>
      <c r="U37" s="47">
        <v>42796.805034722223</v>
      </c>
    </row>
    <row r="38" spans="1:21" x14ac:dyDescent="0.25">
      <c r="A38" s="38">
        <v>3172</v>
      </c>
      <c r="B38" s="39" t="s">
        <v>3172</v>
      </c>
      <c r="C38" s="39" t="s">
        <v>7282</v>
      </c>
      <c r="D38" s="58">
        <v>2000</v>
      </c>
      <c r="E38" s="40">
        <v>2300</v>
      </c>
      <c r="F38" s="61" t="s">
        <v>8218</v>
      </c>
      <c r="G38" s="39" t="s">
        <v>8223</v>
      </c>
      <c r="H38" s="39" t="s">
        <v>8245</v>
      </c>
      <c r="I38" s="40">
        <v>1329240668</v>
      </c>
      <c r="J38" s="40">
        <v>1326648668</v>
      </c>
      <c r="K38" s="40" t="b">
        <v>1</v>
      </c>
      <c r="L38" s="40">
        <v>29</v>
      </c>
      <c r="M38" s="40" t="b">
        <v>1</v>
      </c>
      <c r="N38" s="39" t="s">
        <v>8269</v>
      </c>
      <c r="O38" s="40">
        <v>115</v>
      </c>
      <c r="P38" s="40">
        <v>79.31</v>
      </c>
      <c r="Q38" s="39" t="s">
        <v>8315</v>
      </c>
      <c r="R38" s="39" t="s">
        <v>8316</v>
      </c>
      <c r="S38" s="41">
        <v>40923.729953703703</v>
      </c>
      <c r="T38" s="40"/>
      <c r="U38" s="42">
        <v>40953.729953703703</v>
      </c>
    </row>
    <row r="39" spans="1:21" x14ac:dyDescent="0.25">
      <c r="A39" s="43">
        <v>3044</v>
      </c>
      <c r="B39" s="44" t="s">
        <v>3044</v>
      </c>
      <c r="C39" s="44" t="s">
        <v>7154</v>
      </c>
      <c r="D39" s="59">
        <v>12000</v>
      </c>
      <c r="E39" s="45">
        <v>13121</v>
      </c>
      <c r="F39" s="62" t="s">
        <v>8218</v>
      </c>
      <c r="G39" s="44" t="s">
        <v>8223</v>
      </c>
      <c r="H39" s="44" t="s">
        <v>8245</v>
      </c>
      <c r="I39" s="45">
        <v>1454433998</v>
      </c>
      <c r="J39" s="45">
        <v>1453137998</v>
      </c>
      <c r="K39" s="45" t="b">
        <v>0</v>
      </c>
      <c r="L39" s="45">
        <v>156</v>
      </c>
      <c r="M39" s="45" t="b">
        <v>1</v>
      </c>
      <c r="N39" s="44" t="s">
        <v>8301</v>
      </c>
      <c r="O39" s="45">
        <v>109</v>
      </c>
      <c r="P39" s="45">
        <v>84.11</v>
      </c>
      <c r="Q39" s="44" t="s">
        <v>8315</v>
      </c>
      <c r="R39" s="44" t="s">
        <v>8355</v>
      </c>
      <c r="S39" s="46">
        <v>42387.7268287037</v>
      </c>
      <c r="T39" s="45"/>
      <c r="U39" s="47">
        <v>42402.7268287037</v>
      </c>
    </row>
    <row r="40" spans="1:21" x14ac:dyDescent="0.25">
      <c r="A40" s="38">
        <v>3038</v>
      </c>
      <c r="B40" s="39" t="s">
        <v>3038</v>
      </c>
      <c r="C40" s="39" t="s">
        <v>7148</v>
      </c>
      <c r="D40" s="58">
        <v>1000</v>
      </c>
      <c r="E40" s="40">
        <v>1005</v>
      </c>
      <c r="F40" s="61" t="s">
        <v>8218</v>
      </c>
      <c r="G40" s="39" t="s">
        <v>8223</v>
      </c>
      <c r="H40" s="39" t="s">
        <v>8245</v>
      </c>
      <c r="I40" s="40">
        <v>1457071397</v>
      </c>
      <c r="J40" s="40">
        <v>1451887397</v>
      </c>
      <c r="K40" s="40" t="b">
        <v>0</v>
      </c>
      <c r="L40" s="40">
        <v>27</v>
      </c>
      <c r="M40" s="40" t="b">
        <v>1</v>
      </c>
      <c r="N40" s="39" t="s">
        <v>8301</v>
      </c>
      <c r="O40" s="40">
        <v>101</v>
      </c>
      <c r="P40" s="40">
        <v>37.22</v>
      </c>
      <c r="Q40" s="39" t="s">
        <v>8315</v>
      </c>
      <c r="R40" s="39" t="s">
        <v>8355</v>
      </c>
      <c r="S40" s="41">
        <v>42373.252280092594</v>
      </c>
      <c r="T40" s="40"/>
      <c r="U40" s="42">
        <v>42433.252280092594</v>
      </c>
    </row>
    <row r="41" spans="1:21" x14ac:dyDescent="0.25">
      <c r="A41" s="43">
        <v>3012</v>
      </c>
      <c r="B41" s="44" t="s">
        <v>3012</v>
      </c>
      <c r="C41" s="44" t="s">
        <v>7122</v>
      </c>
      <c r="D41" s="59">
        <v>4000</v>
      </c>
      <c r="E41" s="45">
        <v>4685</v>
      </c>
      <c r="F41" s="62" t="s">
        <v>8218</v>
      </c>
      <c r="G41" s="44" t="s">
        <v>8223</v>
      </c>
      <c r="H41" s="44" t="s">
        <v>8245</v>
      </c>
      <c r="I41" s="45">
        <v>1423587130</v>
      </c>
      <c r="J41" s="45">
        <v>1421772730</v>
      </c>
      <c r="K41" s="45" t="b">
        <v>0</v>
      </c>
      <c r="L41" s="45">
        <v>55</v>
      </c>
      <c r="M41" s="45" t="b">
        <v>1</v>
      </c>
      <c r="N41" s="44" t="s">
        <v>8301</v>
      </c>
      <c r="O41" s="45">
        <v>117</v>
      </c>
      <c r="P41" s="45">
        <v>85.18</v>
      </c>
      <c r="Q41" s="44" t="s">
        <v>8315</v>
      </c>
      <c r="R41" s="44" t="s">
        <v>8355</v>
      </c>
      <c r="S41" s="46">
        <v>42024.702893518515</v>
      </c>
      <c r="T41" s="45"/>
      <c r="U41" s="47">
        <v>42045.702893518515</v>
      </c>
    </row>
    <row r="42" spans="1:21" x14ac:dyDescent="0.25">
      <c r="A42" s="38">
        <v>3003</v>
      </c>
      <c r="B42" s="39" t="s">
        <v>3003</v>
      </c>
      <c r="C42" s="39" t="s">
        <v>7113</v>
      </c>
      <c r="D42" s="58">
        <v>3000</v>
      </c>
      <c r="E42" s="40">
        <v>3035</v>
      </c>
      <c r="F42" s="61" t="s">
        <v>8218</v>
      </c>
      <c r="G42" s="39" t="s">
        <v>8223</v>
      </c>
      <c r="H42" s="39" t="s">
        <v>8245</v>
      </c>
      <c r="I42" s="40">
        <v>1456811940</v>
      </c>
      <c r="J42" s="40">
        <v>1454098976</v>
      </c>
      <c r="K42" s="40" t="b">
        <v>0</v>
      </c>
      <c r="L42" s="40">
        <v>17</v>
      </c>
      <c r="M42" s="40" t="b">
        <v>1</v>
      </c>
      <c r="N42" s="39" t="s">
        <v>8301</v>
      </c>
      <c r="O42" s="40">
        <v>101</v>
      </c>
      <c r="P42" s="40">
        <v>178.53</v>
      </c>
      <c r="Q42" s="39" t="s">
        <v>8315</v>
      </c>
      <c r="R42" s="39" t="s">
        <v>8355</v>
      </c>
      <c r="S42" s="41">
        <v>42398.849259259259</v>
      </c>
      <c r="T42" s="40"/>
      <c r="U42" s="42">
        <v>42430.249305555553</v>
      </c>
    </row>
    <row r="43" spans="1:21" x14ac:dyDescent="0.25">
      <c r="A43" s="43">
        <v>3000</v>
      </c>
      <c r="B43" s="44" t="s">
        <v>3000</v>
      </c>
      <c r="C43" s="44" t="s">
        <v>7110</v>
      </c>
      <c r="D43" s="59">
        <v>500</v>
      </c>
      <c r="E43" s="45">
        <v>500</v>
      </c>
      <c r="F43" s="62" t="s">
        <v>8218</v>
      </c>
      <c r="G43" s="44" t="s">
        <v>8223</v>
      </c>
      <c r="H43" s="44" t="s">
        <v>8245</v>
      </c>
      <c r="I43" s="45">
        <v>1485885600</v>
      </c>
      <c r="J43" s="45">
        <v>1484682670</v>
      </c>
      <c r="K43" s="45" t="b">
        <v>0</v>
      </c>
      <c r="L43" s="45">
        <v>8</v>
      </c>
      <c r="M43" s="45" t="b">
        <v>1</v>
      </c>
      <c r="N43" s="44" t="s">
        <v>8301</v>
      </c>
      <c r="O43" s="45">
        <v>100</v>
      </c>
      <c r="P43" s="45">
        <v>62.5</v>
      </c>
      <c r="Q43" s="44" t="s">
        <v>8315</v>
      </c>
      <c r="R43" s="44" t="s">
        <v>8355</v>
      </c>
      <c r="S43" s="46">
        <v>42752.827199074076</v>
      </c>
      <c r="T43" s="45"/>
      <c r="U43" s="47">
        <v>42766.75</v>
      </c>
    </row>
    <row r="44" spans="1:21" x14ac:dyDescent="0.25">
      <c r="A44" s="38">
        <v>2993</v>
      </c>
      <c r="B44" s="39" t="s">
        <v>2993</v>
      </c>
      <c r="C44" s="39" t="s">
        <v>7103</v>
      </c>
      <c r="D44" s="58">
        <v>1000</v>
      </c>
      <c r="E44" s="40">
        <v>1003</v>
      </c>
      <c r="F44" s="61" t="s">
        <v>8218</v>
      </c>
      <c r="G44" s="39" t="s">
        <v>8223</v>
      </c>
      <c r="H44" s="39" t="s">
        <v>8245</v>
      </c>
      <c r="I44" s="40">
        <v>1455998867</v>
      </c>
      <c r="J44" s="40">
        <v>1453406867</v>
      </c>
      <c r="K44" s="40" t="b">
        <v>0</v>
      </c>
      <c r="L44" s="40">
        <v>22</v>
      </c>
      <c r="M44" s="40" t="b">
        <v>1</v>
      </c>
      <c r="N44" s="39" t="s">
        <v>8301</v>
      </c>
      <c r="O44" s="40">
        <v>100</v>
      </c>
      <c r="P44" s="40">
        <v>45.59</v>
      </c>
      <c r="Q44" s="39" t="s">
        <v>8315</v>
      </c>
      <c r="R44" s="39" t="s">
        <v>8355</v>
      </c>
      <c r="S44" s="41">
        <v>42390.838738425926</v>
      </c>
      <c r="T44" s="40"/>
      <c r="U44" s="42">
        <v>42420.838738425926</v>
      </c>
    </row>
    <row r="45" spans="1:21" x14ac:dyDescent="0.25">
      <c r="A45" s="43">
        <v>2991</v>
      </c>
      <c r="B45" s="44" t="s">
        <v>2991</v>
      </c>
      <c r="C45" s="44" t="s">
        <v>7101</v>
      </c>
      <c r="D45" s="59">
        <v>8500</v>
      </c>
      <c r="E45" s="45">
        <v>8780</v>
      </c>
      <c r="F45" s="62" t="s">
        <v>8218</v>
      </c>
      <c r="G45" s="44" t="s">
        <v>8223</v>
      </c>
      <c r="H45" s="44" t="s">
        <v>8245</v>
      </c>
      <c r="I45" s="45">
        <v>1485547530</v>
      </c>
      <c r="J45" s="45">
        <v>1483646730</v>
      </c>
      <c r="K45" s="45" t="b">
        <v>0</v>
      </c>
      <c r="L45" s="45">
        <v>93</v>
      </c>
      <c r="M45" s="45" t="b">
        <v>1</v>
      </c>
      <c r="N45" s="44" t="s">
        <v>8301</v>
      </c>
      <c r="O45" s="45">
        <v>103</v>
      </c>
      <c r="P45" s="45">
        <v>94.41</v>
      </c>
      <c r="Q45" s="44" t="s">
        <v>8315</v>
      </c>
      <c r="R45" s="44" t="s">
        <v>8355</v>
      </c>
      <c r="S45" s="46">
        <v>42740.837152777778</v>
      </c>
      <c r="T45" s="45"/>
      <c r="U45" s="47">
        <v>42762.837152777778</v>
      </c>
    </row>
    <row r="46" spans="1:21" x14ac:dyDescent="0.25">
      <c r="A46" s="38">
        <v>2982</v>
      </c>
      <c r="B46" s="39" t="s">
        <v>2982</v>
      </c>
      <c r="C46" s="39" t="s">
        <v>7092</v>
      </c>
      <c r="D46" s="58">
        <v>5000</v>
      </c>
      <c r="E46" s="40">
        <v>5103</v>
      </c>
      <c r="F46" s="61" t="s">
        <v>8218</v>
      </c>
      <c r="G46" s="39" t="s">
        <v>8224</v>
      </c>
      <c r="H46" s="39" t="s">
        <v>8246</v>
      </c>
      <c r="I46" s="40">
        <v>1455208143</v>
      </c>
      <c r="J46" s="40">
        <v>1452616143</v>
      </c>
      <c r="K46" s="40" t="b">
        <v>1</v>
      </c>
      <c r="L46" s="40">
        <v>59</v>
      </c>
      <c r="M46" s="40" t="b">
        <v>1</v>
      </c>
      <c r="N46" s="39" t="s">
        <v>8301</v>
      </c>
      <c r="O46" s="40">
        <v>102</v>
      </c>
      <c r="P46" s="40">
        <v>86.49</v>
      </c>
      <c r="Q46" s="39" t="s">
        <v>8315</v>
      </c>
      <c r="R46" s="39" t="s">
        <v>8355</v>
      </c>
      <c r="S46" s="41">
        <v>42381.686840277776</v>
      </c>
      <c r="T46" s="40">
        <v>2016</v>
      </c>
      <c r="U46" s="42">
        <v>42411.686840277776</v>
      </c>
    </row>
    <row r="47" spans="1:21" x14ac:dyDescent="0.25">
      <c r="A47" s="43">
        <v>2977</v>
      </c>
      <c r="B47" s="44" t="s">
        <v>2977</v>
      </c>
      <c r="C47" s="44" t="s">
        <v>7087</v>
      </c>
      <c r="D47" s="59">
        <v>3000</v>
      </c>
      <c r="E47" s="45">
        <v>3407</v>
      </c>
      <c r="F47" s="62" t="s">
        <v>8218</v>
      </c>
      <c r="G47" s="44" t="s">
        <v>8223</v>
      </c>
      <c r="H47" s="44" t="s">
        <v>8245</v>
      </c>
      <c r="I47" s="45">
        <v>1427076840</v>
      </c>
      <c r="J47" s="45">
        <v>1421960934</v>
      </c>
      <c r="K47" s="45" t="b">
        <v>0</v>
      </c>
      <c r="L47" s="45">
        <v>30</v>
      </c>
      <c r="M47" s="45" t="b">
        <v>1</v>
      </c>
      <c r="N47" s="44" t="s">
        <v>8269</v>
      </c>
      <c r="O47" s="45">
        <v>114</v>
      </c>
      <c r="P47" s="45">
        <v>113.57</v>
      </c>
      <c r="Q47" s="44" t="s">
        <v>8315</v>
      </c>
      <c r="R47" s="44" t="s">
        <v>8316</v>
      </c>
      <c r="S47" s="46">
        <v>42026.881180555552</v>
      </c>
      <c r="T47" s="45"/>
      <c r="U47" s="47">
        <v>42086.093055555553</v>
      </c>
    </row>
    <row r="48" spans="1:21" x14ac:dyDescent="0.25">
      <c r="A48" s="38">
        <v>2932</v>
      </c>
      <c r="B48" s="39" t="s">
        <v>2932</v>
      </c>
      <c r="C48" s="39" t="s">
        <v>7042</v>
      </c>
      <c r="D48" s="58">
        <v>3100</v>
      </c>
      <c r="E48" s="40">
        <v>3258</v>
      </c>
      <c r="F48" s="61" t="s">
        <v>8218</v>
      </c>
      <c r="G48" s="39" t="s">
        <v>8225</v>
      </c>
      <c r="H48" s="39" t="s">
        <v>8247</v>
      </c>
      <c r="I48" s="40">
        <v>1424516400</v>
      </c>
      <c r="J48" s="40">
        <v>1421812637</v>
      </c>
      <c r="K48" s="40" t="b">
        <v>0</v>
      </c>
      <c r="L48" s="40">
        <v>38</v>
      </c>
      <c r="M48" s="40" t="b">
        <v>1</v>
      </c>
      <c r="N48" s="39" t="s">
        <v>8303</v>
      </c>
      <c r="O48" s="40">
        <v>105</v>
      </c>
      <c r="P48" s="40">
        <v>85.74</v>
      </c>
      <c r="Q48" s="39" t="s">
        <v>8315</v>
      </c>
      <c r="R48" s="39" t="s">
        <v>8357</v>
      </c>
      <c r="S48" s="41">
        <v>42025.164780092593</v>
      </c>
      <c r="T48" s="40"/>
      <c r="U48" s="42">
        <v>42056.458333333336</v>
      </c>
    </row>
    <row r="49" spans="1:21" x14ac:dyDescent="0.25">
      <c r="A49" s="43">
        <v>2923</v>
      </c>
      <c r="B49" s="44" t="s">
        <v>2923</v>
      </c>
      <c r="C49" s="44" t="s">
        <v>7033</v>
      </c>
      <c r="D49" s="59">
        <v>300</v>
      </c>
      <c r="E49" s="45">
        <v>300</v>
      </c>
      <c r="F49" s="62" t="s">
        <v>8218</v>
      </c>
      <c r="G49" s="44" t="s">
        <v>8223</v>
      </c>
      <c r="H49" s="44" t="s">
        <v>8245</v>
      </c>
      <c r="I49" s="45">
        <v>1422068400</v>
      </c>
      <c r="J49" s="45">
        <v>1420774779</v>
      </c>
      <c r="K49" s="45" t="b">
        <v>0</v>
      </c>
      <c r="L49" s="45">
        <v>10</v>
      </c>
      <c r="M49" s="45" t="b">
        <v>1</v>
      </c>
      <c r="N49" s="44" t="s">
        <v>8303</v>
      </c>
      <c r="O49" s="45">
        <v>100</v>
      </c>
      <c r="P49" s="45">
        <v>30</v>
      </c>
      <c r="Q49" s="44" t="s">
        <v>8315</v>
      </c>
      <c r="R49" s="44" t="s">
        <v>8357</v>
      </c>
      <c r="S49" s="46">
        <v>42013.15253472222</v>
      </c>
      <c r="T49" s="45"/>
      <c r="U49" s="47">
        <v>42028.125</v>
      </c>
    </row>
    <row r="50" spans="1:21" x14ac:dyDescent="0.25">
      <c r="A50" s="38">
        <v>2836</v>
      </c>
      <c r="B50" s="39" t="s">
        <v>2836</v>
      </c>
      <c r="C50" s="39" t="s">
        <v>6946</v>
      </c>
      <c r="D50" s="58">
        <v>450</v>
      </c>
      <c r="E50" s="40">
        <v>485</v>
      </c>
      <c r="F50" s="61" t="s">
        <v>8218</v>
      </c>
      <c r="G50" s="39" t="s">
        <v>8223</v>
      </c>
      <c r="H50" s="39" t="s">
        <v>8245</v>
      </c>
      <c r="I50" s="40">
        <v>1487393940</v>
      </c>
      <c r="J50" s="40">
        <v>1484115418</v>
      </c>
      <c r="K50" s="40" t="b">
        <v>0</v>
      </c>
      <c r="L50" s="40">
        <v>11</v>
      </c>
      <c r="M50" s="40" t="b">
        <v>1</v>
      </c>
      <c r="N50" s="39" t="s">
        <v>8269</v>
      </c>
      <c r="O50" s="40">
        <v>108</v>
      </c>
      <c r="P50" s="40">
        <v>44.09</v>
      </c>
      <c r="Q50" s="39" t="s">
        <v>8315</v>
      </c>
      <c r="R50" s="39" t="s">
        <v>8316</v>
      </c>
      <c r="S50" s="41">
        <v>42746.261782407404</v>
      </c>
      <c r="T50" s="40"/>
      <c r="U50" s="42">
        <v>42784.207638888889</v>
      </c>
    </row>
    <row r="51" spans="1:21" x14ac:dyDescent="0.25">
      <c r="A51" s="43">
        <v>2834</v>
      </c>
      <c r="B51" s="44" t="s">
        <v>2834</v>
      </c>
      <c r="C51" s="44" t="s">
        <v>6944</v>
      </c>
      <c r="D51" s="59">
        <v>800</v>
      </c>
      <c r="E51" s="45">
        <v>1360</v>
      </c>
      <c r="F51" s="62" t="s">
        <v>8218</v>
      </c>
      <c r="G51" s="44" t="s">
        <v>8224</v>
      </c>
      <c r="H51" s="44" t="s">
        <v>8246</v>
      </c>
      <c r="I51" s="45">
        <v>1422658930</v>
      </c>
      <c r="J51" s="45">
        <v>1421362930</v>
      </c>
      <c r="K51" s="45" t="b">
        <v>0</v>
      </c>
      <c r="L51" s="45">
        <v>21</v>
      </c>
      <c r="M51" s="45" t="b">
        <v>1</v>
      </c>
      <c r="N51" s="44" t="s">
        <v>8269</v>
      </c>
      <c r="O51" s="45">
        <v>170</v>
      </c>
      <c r="P51" s="45">
        <v>64.760000000000005</v>
      </c>
      <c r="Q51" s="44" t="s">
        <v>8315</v>
      </c>
      <c r="R51" s="44" t="s">
        <v>8316</v>
      </c>
      <c r="S51" s="46">
        <v>42019.959837962961</v>
      </c>
      <c r="T51" s="45">
        <v>2015</v>
      </c>
      <c r="U51" s="47">
        <v>42034.959837962961</v>
      </c>
    </row>
    <row r="52" spans="1:21" x14ac:dyDescent="0.25">
      <c r="A52" s="38">
        <v>2817</v>
      </c>
      <c r="B52" s="39" t="s">
        <v>2817</v>
      </c>
      <c r="C52" s="39" t="s">
        <v>6927</v>
      </c>
      <c r="D52" s="58">
        <v>600</v>
      </c>
      <c r="E52" s="40">
        <v>780</v>
      </c>
      <c r="F52" s="61" t="s">
        <v>8218</v>
      </c>
      <c r="G52" s="39" t="s">
        <v>8224</v>
      </c>
      <c r="H52" s="39" t="s">
        <v>8246</v>
      </c>
      <c r="I52" s="40">
        <v>1425136462</v>
      </c>
      <c r="J52" s="40">
        <v>1421680462</v>
      </c>
      <c r="K52" s="40" t="b">
        <v>0</v>
      </c>
      <c r="L52" s="40">
        <v>33</v>
      </c>
      <c r="M52" s="40" t="b">
        <v>1</v>
      </c>
      <c r="N52" s="39" t="s">
        <v>8269</v>
      </c>
      <c r="O52" s="40">
        <v>130</v>
      </c>
      <c r="P52" s="40">
        <v>23.64</v>
      </c>
      <c r="Q52" s="39" t="s">
        <v>8315</v>
      </c>
      <c r="R52" s="39" t="s">
        <v>8316</v>
      </c>
      <c r="S52" s="41">
        <v>42023.634976851848</v>
      </c>
      <c r="T52" s="40">
        <v>2015</v>
      </c>
      <c r="U52" s="42">
        <v>42063.634976851848</v>
      </c>
    </row>
    <row r="53" spans="1:21" x14ac:dyDescent="0.25">
      <c r="A53" s="43">
        <v>2811</v>
      </c>
      <c r="B53" s="44" t="s">
        <v>2811</v>
      </c>
      <c r="C53" s="44" t="s">
        <v>6921</v>
      </c>
      <c r="D53" s="59">
        <v>10000</v>
      </c>
      <c r="E53" s="45">
        <v>10027</v>
      </c>
      <c r="F53" s="62" t="s">
        <v>8218</v>
      </c>
      <c r="G53" s="44" t="s">
        <v>8224</v>
      </c>
      <c r="H53" s="44" t="s">
        <v>8246</v>
      </c>
      <c r="I53" s="45">
        <v>1424692503</v>
      </c>
      <c r="J53" s="45">
        <v>1422100503</v>
      </c>
      <c r="K53" s="45" t="b">
        <v>0</v>
      </c>
      <c r="L53" s="45">
        <v>108</v>
      </c>
      <c r="M53" s="45" t="b">
        <v>1</v>
      </c>
      <c r="N53" s="44" t="s">
        <v>8269</v>
      </c>
      <c r="O53" s="45">
        <v>100</v>
      </c>
      <c r="P53" s="45">
        <v>92.84</v>
      </c>
      <c r="Q53" s="44" t="s">
        <v>8315</v>
      </c>
      <c r="R53" s="44" t="s">
        <v>8316</v>
      </c>
      <c r="S53" s="46">
        <v>42028.496562499997</v>
      </c>
      <c r="T53" s="45">
        <v>2015</v>
      </c>
      <c r="U53" s="47">
        <v>42058.496562499997</v>
      </c>
    </row>
    <row r="54" spans="1:21" x14ac:dyDescent="0.25">
      <c r="A54" s="38">
        <v>2790</v>
      </c>
      <c r="B54" s="39" t="s">
        <v>2790</v>
      </c>
      <c r="C54" s="39" t="s">
        <v>6900</v>
      </c>
      <c r="D54" s="58">
        <v>3000</v>
      </c>
      <c r="E54" s="40">
        <v>3160</v>
      </c>
      <c r="F54" s="61" t="s">
        <v>8218</v>
      </c>
      <c r="G54" s="39" t="s">
        <v>8223</v>
      </c>
      <c r="H54" s="39" t="s">
        <v>8245</v>
      </c>
      <c r="I54" s="40">
        <v>1423693903</v>
      </c>
      <c r="J54" s="40">
        <v>1421101903</v>
      </c>
      <c r="K54" s="40" t="b">
        <v>0</v>
      </c>
      <c r="L54" s="40">
        <v>66</v>
      </c>
      <c r="M54" s="40" t="b">
        <v>1</v>
      </c>
      <c r="N54" s="39" t="s">
        <v>8269</v>
      </c>
      <c r="O54" s="40">
        <v>105</v>
      </c>
      <c r="P54" s="40">
        <v>47.88</v>
      </c>
      <c r="Q54" s="39" t="s">
        <v>8315</v>
      </c>
      <c r="R54" s="39" t="s">
        <v>8316</v>
      </c>
      <c r="S54" s="41">
        <v>42016.938692129632</v>
      </c>
      <c r="T54" s="40"/>
      <c r="U54" s="42">
        <v>42046.938692129632</v>
      </c>
    </row>
    <row r="55" spans="1:21" x14ac:dyDescent="0.25">
      <c r="A55" s="43">
        <v>2782</v>
      </c>
      <c r="B55" s="44" t="s">
        <v>2782</v>
      </c>
      <c r="C55" s="44" t="s">
        <v>6892</v>
      </c>
      <c r="D55" s="59">
        <v>1000</v>
      </c>
      <c r="E55" s="45">
        <v>1200</v>
      </c>
      <c r="F55" s="62" t="s">
        <v>8218</v>
      </c>
      <c r="G55" s="44" t="s">
        <v>8223</v>
      </c>
      <c r="H55" s="44" t="s">
        <v>8245</v>
      </c>
      <c r="I55" s="45">
        <v>1424149140</v>
      </c>
      <c r="J55" s="45">
        <v>1421964718</v>
      </c>
      <c r="K55" s="45" t="b">
        <v>0</v>
      </c>
      <c r="L55" s="45">
        <v>18</v>
      </c>
      <c r="M55" s="45" t="b">
        <v>1</v>
      </c>
      <c r="N55" s="44" t="s">
        <v>8269</v>
      </c>
      <c r="O55" s="45">
        <v>120</v>
      </c>
      <c r="P55" s="45">
        <v>66.67</v>
      </c>
      <c r="Q55" s="44" t="s">
        <v>8315</v>
      </c>
      <c r="R55" s="44" t="s">
        <v>8316</v>
      </c>
      <c r="S55" s="46">
        <v>42026.924976851849</v>
      </c>
      <c r="T55" s="45"/>
      <c r="U55" s="47">
        <v>42052.207638888889</v>
      </c>
    </row>
    <row r="56" spans="1:21" x14ac:dyDescent="0.25">
      <c r="A56" s="38">
        <v>2781</v>
      </c>
      <c r="B56" s="39" t="s">
        <v>2781</v>
      </c>
      <c r="C56" s="39" t="s">
        <v>6891</v>
      </c>
      <c r="D56" s="58">
        <v>1250</v>
      </c>
      <c r="E56" s="40">
        <v>1316</v>
      </c>
      <c r="F56" s="61" t="s">
        <v>8218</v>
      </c>
      <c r="G56" s="39" t="s">
        <v>8223</v>
      </c>
      <c r="H56" s="39" t="s">
        <v>8245</v>
      </c>
      <c r="I56" s="40">
        <v>1423724400</v>
      </c>
      <c r="J56" s="40">
        <v>1421274954</v>
      </c>
      <c r="K56" s="40" t="b">
        <v>0</v>
      </c>
      <c r="L56" s="40">
        <v>28</v>
      </c>
      <c r="M56" s="40" t="b">
        <v>1</v>
      </c>
      <c r="N56" s="39" t="s">
        <v>8269</v>
      </c>
      <c r="O56" s="40">
        <v>105</v>
      </c>
      <c r="P56" s="40">
        <v>47</v>
      </c>
      <c r="Q56" s="39" t="s">
        <v>8315</v>
      </c>
      <c r="R56" s="39" t="s">
        <v>8316</v>
      </c>
      <c r="S56" s="41">
        <v>42018.94159722222</v>
      </c>
      <c r="T56" s="40"/>
      <c r="U56" s="42">
        <v>42047.291666666664</v>
      </c>
    </row>
    <row r="57" spans="1:21" x14ac:dyDescent="0.25">
      <c r="A57" s="43">
        <v>2715</v>
      </c>
      <c r="B57" s="44" t="s">
        <v>2715</v>
      </c>
      <c r="C57" s="44" t="s">
        <v>6825</v>
      </c>
      <c r="D57" s="59">
        <v>12000</v>
      </c>
      <c r="E57" s="45">
        <v>31754.69</v>
      </c>
      <c r="F57" s="62" t="s">
        <v>8218</v>
      </c>
      <c r="G57" s="44" t="s">
        <v>8223</v>
      </c>
      <c r="H57" s="44" t="s">
        <v>8245</v>
      </c>
      <c r="I57" s="45">
        <v>1456047228</v>
      </c>
      <c r="J57" s="45">
        <v>1453109628</v>
      </c>
      <c r="K57" s="45" t="b">
        <v>1</v>
      </c>
      <c r="L57" s="45">
        <v>551</v>
      </c>
      <c r="M57" s="45" t="b">
        <v>1</v>
      </c>
      <c r="N57" s="44" t="s">
        <v>8301</v>
      </c>
      <c r="O57" s="45">
        <v>265</v>
      </c>
      <c r="P57" s="45">
        <v>57.63</v>
      </c>
      <c r="Q57" s="44" t="s">
        <v>8315</v>
      </c>
      <c r="R57" s="44" t="s">
        <v>8355</v>
      </c>
      <c r="S57" s="46">
        <v>42387.398472222223</v>
      </c>
      <c r="T57" s="45"/>
      <c r="U57" s="47">
        <v>42421.398472222223</v>
      </c>
    </row>
    <row r="58" spans="1:21" x14ac:dyDescent="0.25">
      <c r="A58" s="38">
        <v>4112</v>
      </c>
      <c r="B58" s="39" t="s">
        <v>4108</v>
      </c>
      <c r="C58" s="39" t="s">
        <v>6961</v>
      </c>
      <c r="D58" s="58">
        <v>2500</v>
      </c>
      <c r="E58" s="40">
        <v>1</v>
      </c>
      <c r="F58" s="61" t="s">
        <v>8220</v>
      </c>
      <c r="G58" s="39" t="s">
        <v>8240</v>
      </c>
      <c r="H58" s="39" t="s">
        <v>8248</v>
      </c>
      <c r="I58" s="40">
        <v>1456617600</v>
      </c>
      <c r="J58" s="40">
        <v>1454280186</v>
      </c>
      <c r="K58" s="40" t="b">
        <v>0</v>
      </c>
      <c r="L58" s="40">
        <v>1</v>
      </c>
      <c r="M58" s="40" t="b">
        <v>0</v>
      </c>
      <c r="N58" s="39" t="s">
        <v>8269</v>
      </c>
      <c r="O58" s="40">
        <v>0</v>
      </c>
      <c r="P58" s="40">
        <v>1</v>
      </c>
      <c r="Q58" s="39" t="s">
        <v>8315</v>
      </c>
      <c r="R58" s="39" t="s">
        <v>8316</v>
      </c>
      <c r="S58" s="41">
        <v>42400.946597222224</v>
      </c>
      <c r="T58" s="40"/>
      <c r="U58" s="42">
        <v>42428</v>
      </c>
    </row>
    <row r="59" spans="1:21" x14ac:dyDescent="0.25">
      <c r="A59" s="43">
        <v>4111</v>
      </c>
      <c r="B59" s="44" t="s">
        <v>4107</v>
      </c>
      <c r="C59" s="44" t="s">
        <v>8214</v>
      </c>
      <c r="D59" s="59">
        <v>3000</v>
      </c>
      <c r="E59" s="45">
        <v>94</v>
      </c>
      <c r="F59" s="62" t="s">
        <v>8220</v>
      </c>
      <c r="G59" s="44" t="s">
        <v>8223</v>
      </c>
      <c r="H59" s="44" t="s">
        <v>8245</v>
      </c>
      <c r="I59" s="45">
        <v>1424747740</v>
      </c>
      <c r="J59" s="45">
        <v>1422155740</v>
      </c>
      <c r="K59" s="45" t="b">
        <v>0</v>
      </c>
      <c r="L59" s="45">
        <v>6</v>
      </c>
      <c r="M59" s="45" t="b">
        <v>0</v>
      </c>
      <c r="N59" s="44" t="s">
        <v>8269</v>
      </c>
      <c r="O59" s="45">
        <v>3</v>
      </c>
      <c r="P59" s="45">
        <v>15.67</v>
      </c>
      <c r="Q59" s="44" t="s">
        <v>8315</v>
      </c>
      <c r="R59" s="44" t="s">
        <v>8316</v>
      </c>
      <c r="S59" s="46">
        <v>42029.135879629626</v>
      </c>
      <c r="T59" s="45"/>
      <c r="U59" s="47">
        <v>42059.135879629626</v>
      </c>
    </row>
    <row r="60" spans="1:21" x14ac:dyDescent="0.25">
      <c r="A60" s="38">
        <v>4096</v>
      </c>
      <c r="B60" s="39" t="s">
        <v>4092</v>
      </c>
      <c r="C60" s="39" t="s">
        <v>8199</v>
      </c>
      <c r="D60" s="58">
        <v>3500</v>
      </c>
      <c r="E60" s="40">
        <v>400</v>
      </c>
      <c r="F60" s="61" t="s">
        <v>8220</v>
      </c>
      <c r="G60" s="39" t="s">
        <v>8224</v>
      </c>
      <c r="H60" s="39" t="s">
        <v>8246</v>
      </c>
      <c r="I60" s="40">
        <v>1488271860</v>
      </c>
      <c r="J60" s="40">
        <v>1484484219</v>
      </c>
      <c r="K60" s="40" t="b">
        <v>0</v>
      </c>
      <c r="L60" s="40">
        <v>5</v>
      </c>
      <c r="M60" s="40" t="b">
        <v>0</v>
      </c>
      <c r="N60" s="39" t="s">
        <v>8269</v>
      </c>
      <c r="O60" s="40">
        <v>11</v>
      </c>
      <c r="P60" s="40">
        <v>80</v>
      </c>
      <c r="Q60" s="39" t="s">
        <v>8315</v>
      </c>
      <c r="R60" s="39" t="s">
        <v>8316</v>
      </c>
      <c r="S60" s="41">
        <v>42750.530312499999</v>
      </c>
      <c r="T60" s="40">
        <v>2017</v>
      </c>
      <c r="U60" s="42">
        <v>42794.368750000001</v>
      </c>
    </row>
    <row r="61" spans="1:21" x14ac:dyDescent="0.25">
      <c r="A61" s="43">
        <v>4070</v>
      </c>
      <c r="B61" s="44" t="s">
        <v>4066</v>
      </c>
      <c r="C61" s="44" t="s">
        <v>8173</v>
      </c>
      <c r="D61" s="59">
        <v>1000</v>
      </c>
      <c r="E61" s="45">
        <v>165</v>
      </c>
      <c r="F61" s="62" t="s">
        <v>8220</v>
      </c>
      <c r="G61" s="44" t="s">
        <v>8223</v>
      </c>
      <c r="H61" s="44" t="s">
        <v>8245</v>
      </c>
      <c r="I61" s="45">
        <v>1425178800</v>
      </c>
      <c r="J61" s="45">
        <v>1422374420</v>
      </c>
      <c r="K61" s="45" t="b">
        <v>0</v>
      </c>
      <c r="L61" s="45">
        <v>6</v>
      </c>
      <c r="M61" s="45" t="b">
        <v>0</v>
      </c>
      <c r="N61" s="44" t="s">
        <v>8269</v>
      </c>
      <c r="O61" s="45">
        <v>17</v>
      </c>
      <c r="P61" s="45">
        <v>27.5</v>
      </c>
      <c r="Q61" s="44" t="s">
        <v>8315</v>
      </c>
      <c r="R61" s="44" t="s">
        <v>8316</v>
      </c>
      <c r="S61" s="46">
        <v>42031.666898148149</v>
      </c>
      <c r="T61" s="45"/>
      <c r="U61" s="47">
        <v>42064.125</v>
      </c>
    </row>
    <row r="62" spans="1:21" x14ac:dyDescent="0.25">
      <c r="A62" s="38">
        <v>4069</v>
      </c>
      <c r="B62" s="39" t="s">
        <v>4065</v>
      </c>
      <c r="C62" s="39" t="s">
        <v>8172</v>
      </c>
      <c r="D62" s="58">
        <v>1250</v>
      </c>
      <c r="E62" s="40">
        <v>430</v>
      </c>
      <c r="F62" s="61" t="s">
        <v>8220</v>
      </c>
      <c r="G62" s="39" t="s">
        <v>8224</v>
      </c>
      <c r="H62" s="39" t="s">
        <v>8246</v>
      </c>
      <c r="I62" s="40">
        <v>1425124800</v>
      </c>
      <c r="J62" s="40">
        <v>1421596356</v>
      </c>
      <c r="K62" s="40" t="b">
        <v>0</v>
      </c>
      <c r="L62" s="40">
        <v>13</v>
      </c>
      <c r="M62" s="40" t="b">
        <v>0</v>
      </c>
      <c r="N62" s="39" t="s">
        <v>8269</v>
      </c>
      <c r="O62" s="40">
        <v>34</v>
      </c>
      <c r="P62" s="40">
        <v>33.08</v>
      </c>
      <c r="Q62" s="39" t="s">
        <v>8315</v>
      </c>
      <c r="R62" s="39" t="s">
        <v>8316</v>
      </c>
      <c r="S62" s="41">
        <v>42022.661527777775</v>
      </c>
      <c r="T62" s="40">
        <v>2015</v>
      </c>
      <c r="U62" s="42">
        <v>42063.5</v>
      </c>
    </row>
    <row r="63" spans="1:21" x14ac:dyDescent="0.25">
      <c r="A63" s="43">
        <v>4030</v>
      </c>
      <c r="B63" s="44" t="s">
        <v>4026</v>
      </c>
      <c r="C63" s="44" t="s">
        <v>8135</v>
      </c>
      <c r="D63" s="59">
        <v>2500</v>
      </c>
      <c r="E63" s="45">
        <v>400</v>
      </c>
      <c r="F63" s="62" t="s">
        <v>8220</v>
      </c>
      <c r="G63" s="44" t="s">
        <v>8223</v>
      </c>
      <c r="H63" s="44" t="s">
        <v>8245</v>
      </c>
      <c r="I63" s="45">
        <v>1454525340</v>
      </c>
      <c r="J63" s="45">
        <v>1452008599</v>
      </c>
      <c r="K63" s="45" t="b">
        <v>0</v>
      </c>
      <c r="L63" s="45">
        <v>6</v>
      </c>
      <c r="M63" s="45" t="b">
        <v>0</v>
      </c>
      <c r="N63" s="44" t="s">
        <v>8269</v>
      </c>
      <c r="O63" s="45">
        <v>16</v>
      </c>
      <c r="P63" s="45">
        <v>66.67</v>
      </c>
      <c r="Q63" s="44" t="s">
        <v>8315</v>
      </c>
      <c r="R63" s="44" t="s">
        <v>8316</v>
      </c>
      <c r="S63" s="46">
        <v>42374.655081018522</v>
      </c>
      <c r="T63" s="45"/>
      <c r="U63" s="47">
        <v>42403.78402777778</v>
      </c>
    </row>
    <row r="64" spans="1:21" x14ac:dyDescent="0.25">
      <c r="A64" s="38">
        <v>4013</v>
      </c>
      <c r="B64" s="39" t="s">
        <v>4009</v>
      </c>
      <c r="C64" s="39" t="s">
        <v>8118</v>
      </c>
      <c r="D64" s="58">
        <v>2000</v>
      </c>
      <c r="E64" s="40">
        <v>26</v>
      </c>
      <c r="F64" s="61" t="s">
        <v>8220</v>
      </c>
      <c r="G64" s="39" t="s">
        <v>8223</v>
      </c>
      <c r="H64" s="39" t="s">
        <v>8245</v>
      </c>
      <c r="I64" s="40">
        <v>1424070823</v>
      </c>
      <c r="J64" s="40">
        <v>1421478823</v>
      </c>
      <c r="K64" s="40" t="b">
        <v>0</v>
      </c>
      <c r="L64" s="40">
        <v>2</v>
      </c>
      <c r="M64" s="40" t="b">
        <v>0</v>
      </c>
      <c r="N64" s="39" t="s">
        <v>8269</v>
      </c>
      <c r="O64" s="40">
        <v>1</v>
      </c>
      <c r="P64" s="40">
        <v>13</v>
      </c>
      <c r="Q64" s="39" t="s">
        <v>8315</v>
      </c>
      <c r="R64" s="39" t="s">
        <v>8316</v>
      </c>
      <c r="S64" s="41">
        <v>42021.301192129627</v>
      </c>
      <c r="T64" s="40"/>
      <c r="U64" s="42">
        <v>42051.301192129627</v>
      </c>
    </row>
    <row r="65" spans="1:21" x14ac:dyDescent="0.25">
      <c r="A65" s="43">
        <v>4006</v>
      </c>
      <c r="B65" s="44" t="s">
        <v>4002</v>
      </c>
      <c r="C65" s="44" t="s">
        <v>8111</v>
      </c>
      <c r="D65" s="59">
        <v>30000</v>
      </c>
      <c r="E65" s="45">
        <v>2</v>
      </c>
      <c r="F65" s="62" t="s">
        <v>8220</v>
      </c>
      <c r="G65" s="44" t="s">
        <v>8223</v>
      </c>
      <c r="H65" s="44" t="s">
        <v>8245</v>
      </c>
      <c r="I65" s="45">
        <v>1455647587</v>
      </c>
      <c r="J65" s="45">
        <v>1453487587</v>
      </c>
      <c r="K65" s="45" t="b">
        <v>0</v>
      </c>
      <c r="L65" s="45">
        <v>1</v>
      </c>
      <c r="M65" s="45" t="b">
        <v>0</v>
      </c>
      <c r="N65" s="44" t="s">
        <v>8269</v>
      </c>
      <c r="O65" s="45">
        <v>0</v>
      </c>
      <c r="P65" s="45">
        <v>2</v>
      </c>
      <c r="Q65" s="44" t="s">
        <v>8315</v>
      </c>
      <c r="R65" s="44" t="s">
        <v>8316</v>
      </c>
      <c r="S65" s="46">
        <v>42391.772997685184</v>
      </c>
      <c r="T65" s="45"/>
      <c r="U65" s="47">
        <v>42416.772997685184</v>
      </c>
    </row>
    <row r="66" spans="1:21" x14ac:dyDescent="0.25">
      <c r="A66" s="38">
        <v>4003</v>
      </c>
      <c r="B66" s="39" t="s">
        <v>3999</v>
      </c>
      <c r="C66" s="39" t="s">
        <v>8071</v>
      </c>
      <c r="D66" s="58">
        <v>2000</v>
      </c>
      <c r="E66" s="40">
        <v>201</v>
      </c>
      <c r="F66" s="61" t="s">
        <v>8220</v>
      </c>
      <c r="G66" s="39" t="s">
        <v>8223</v>
      </c>
      <c r="H66" s="39" t="s">
        <v>8245</v>
      </c>
      <c r="I66" s="40">
        <v>1424009147</v>
      </c>
      <c r="J66" s="40">
        <v>1421417147</v>
      </c>
      <c r="K66" s="40" t="b">
        <v>0</v>
      </c>
      <c r="L66" s="40">
        <v>2</v>
      </c>
      <c r="M66" s="40" t="b">
        <v>0</v>
      </c>
      <c r="N66" s="39" t="s">
        <v>8269</v>
      </c>
      <c r="O66" s="40">
        <v>10</v>
      </c>
      <c r="P66" s="40">
        <v>100.5</v>
      </c>
      <c r="Q66" s="39" t="s">
        <v>8315</v>
      </c>
      <c r="R66" s="39" t="s">
        <v>8316</v>
      </c>
      <c r="S66" s="41">
        <v>42020.58734953704</v>
      </c>
      <c r="T66" s="40"/>
      <c r="U66" s="42">
        <v>42050.58734953704</v>
      </c>
    </row>
    <row r="67" spans="1:21" x14ac:dyDescent="0.25">
      <c r="A67" s="43">
        <v>3995</v>
      </c>
      <c r="B67" s="44" t="s">
        <v>3991</v>
      </c>
      <c r="C67" s="44" t="s">
        <v>8101</v>
      </c>
      <c r="D67" s="59">
        <v>200</v>
      </c>
      <c r="E67" s="45">
        <v>70</v>
      </c>
      <c r="F67" s="62" t="s">
        <v>8220</v>
      </c>
      <c r="G67" s="44" t="s">
        <v>8224</v>
      </c>
      <c r="H67" s="44" t="s">
        <v>8246</v>
      </c>
      <c r="I67" s="45">
        <v>1423913220</v>
      </c>
      <c r="J67" s="45">
        <v>1421339077</v>
      </c>
      <c r="K67" s="45" t="b">
        <v>0</v>
      </c>
      <c r="L67" s="45">
        <v>4</v>
      </c>
      <c r="M67" s="45" t="b">
        <v>0</v>
      </c>
      <c r="N67" s="44" t="s">
        <v>8269</v>
      </c>
      <c r="O67" s="45">
        <v>35</v>
      </c>
      <c r="P67" s="45">
        <v>17.5</v>
      </c>
      <c r="Q67" s="44" t="s">
        <v>8315</v>
      </c>
      <c r="R67" s="44" t="s">
        <v>8316</v>
      </c>
      <c r="S67" s="46">
        <v>42019.683761574073</v>
      </c>
      <c r="T67" s="45">
        <v>2015</v>
      </c>
      <c r="U67" s="47">
        <v>42049.477083333331</v>
      </c>
    </row>
    <row r="68" spans="1:21" x14ac:dyDescent="0.25">
      <c r="A68" s="38">
        <v>3985</v>
      </c>
      <c r="B68" s="39" t="s">
        <v>3981</v>
      </c>
      <c r="C68" s="39" t="s">
        <v>8091</v>
      </c>
      <c r="D68" s="58">
        <v>2000</v>
      </c>
      <c r="E68" s="40">
        <v>641</v>
      </c>
      <c r="F68" s="61" t="s">
        <v>8220</v>
      </c>
      <c r="G68" s="39" t="s">
        <v>8223</v>
      </c>
      <c r="H68" s="39" t="s">
        <v>8245</v>
      </c>
      <c r="I68" s="40">
        <v>1456002300</v>
      </c>
      <c r="J68" s="40">
        <v>1454173120</v>
      </c>
      <c r="K68" s="40" t="b">
        <v>0</v>
      </c>
      <c r="L68" s="40">
        <v>19</v>
      </c>
      <c r="M68" s="40" t="b">
        <v>0</v>
      </c>
      <c r="N68" s="39" t="s">
        <v>8269</v>
      </c>
      <c r="O68" s="40">
        <v>32</v>
      </c>
      <c r="P68" s="40">
        <v>33.74</v>
      </c>
      <c r="Q68" s="39" t="s">
        <v>8315</v>
      </c>
      <c r="R68" s="39" t="s">
        <v>8316</v>
      </c>
      <c r="S68" s="41">
        <v>42399.707407407404</v>
      </c>
      <c r="T68" s="40"/>
      <c r="U68" s="42">
        <v>42420.878472222219</v>
      </c>
    </row>
    <row r="69" spans="1:21" x14ac:dyDescent="0.25">
      <c r="A69" s="43">
        <v>3949</v>
      </c>
      <c r="B69" s="44" t="s">
        <v>3946</v>
      </c>
      <c r="C69" s="44" t="s">
        <v>8057</v>
      </c>
      <c r="D69" s="59">
        <v>10000</v>
      </c>
      <c r="E69" s="45">
        <v>1577</v>
      </c>
      <c r="F69" s="62" t="s">
        <v>8220</v>
      </c>
      <c r="G69" s="44" t="s">
        <v>8225</v>
      </c>
      <c r="H69" s="44" t="s">
        <v>8247</v>
      </c>
      <c r="I69" s="45">
        <v>1423623221</v>
      </c>
      <c r="J69" s="45">
        <v>1421031221</v>
      </c>
      <c r="K69" s="45" t="b">
        <v>0</v>
      </c>
      <c r="L69" s="45">
        <v>32</v>
      </c>
      <c r="M69" s="45" t="b">
        <v>0</v>
      </c>
      <c r="N69" s="44" t="s">
        <v>8269</v>
      </c>
      <c r="O69" s="45">
        <v>16</v>
      </c>
      <c r="P69" s="45">
        <v>49.28</v>
      </c>
      <c r="Q69" s="44" t="s">
        <v>8315</v>
      </c>
      <c r="R69" s="44" t="s">
        <v>8316</v>
      </c>
      <c r="S69" s="46">
        <v>42016.120613425926</v>
      </c>
      <c r="T69" s="45"/>
      <c r="U69" s="47">
        <v>42046.120613425926</v>
      </c>
    </row>
    <row r="70" spans="1:21" x14ac:dyDescent="0.25">
      <c r="A70" s="38">
        <v>3946</v>
      </c>
      <c r="B70" s="39" t="s">
        <v>3943</v>
      </c>
      <c r="C70" s="39" t="s">
        <v>8054</v>
      </c>
      <c r="D70" s="58">
        <v>6000</v>
      </c>
      <c r="E70" s="40">
        <v>195</v>
      </c>
      <c r="F70" s="61" t="s">
        <v>8220</v>
      </c>
      <c r="G70" s="39" t="s">
        <v>8223</v>
      </c>
      <c r="H70" s="39" t="s">
        <v>8245</v>
      </c>
      <c r="I70" s="40">
        <v>1425110400</v>
      </c>
      <c r="J70" s="40">
        <v>1422388822</v>
      </c>
      <c r="K70" s="40" t="b">
        <v>0</v>
      </c>
      <c r="L70" s="40">
        <v>5</v>
      </c>
      <c r="M70" s="40" t="b">
        <v>0</v>
      </c>
      <c r="N70" s="39" t="s">
        <v>8269</v>
      </c>
      <c r="O70" s="40">
        <v>3</v>
      </c>
      <c r="P70" s="40">
        <v>39</v>
      </c>
      <c r="Q70" s="39" t="s">
        <v>8315</v>
      </c>
      <c r="R70" s="39" t="s">
        <v>8316</v>
      </c>
      <c r="S70" s="41">
        <v>42031.833587962959</v>
      </c>
      <c r="T70" s="40"/>
      <c r="U70" s="42">
        <v>42063.333333333336</v>
      </c>
    </row>
    <row r="71" spans="1:21" x14ac:dyDescent="0.25">
      <c r="A71" s="43">
        <v>3922</v>
      </c>
      <c r="B71" s="44" t="s">
        <v>3919</v>
      </c>
      <c r="C71" s="44" t="s">
        <v>8030</v>
      </c>
      <c r="D71" s="59">
        <v>750</v>
      </c>
      <c r="E71" s="45">
        <v>61</v>
      </c>
      <c r="F71" s="62" t="s">
        <v>8220</v>
      </c>
      <c r="G71" s="44" t="s">
        <v>8223</v>
      </c>
      <c r="H71" s="44" t="s">
        <v>8245</v>
      </c>
      <c r="I71" s="45">
        <v>1425337200</v>
      </c>
      <c r="J71" s="45">
        <v>1421432810</v>
      </c>
      <c r="K71" s="45" t="b">
        <v>0</v>
      </c>
      <c r="L71" s="45">
        <v>6</v>
      </c>
      <c r="M71" s="45" t="b">
        <v>0</v>
      </c>
      <c r="N71" s="44" t="s">
        <v>8269</v>
      </c>
      <c r="O71" s="45">
        <v>8</v>
      </c>
      <c r="P71" s="45">
        <v>10.17</v>
      </c>
      <c r="Q71" s="44" t="s">
        <v>8315</v>
      </c>
      <c r="R71" s="44" t="s">
        <v>8316</v>
      </c>
      <c r="S71" s="46">
        <v>42020.768634259257</v>
      </c>
      <c r="T71" s="45"/>
      <c r="U71" s="47">
        <v>42065.958333333336</v>
      </c>
    </row>
    <row r="72" spans="1:21" x14ac:dyDescent="0.25">
      <c r="A72" s="38">
        <v>3895</v>
      </c>
      <c r="B72" s="39" t="s">
        <v>3892</v>
      </c>
      <c r="C72" s="39" t="s">
        <v>8003</v>
      </c>
      <c r="D72" s="58">
        <v>1000</v>
      </c>
      <c r="E72" s="40">
        <v>50</v>
      </c>
      <c r="F72" s="61" t="s">
        <v>8220</v>
      </c>
      <c r="G72" s="39" t="s">
        <v>8223</v>
      </c>
      <c r="H72" s="39" t="s">
        <v>8245</v>
      </c>
      <c r="I72" s="40">
        <v>1425103218</v>
      </c>
      <c r="J72" s="40">
        <v>1422424818</v>
      </c>
      <c r="K72" s="40" t="b">
        <v>0</v>
      </c>
      <c r="L72" s="40">
        <v>1</v>
      </c>
      <c r="M72" s="40" t="b">
        <v>0</v>
      </c>
      <c r="N72" s="39" t="s">
        <v>8269</v>
      </c>
      <c r="O72" s="40">
        <v>5</v>
      </c>
      <c r="P72" s="40">
        <v>50</v>
      </c>
      <c r="Q72" s="39" t="s">
        <v>8315</v>
      </c>
      <c r="R72" s="39" t="s">
        <v>8316</v>
      </c>
      <c r="S72" s="41">
        <v>42032.250208333331</v>
      </c>
      <c r="T72" s="40"/>
      <c r="U72" s="42">
        <v>42063.250208333331</v>
      </c>
    </row>
    <row r="73" spans="1:21" x14ac:dyDescent="0.25">
      <c r="A73" s="43">
        <v>3888</v>
      </c>
      <c r="B73" s="44" t="s">
        <v>3885</v>
      </c>
      <c r="C73" s="44" t="s">
        <v>7996</v>
      </c>
      <c r="D73" s="59">
        <v>2000</v>
      </c>
      <c r="E73" s="45">
        <v>542</v>
      </c>
      <c r="F73" s="62" t="s">
        <v>8220</v>
      </c>
      <c r="G73" s="44" t="s">
        <v>8224</v>
      </c>
      <c r="H73" s="44" t="s">
        <v>8246</v>
      </c>
      <c r="I73" s="45">
        <v>1488114358</v>
      </c>
      <c r="J73" s="45">
        <v>1485522358</v>
      </c>
      <c r="K73" s="45" t="b">
        <v>0</v>
      </c>
      <c r="L73" s="45">
        <v>14</v>
      </c>
      <c r="M73" s="45" t="b">
        <v>0</v>
      </c>
      <c r="N73" s="44" t="s">
        <v>8269</v>
      </c>
      <c r="O73" s="45">
        <v>27</v>
      </c>
      <c r="P73" s="45">
        <v>38.71</v>
      </c>
      <c r="Q73" s="44" t="s">
        <v>8315</v>
      </c>
      <c r="R73" s="44" t="s">
        <v>8316</v>
      </c>
      <c r="S73" s="46">
        <v>42762.545810185184</v>
      </c>
      <c r="T73" s="45">
        <v>2017</v>
      </c>
      <c r="U73" s="47">
        <v>42792.545810185184</v>
      </c>
    </row>
    <row r="74" spans="1:21" x14ac:dyDescent="0.25">
      <c r="A74" s="38">
        <v>3198</v>
      </c>
      <c r="B74" s="39" t="s">
        <v>3198</v>
      </c>
      <c r="C74" s="39" t="s">
        <v>7308</v>
      </c>
      <c r="D74" s="58">
        <v>30000</v>
      </c>
      <c r="E74" s="40">
        <v>110</v>
      </c>
      <c r="F74" s="61" t="s">
        <v>8220</v>
      </c>
      <c r="G74" s="39" t="s">
        <v>8231</v>
      </c>
      <c r="H74" s="39" t="s">
        <v>8252</v>
      </c>
      <c r="I74" s="40">
        <v>1424081477</v>
      </c>
      <c r="J74" s="40">
        <v>1420798277</v>
      </c>
      <c r="K74" s="40" t="b">
        <v>0</v>
      </c>
      <c r="L74" s="40">
        <v>3</v>
      </c>
      <c r="M74" s="40" t="b">
        <v>0</v>
      </c>
      <c r="N74" s="39" t="s">
        <v>8303</v>
      </c>
      <c r="O74" s="40">
        <v>0</v>
      </c>
      <c r="P74" s="40">
        <v>36.67</v>
      </c>
      <c r="Q74" s="39" t="s">
        <v>8315</v>
      </c>
      <c r="R74" s="39" t="s">
        <v>8357</v>
      </c>
      <c r="S74" s="41">
        <v>42013.424502314818</v>
      </c>
      <c r="T74" s="40"/>
      <c r="U74" s="42">
        <v>42051.424502314818</v>
      </c>
    </row>
    <row r="75" spans="1:21" x14ac:dyDescent="0.25">
      <c r="A75" s="43">
        <v>3197</v>
      </c>
      <c r="B75" s="44" t="s">
        <v>3197</v>
      </c>
      <c r="C75" s="44" t="s">
        <v>7307</v>
      </c>
      <c r="D75" s="59">
        <v>10000</v>
      </c>
      <c r="E75" s="45">
        <v>1145</v>
      </c>
      <c r="F75" s="62" t="s">
        <v>8220</v>
      </c>
      <c r="G75" s="44" t="s">
        <v>8233</v>
      </c>
      <c r="H75" s="44" t="s">
        <v>8253</v>
      </c>
      <c r="I75" s="45">
        <v>1423050618</v>
      </c>
      <c r="J75" s="45">
        <v>1420458618</v>
      </c>
      <c r="K75" s="45" t="b">
        <v>0</v>
      </c>
      <c r="L75" s="45">
        <v>4</v>
      </c>
      <c r="M75" s="45" t="b">
        <v>0</v>
      </c>
      <c r="N75" s="44" t="s">
        <v>8303</v>
      </c>
      <c r="O75" s="45">
        <v>11</v>
      </c>
      <c r="P75" s="45">
        <v>286.25</v>
      </c>
      <c r="Q75" s="44" t="s">
        <v>8315</v>
      </c>
      <c r="R75" s="44" t="s">
        <v>8357</v>
      </c>
      <c r="S75" s="46">
        <v>42009.493263888886</v>
      </c>
      <c r="T75" s="45"/>
      <c r="U75" s="47">
        <v>42039.493263888886</v>
      </c>
    </row>
    <row r="76" spans="1:21" x14ac:dyDescent="0.25">
      <c r="A76" s="38">
        <v>3195</v>
      </c>
      <c r="B76" s="39" t="s">
        <v>3195</v>
      </c>
      <c r="C76" s="39" t="s">
        <v>7305</v>
      </c>
      <c r="D76" s="58">
        <v>3500</v>
      </c>
      <c r="E76" s="40">
        <v>2070</v>
      </c>
      <c r="F76" s="61" t="s">
        <v>8220</v>
      </c>
      <c r="G76" s="39" t="s">
        <v>8223</v>
      </c>
      <c r="H76" s="39" t="s">
        <v>8245</v>
      </c>
      <c r="I76" s="40">
        <v>1423750542</v>
      </c>
      <c r="J76" s="40">
        <v>1421158542</v>
      </c>
      <c r="K76" s="40" t="b">
        <v>0</v>
      </c>
      <c r="L76" s="40">
        <v>39</v>
      </c>
      <c r="M76" s="40" t="b">
        <v>0</v>
      </c>
      <c r="N76" s="39" t="s">
        <v>8303</v>
      </c>
      <c r="O76" s="40">
        <v>59</v>
      </c>
      <c r="P76" s="40">
        <v>53.08</v>
      </c>
      <c r="Q76" s="39" t="s">
        <v>8315</v>
      </c>
      <c r="R76" s="39" t="s">
        <v>8357</v>
      </c>
      <c r="S76" s="41">
        <v>42017.594236111108</v>
      </c>
      <c r="T76" s="40"/>
      <c r="U76" s="42">
        <v>42047.594236111108</v>
      </c>
    </row>
    <row r="77" spans="1:21" x14ac:dyDescent="0.25">
      <c r="A77" s="43">
        <v>3193</v>
      </c>
      <c r="B77" s="44" t="s">
        <v>3193</v>
      </c>
      <c r="C77" s="44" t="s">
        <v>7303</v>
      </c>
      <c r="D77" s="59">
        <v>5000</v>
      </c>
      <c r="E77" s="45">
        <v>587</v>
      </c>
      <c r="F77" s="62" t="s">
        <v>8220</v>
      </c>
      <c r="G77" s="44" t="s">
        <v>8224</v>
      </c>
      <c r="H77" s="44" t="s">
        <v>8246</v>
      </c>
      <c r="I77" s="45">
        <v>1424474056</v>
      </c>
      <c r="J77" s="45">
        <v>1420586056</v>
      </c>
      <c r="K77" s="45" t="b">
        <v>0</v>
      </c>
      <c r="L77" s="45">
        <v>24</v>
      </c>
      <c r="M77" s="45" t="b">
        <v>0</v>
      </c>
      <c r="N77" s="44" t="s">
        <v>8303</v>
      </c>
      <c r="O77" s="45">
        <v>12</v>
      </c>
      <c r="P77" s="45">
        <v>24.46</v>
      </c>
      <c r="Q77" s="44" t="s">
        <v>8315</v>
      </c>
      <c r="R77" s="44" t="s">
        <v>8357</v>
      </c>
      <c r="S77" s="46">
        <v>42010.968240740738</v>
      </c>
      <c r="T77" s="45">
        <v>2015</v>
      </c>
      <c r="U77" s="47">
        <v>42055.968240740738</v>
      </c>
    </row>
    <row r="78" spans="1:21" x14ac:dyDescent="0.25">
      <c r="A78" s="38">
        <v>3192</v>
      </c>
      <c r="B78" s="39" t="s">
        <v>3192</v>
      </c>
      <c r="C78" s="39" t="s">
        <v>7302</v>
      </c>
      <c r="D78" s="58">
        <v>10000</v>
      </c>
      <c r="E78" s="40">
        <v>102</v>
      </c>
      <c r="F78" s="61" t="s">
        <v>8220</v>
      </c>
      <c r="G78" s="39" t="s">
        <v>8224</v>
      </c>
      <c r="H78" s="39" t="s">
        <v>8246</v>
      </c>
      <c r="I78" s="40">
        <v>1425160800</v>
      </c>
      <c r="J78" s="40">
        <v>1421274859</v>
      </c>
      <c r="K78" s="40" t="b">
        <v>0</v>
      </c>
      <c r="L78" s="40">
        <v>8</v>
      </c>
      <c r="M78" s="40" t="b">
        <v>0</v>
      </c>
      <c r="N78" s="39" t="s">
        <v>8303</v>
      </c>
      <c r="O78" s="40">
        <v>1</v>
      </c>
      <c r="P78" s="40">
        <v>12.75</v>
      </c>
      <c r="Q78" s="39" t="s">
        <v>8315</v>
      </c>
      <c r="R78" s="39" t="s">
        <v>8357</v>
      </c>
      <c r="S78" s="41">
        <v>42018.940497685187</v>
      </c>
      <c r="T78" s="40">
        <v>2015</v>
      </c>
      <c r="U78" s="42">
        <v>42063.916666666664</v>
      </c>
    </row>
    <row r="79" spans="1:21" x14ac:dyDescent="0.25">
      <c r="A79" s="43">
        <v>3110</v>
      </c>
      <c r="B79" s="44" t="s">
        <v>3110</v>
      </c>
      <c r="C79" s="44" t="s">
        <v>7220</v>
      </c>
      <c r="D79" s="59">
        <v>25000</v>
      </c>
      <c r="E79" s="45">
        <v>10</v>
      </c>
      <c r="F79" s="62" t="s">
        <v>8220</v>
      </c>
      <c r="G79" s="44" t="s">
        <v>8223</v>
      </c>
      <c r="H79" s="44" t="s">
        <v>8245</v>
      </c>
      <c r="I79" s="45">
        <v>1487465119</v>
      </c>
      <c r="J79" s="45">
        <v>1484009119</v>
      </c>
      <c r="K79" s="45" t="b">
        <v>0</v>
      </c>
      <c r="L79" s="45">
        <v>1</v>
      </c>
      <c r="M79" s="45" t="b">
        <v>0</v>
      </c>
      <c r="N79" s="44" t="s">
        <v>8301</v>
      </c>
      <c r="O79" s="45">
        <v>0</v>
      </c>
      <c r="P79" s="45">
        <v>10</v>
      </c>
      <c r="Q79" s="44" t="s">
        <v>8315</v>
      </c>
      <c r="R79" s="44" t="s">
        <v>8355</v>
      </c>
      <c r="S79" s="46">
        <v>42745.031469907408</v>
      </c>
      <c r="T79" s="45"/>
      <c r="U79" s="47">
        <v>42785.031469907408</v>
      </c>
    </row>
    <row r="80" spans="1:21" x14ac:dyDescent="0.25">
      <c r="A80" s="38">
        <v>3104</v>
      </c>
      <c r="B80" s="39" t="s">
        <v>3104</v>
      </c>
      <c r="C80" s="39" t="s">
        <v>7214</v>
      </c>
      <c r="D80" s="58">
        <v>4000</v>
      </c>
      <c r="E80" s="40">
        <v>1185</v>
      </c>
      <c r="F80" s="61" t="s">
        <v>8220</v>
      </c>
      <c r="G80" s="39" t="s">
        <v>8225</v>
      </c>
      <c r="H80" s="39" t="s">
        <v>8247</v>
      </c>
      <c r="I80" s="40">
        <v>1422928800</v>
      </c>
      <c r="J80" s="40">
        <v>1420235311</v>
      </c>
      <c r="K80" s="40" t="b">
        <v>0</v>
      </c>
      <c r="L80" s="40">
        <v>5</v>
      </c>
      <c r="M80" s="40" t="b">
        <v>0</v>
      </c>
      <c r="N80" s="39" t="s">
        <v>8301</v>
      </c>
      <c r="O80" s="40">
        <v>30</v>
      </c>
      <c r="P80" s="40">
        <v>237</v>
      </c>
      <c r="Q80" s="39" t="s">
        <v>8315</v>
      </c>
      <c r="R80" s="39" t="s">
        <v>8355</v>
      </c>
      <c r="S80" s="41">
        <v>42006.908692129633</v>
      </c>
      <c r="T80" s="40"/>
      <c r="U80" s="42">
        <v>42038.083333333336</v>
      </c>
    </row>
    <row r="81" spans="1:21" x14ac:dyDescent="0.25">
      <c r="A81" s="43">
        <v>3099</v>
      </c>
      <c r="B81" s="44" t="s">
        <v>3099</v>
      </c>
      <c r="C81" s="44" t="s">
        <v>7209</v>
      </c>
      <c r="D81" s="59">
        <v>2000</v>
      </c>
      <c r="E81" s="45">
        <v>278</v>
      </c>
      <c r="F81" s="62" t="s">
        <v>8220</v>
      </c>
      <c r="G81" s="44" t="s">
        <v>8223</v>
      </c>
      <c r="H81" s="44" t="s">
        <v>8245</v>
      </c>
      <c r="I81" s="45">
        <v>1455251591</v>
      </c>
      <c r="J81" s="45">
        <v>1452659591</v>
      </c>
      <c r="K81" s="45" t="b">
        <v>0</v>
      </c>
      <c r="L81" s="45">
        <v>5</v>
      </c>
      <c r="M81" s="45" t="b">
        <v>0</v>
      </c>
      <c r="N81" s="44" t="s">
        <v>8301</v>
      </c>
      <c r="O81" s="45">
        <v>14</v>
      </c>
      <c r="P81" s="45">
        <v>55.6</v>
      </c>
      <c r="Q81" s="44" t="s">
        <v>8315</v>
      </c>
      <c r="R81" s="44" t="s">
        <v>8355</v>
      </c>
      <c r="S81" s="46">
        <v>42382.189710648148</v>
      </c>
      <c r="T81" s="45"/>
      <c r="U81" s="47">
        <v>42412.189710648148</v>
      </c>
    </row>
    <row r="82" spans="1:21" x14ac:dyDescent="0.25">
      <c r="A82" s="38">
        <v>3078</v>
      </c>
      <c r="B82" s="39" t="s">
        <v>3078</v>
      </c>
      <c r="C82" s="39" t="s">
        <v>7188</v>
      </c>
      <c r="D82" s="58">
        <v>60000</v>
      </c>
      <c r="E82" s="40">
        <v>71</v>
      </c>
      <c r="F82" s="61" t="s">
        <v>8220</v>
      </c>
      <c r="G82" s="39" t="s">
        <v>8223</v>
      </c>
      <c r="H82" s="39" t="s">
        <v>8245</v>
      </c>
      <c r="I82" s="40">
        <v>1424920795</v>
      </c>
      <c r="J82" s="40">
        <v>1422328795</v>
      </c>
      <c r="K82" s="40" t="b">
        <v>0</v>
      </c>
      <c r="L82" s="40">
        <v>3</v>
      </c>
      <c r="M82" s="40" t="b">
        <v>0</v>
      </c>
      <c r="N82" s="39" t="s">
        <v>8301</v>
      </c>
      <c r="O82" s="40">
        <v>0</v>
      </c>
      <c r="P82" s="40">
        <v>23.67</v>
      </c>
      <c r="Q82" s="39" t="s">
        <v>8315</v>
      </c>
      <c r="R82" s="39" t="s">
        <v>8355</v>
      </c>
      <c r="S82" s="41">
        <v>42031.138831018521</v>
      </c>
      <c r="T82" s="40"/>
      <c r="U82" s="42">
        <v>42061.138831018521</v>
      </c>
    </row>
    <row r="83" spans="1:21" x14ac:dyDescent="0.25">
      <c r="A83" s="43">
        <v>3077</v>
      </c>
      <c r="B83" s="44" t="s">
        <v>3077</v>
      </c>
      <c r="C83" s="44" t="s">
        <v>7187</v>
      </c>
      <c r="D83" s="59">
        <v>22000</v>
      </c>
      <c r="E83" s="45">
        <v>105</v>
      </c>
      <c r="F83" s="62" t="s">
        <v>8220</v>
      </c>
      <c r="G83" s="44" t="s">
        <v>8228</v>
      </c>
      <c r="H83" s="44" t="s">
        <v>8250</v>
      </c>
      <c r="I83" s="45">
        <v>1488495478</v>
      </c>
      <c r="J83" s="45">
        <v>1485903478</v>
      </c>
      <c r="K83" s="45" t="b">
        <v>0</v>
      </c>
      <c r="L83" s="45">
        <v>2</v>
      </c>
      <c r="M83" s="45" t="b">
        <v>0</v>
      </c>
      <c r="N83" s="44" t="s">
        <v>8301</v>
      </c>
      <c r="O83" s="45">
        <v>0</v>
      </c>
      <c r="P83" s="45">
        <v>52.5</v>
      </c>
      <c r="Q83" s="44" t="s">
        <v>8315</v>
      </c>
      <c r="R83" s="44" t="s">
        <v>8355</v>
      </c>
      <c r="S83" s="46">
        <v>42766.956921296296</v>
      </c>
      <c r="T83" s="45"/>
      <c r="U83" s="47">
        <v>42796.956921296296</v>
      </c>
    </row>
    <row r="84" spans="1:21" x14ac:dyDescent="0.25">
      <c r="A84" s="38">
        <v>3054</v>
      </c>
      <c r="B84" s="39" t="s">
        <v>3054</v>
      </c>
      <c r="C84" s="39" t="s">
        <v>7164</v>
      </c>
      <c r="D84" s="58">
        <v>300</v>
      </c>
      <c r="E84" s="40">
        <v>0</v>
      </c>
      <c r="F84" s="61" t="s">
        <v>8220</v>
      </c>
      <c r="G84" s="39" t="s">
        <v>8223</v>
      </c>
      <c r="H84" s="39" t="s">
        <v>8245</v>
      </c>
      <c r="I84" s="40">
        <v>1425258240</v>
      </c>
      <c r="J84" s="40">
        <v>1422043154</v>
      </c>
      <c r="K84" s="40" t="b">
        <v>0</v>
      </c>
      <c r="L84" s="40">
        <v>0</v>
      </c>
      <c r="M84" s="40" t="b">
        <v>0</v>
      </c>
      <c r="N84" s="39" t="s">
        <v>8301</v>
      </c>
      <c r="O84" s="40">
        <v>0</v>
      </c>
      <c r="P84" s="40">
        <v>0</v>
      </c>
      <c r="Q84" s="39" t="s">
        <v>8315</v>
      </c>
      <c r="R84" s="39" t="s">
        <v>8355</v>
      </c>
      <c r="S84" s="41">
        <v>42027.832800925928</v>
      </c>
      <c r="T84" s="40"/>
      <c r="U84" s="42">
        <v>42065.044444444444</v>
      </c>
    </row>
    <row r="85" spans="1:21" x14ac:dyDescent="0.25">
      <c r="A85" s="43">
        <v>3051</v>
      </c>
      <c r="B85" s="44" t="s">
        <v>3051</v>
      </c>
      <c r="C85" s="44" t="s">
        <v>7161</v>
      </c>
      <c r="D85" s="59">
        <v>3500</v>
      </c>
      <c r="E85" s="45">
        <v>827</v>
      </c>
      <c r="F85" s="62" t="s">
        <v>8220</v>
      </c>
      <c r="G85" s="44" t="s">
        <v>8224</v>
      </c>
      <c r="H85" s="44" t="s">
        <v>8246</v>
      </c>
      <c r="I85" s="45">
        <v>1486547945</v>
      </c>
      <c r="J85" s="45">
        <v>1483955945</v>
      </c>
      <c r="K85" s="45" t="b">
        <v>1</v>
      </c>
      <c r="L85" s="45">
        <v>35</v>
      </c>
      <c r="M85" s="45" t="b">
        <v>0</v>
      </c>
      <c r="N85" s="44" t="s">
        <v>8301</v>
      </c>
      <c r="O85" s="45">
        <v>24</v>
      </c>
      <c r="P85" s="45">
        <v>23.63</v>
      </c>
      <c r="Q85" s="44" t="s">
        <v>8315</v>
      </c>
      <c r="R85" s="44" t="s">
        <v>8355</v>
      </c>
      <c r="S85" s="46">
        <v>42744.416030092594</v>
      </c>
      <c r="T85" s="45">
        <v>2017</v>
      </c>
      <c r="U85" s="47">
        <v>42774.416030092594</v>
      </c>
    </row>
    <row r="86" spans="1:21" x14ac:dyDescent="0.25">
      <c r="A86" s="38">
        <v>2941</v>
      </c>
      <c r="B86" s="39" t="s">
        <v>2941</v>
      </c>
      <c r="C86" s="39" t="s">
        <v>7051</v>
      </c>
      <c r="D86" s="58">
        <v>25000</v>
      </c>
      <c r="E86" s="40">
        <v>1</v>
      </c>
      <c r="F86" s="61" t="s">
        <v>8220</v>
      </c>
      <c r="G86" s="39" t="s">
        <v>8223</v>
      </c>
      <c r="H86" s="39" t="s">
        <v>8245</v>
      </c>
      <c r="I86" s="40">
        <v>1425250955</v>
      </c>
      <c r="J86" s="40">
        <v>1422658955</v>
      </c>
      <c r="K86" s="40" t="b">
        <v>0</v>
      </c>
      <c r="L86" s="40">
        <v>1</v>
      </c>
      <c r="M86" s="40" t="b">
        <v>0</v>
      </c>
      <c r="N86" s="39" t="s">
        <v>8301</v>
      </c>
      <c r="O86" s="40">
        <v>0</v>
      </c>
      <c r="P86" s="40">
        <v>1</v>
      </c>
      <c r="Q86" s="39" t="s">
        <v>8315</v>
      </c>
      <c r="R86" s="39" t="s">
        <v>8355</v>
      </c>
      <c r="S86" s="41">
        <v>42034.960127314815</v>
      </c>
      <c r="T86" s="40"/>
      <c r="U86" s="42">
        <v>42064.960127314815</v>
      </c>
    </row>
    <row r="87" spans="1:21" x14ac:dyDescent="0.25">
      <c r="A87" s="43">
        <v>2914</v>
      </c>
      <c r="B87" s="44" t="s">
        <v>2914</v>
      </c>
      <c r="C87" s="44" t="s">
        <v>7024</v>
      </c>
      <c r="D87" s="59">
        <v>25000</v>
      </c>
      <c r="E87" s="45">
        <v>1</v>
      </c>
      <c r="F87" s="62" t="s">
        <v>8220</v>
      </c>
      <c r="G87" s="44" t="s">
        <v>8224</v>
      </c>
      <c r="H87" s="44" t="s">
        <v>8246</v>
      </c>
      <c r="I87" s="45">
        <v>1426365994</v>
      </c>
      <c r="J87" s="45">
        <v>1421185594</v>
      </c>
      <c r="K87" s="45" t="b">
        <v>0</v>
      </c>
      <c r="L87" s="45">
        <v>1</v>
      </c>
      <c r="M87" s="45" t="b">
        <v>0</v>
      </c>
      <c r="N87" s="44" t="s">
        <v>8269</v>
      </c>
      <c r="O87" s="45">
        <v>0</v>
      </c>
      <c r="P87" s="45">
        <v>1</v>
      </c>
      <c r="Q87" s="44" t="s">
        <v>8315</v>
      </c>
      <c r="R87" s="44" t="s">
        <v>8316</v>
      </c>
      <c r="S87" s="46">
        <v>42017.907337962963</v>
      </c>
      <c r="T87" s="45">
        <v>2015</v>
      </c>
      <c r="U87" s="47">
        <v>42077.865671296298</v>
      </c>
    </row>
    <row r="88" spans="1:21" x14ac:dyDescent="0.25">
      <c r="A88" s="38">
        <v>2883</v>
      </c>
      <c r="B88" s="39" t="s">
        <v>2883</v>
      </c>
      <c r="C88" s="39" t="s">
        <v>6993</v>
      </c>
      <c r="D88" s="58">
        <v>10000</v>
      </c>
      <c r="E88" s="40">
        <v>1908</v>
      </c>
      <c r="F88" s="61" t="s">
        <v>8220</v>
      </c>
      <c r="G88" s="39" t="s">
        <v>8223</v>
      </c>
      <c r="H88" s="39" t="s">
        <v>8245</v>
      </c>
      <c r="I88" s="40">
        <v>1454734740</v>
      </c>
      <c r="J88" s="40">
        <v>1451684437</v>
      </c>
      <c r="K88" s="40" t="b">
        <v>0</v>
      </c>
      <c r="L88" s="40">
        <v>5</v>
      </c>
      <c r="M88" s="40" t="b">
        <v>0</v>
      </c>
      <c r="N88" s="39" t="s">
        <v>8269</v>
      </c>
      <c r="O88" s="40">
        <v>19</v>
      </c>
      <c r="P88" s="40">
        <v>381.6</v>
      </c>
      <c r="Q88" s="39" t="s">
        <v>8315</v>
      </c>
      <c r="R88" s="39" t="s">
        <v>8316</v>
      </c>
      <c r="S88" s="41">
        <v>42370.90320601852</v>
      </c>
      <c r="T88" s="40"/>
      <c r="U88" s="42">
        <v>42406.207638888889</v>
      </c>
    </row>
    <row r="89" spans="1:21" x14ac:dyDescent="0.25">
      <c r="A89" s="43">
        <v>2855</v>
      </c>
      <c r="B89" s="44" t="s">
        <v>2855</v>
      </c>
      <c r="C89" s="44" t="s">
        <v>6965</v>
      </c>
      <c r="D89" s="59">
        <v>600</v>
      </c>
      <c r="E89" s="45">
        <v>300</v>
      </c>
      <c r="F89" s="62" t="s">
        <v>8220</v>
      </c>
      <c r="G89" s="44" t="s">
        <v>8223</v>
      </c>
      <c r="H89" s="44" t="s">
        <v>8245</v>
      </c>
      <c r="I89" s="45">
        <v>1454110440</v>
      </c>
      <c r="J89" s="45">
        <v>1451607071</v>
      </c>
      <c r="K89" s="45" t="b">
        <v>0</v>
      </c>
      <c r="L89" s="45">
        <v>5</v>
      </c>
      <c r="M89" s="45" t="b">
        <v>0</v>
      </c>
      <c r="N89" s="44" t="s">
        <v>8269</v>
      </c>
      <c r="O89" s="45">
        <v>50</v>
      </c>
      <c r="P89" s="45">
        <v>60</v>
      </c>
      <c r="Q89" s="44" t="s">
        <v>8315</v>
      </c>
      <c r="R89" s="44" t="s">
        <v>8316</v>
      </c>
      <c r="S89" s="46">
        <v>42370.0077662037</v>
      </c>
      <c r="T89" s="45"/>
      <c r="U89" s="47">
        <v>42398.981944444444</v>
      </c>
    </row>
    <row r="90" spans="1:21" x14ac:dyDescent="0.25">
      <c r="A90" s="38">
        <v>2851</v>
      </c>
      <c r="B90" s="39" t="s">
        <v>2851</v>
      </c>
      <c r="C90" s="39" t="s">
        <v>6961</v>
      </c>
      <c r="D90" s="58">
        <v>4500</v>
      </c>
      <c r="E90" s="40">
        <v>0</v>
      </c>
      <c r="F90" s="61" t="s">
        <v>8220</v>
      </c>
      <c r="G90" s="39" t="s">
        <v>8240</v>
      </c>
      <c r="H90" s="39" t="s">
        <v>8248</v>
      </c>
      <c r="I90" s="40">
        <v>1454109420</v>
      </c>
      <c r="J90" s="40">
        <v>1453334629</v>
      </c>
      <c r="K90" s="40" t="b">
        <v>0</v>
      </c>
      <c r="L90" s="40">
        <v>0</v>
      </c>
      <c r="M90" s="40" t="b">
        <v>0</v>
      </c>
      <c r="N90" s="39" t="s">
        <v>8269</v>
      </c>
      <c r="O90" s="40">
        <v>0</v>
      </c>
      <c r="P90" s="40">
        <v>0</v>
      </c>
      <c r="Q90" s="39" t="s">
        <v>8315</v>
      </c>
      <c r="R90" s="39" t="s">
        <v>8316</v>
      </c>
      <c r="S90" s="41">
        <v>42390.002650462964</v>
      </c>
      <c r="T90" s="40"/>
      <c r="U90" s="42">
        <v>42398.970138888886</v>
      </c>
    </row>
    <row r="91" spans="1:21" x14ac:dyDescent="0.25">
      <c r="A91" s="43">
        <v>3882</v>
      </c>
      <c r="B91" s="44" t="s">
        <v>3879</v>
      </c>
      <c r="C91" s="44" t="s">
        <v>7991</v>
      </c>
      <c r="D91" s="59">
        <v>30000</v>
      </c>
      <c r="E91" s="45">
        <v>0</v>
      </c>
      <c r="F91" s="62" t="s">
        <v>8219</v>
      </c>
      <c r="G91" s="44" t="s">
        <v>8225</v>
      </c>
      <c r="H91" s="44" t="s">
        <v>8247</v>
      </c>
      <c r="I91" s="45">
        <v>1454281380</v>
      </c>
      <c r="J91" s="45">
        <v>1451950570</v>
      </c>
      <c r="K91" s="45" t="b">
        <v>0</v>
      </c>
      <c r="L91" s="45">
        <v>0</v>
      </c>
      <c r="M91" s="45" t="b">
        <v>0</v>
      </c>
      <c r="N91" s="44" t="s">
        <v>8303</v>
      </c>
      <c r="O91" s="45">
        <v>0</v>
      </c>
      <c r="P91" s="45">
        <v>0</v>
      </c>
      <c r="Q91" s="44" t="s">
        <v>8315</v>
      </c>
      <c r="R91" s="44" t="s">
        <v>8357</v>
      </c>
      <c r="S91" s="46">
        <v>42373.983449074076</v>
      </c>
      <c r="T91" s="45"/>
      <c r="U91" s="47">
        <v>42400.960416666669</v>
      </c>
    </row>
    <row r="92" spans="1:21" x14ac:dyDescent="0.25">
      <c r="A92" s="38">
        <v>3881</v>
      </c>
      <c r="B92" s="39" t="s">
        <v>3878</v>
      </c>
      <c r="C92" s="39" t="s">
        <v>7990</v>
      </c>
      <c r="D92" s="58">
        <v>500</v>
      </c>
      <c r="E92" s="40">
        <v>25</v>
      </c>
      <c r="F92" s="61" t="s">
        <v>8219</v>
      </c>
      <c r="G92" s="39" t="s">
        <v>8223</v>
      </c>
      <c r="H92" s="39" t="s">
        <v>8245</v>
      </c>
      <c r="I92" s="40">
        <v>1487550399</v>
      </c>
      <c r="J92" s="40">
        <v>1484958399</v>
      </c>
      <c r="K92" s="40" t="b">
        <v>0</v>
      </c>
      <c r="L92" s="40">
        <v>1</v>
      </c>
      <c r="M92" s="40" t="b">
        <v>0</v>
      </c>
      <c r="N92" s="39" t="s">
        <v>8303</v>
      </c>
      <c r="O92" s="40">
        <v>5</v>
      </c>
      <c r="P92" s="40">
        <v>25</v>
      </c>
      <c r="Q92" s="39" t="s">
        <v>8315</v>
      </c>
      <c r="R92" s="39" t="s">
        <v>8357</v>
      </c>
      <c r="S92" s="41">
        <v>42756.018506944441</v>
      </c>
      <c r="T92" s="40"/>
      <c r="U92" s="42">
        <v>42786.018506944441</v>
      </c>
    </row>
    <row r="93" spans="1:21" x14ac:dyDescent="0.25">
      <c r="A93" s="43">
        <v>3876</v>
      </c>
      <c r="B93" s="44" t="s">
        <v>3873</v>
      </c>
      <c r="C93" s="44" t="s">
        <v>7985</v>
      </c>
      <c r="D93" s="59">
        <v>3900</v>
      </c>
      <c r="E93" s="45">
        <v>2059</v>
      </c>
      <c r="F93" s="62" t="s">
        <v>8219</v>
      </c>
      <c r="G93" s="44" t="s">
        <v>8224</v>
      </c>
      <c r="H93" s="44" t="s">
        <v>8246</v>
      </c>
      <c r="I93" s="45">
        <v>1454425128</v>
      </c>
      <c r="J93" s="45">
        <v>1451833128</v>
      </c>
      <c r="K93" s="45" t="b">
        <v>0</v>
      </c>
      <c r="L93" s="45">
        <v>46</v>
      </c>
      <c r="M93" s="45" t="b">
        <v>0</v>
      </c>
      <c r="N93" s="44" t="s">
        <v>8303</v>
      </c>
      <c r="O93" s="45">
        <v>53</v>
      </c>
      <c r="P93" s="45">
        <v>44.76</v>
      </c>
      <c r="Q93" s="44" t="s">
        <v>8315</v>
      </c>
      <c r="R93" s="44" t="s">
        <v>8357</v>
      </c>
      <c r="S93" s="46">
        <v>42372.624166666668</v>
      </c>
      <c r="T93" s="45">
        <v>2016</v>
      </c>
      <c r="U93" s="47">
        <v>42402.624166666668</v>
      </c>
    </row>
    <row r="94" spans="1:21" x14ac:dyDescent="0.25">
      <c r="A94" s="38">
        <v>3874</v>
      </c>
      <c r="B94" s="39" t="s">
        <v>3871</v>
      </c>
      <c r="C94" s="39" t="s">
        <v>7983</v>
      </c>
      <c r="D94" s="58">
        <v>620</v>
      </c>
      <c r="E94" s="40">
        <v>0</v>
      </c>
      <c r="F94" s="61" t="s">
        <v>8219</v>
      </c>
      <c r="G94" s="39" t="s">
        <v>8227</v>
      </c>
      <c r="H94" s="39" t="s">
        <v>8249</v>
      </c>
      <c r="I94" s="40">
        <v>1422061200</v>
      </c>
      <c r="J94" s="40">
        <v>1420244622</v>
      </c>
      <c r="K94" s="40" t="b">
        <v>0</v>
      </c>
      <c r="L94" s="40">
        <v>0</v>
      </c>
      <c r="M94" s="40" t="b">
        <v>0</v>
      </c>
      <c r="N94" s="39" t="s">
        <v>8303</v>
      </c>
      <c r="O94" s="40">
        <v>0</v>
      </c>
      <c r="P94" s="40">
        <v>0</v>
      </c>
      <c r="Q94" s="39" t="s">
        <v>8315</v>
      </c>
      <c r="R94" s="39" t="s">
        <v>8357</v>
      </c>
      <c r="S94" s="41">
        <v>42007.016458333332</v>
      </c>
      <c r="T94" s="40"/>
      <c r="U94" s="42">
        <v>42028.041666666664</v>
      </c>
    </row>
    <row r="95" spans="1:21" x14ac:dyDescent="0.25">
      <c r="A95" s="43">
        <v>3871</v>
      </c>
      <c r="B95" s="44" t="s">
        <v>3868</v>
      </c>
      <c r="C95" s="44" t="s">
        <v>7980</v>
      </c>
      <c r="D95" s="59">
        <v>1500</v>
      </c>
      <c r="E95" s="45">
        <v>40</v>
      </c>
      <c r="F95" s="62" t="s">
        <v>8219</v>
      </c>
      <c r="G95" s="44" t="s">
        <v>8223</v>
      </c>
      <c r="H95" s="44" t="s">
        <v>8245</v>
      </c>
      <c r="I95" s="45">
        <v>1490809450</v>
      </c>
      <c r="J95" s="45">
        <v>1485629050</v>
      </c>
      <c r="K95" s="45" t="b">
        <v>0</v>
      </c>
      <c r="L95" s="45">
        <v>3</v>
      </c>
      <c r="M95" s="45" t="b">
        <v>0</v>
      </c>
      <c r="N95" s="44" t="s">
        <v>8303</v>
      </c>
      <c r="O95" s="45">
        <v>3</v>
      </c>
      <c r="P95" s="45">
        <v>13.33</v>
      </c>
      <c r="Q95" s="44" t="s">
        <v>8315</v>
      </c>
      <c r="R95" s="44" t="s">
        <v>8357</v>
      </c>
      <c r="S95" s="46">
        <v>42763.780671296299</v>
      </c>
      <c r="T95" s="45"/>
      <c r="U95" s="47">
        <v>42823.739004629628</v>
      </c>
    </row>
    <row r="96" spans="1:21" x14ac:dyDescent="0.25">
      <c r="A96" s="38">
        <v>3127</v>
      </c>
      <c r="B96" s="39" t="s">
        <v>3127</v>
      </c>
      <c r="C96" s="39" t="s">
        <v>7237</v>
      </c>
      <c r="D96" s="58">
        <v>100000</v>
      </c>
      <c r="E96" s="40">
        <v>0</v>
      </c>
      <c r="F96" s="61" t="s">
        <v>8219</v>
      </c>
      <c r="G96" s="39" t="s">
        <v>8223</v>
      </c>
      <c r="H96" s="39" t="s">
        <v>8245</v>
      </c>
      <c r="I96" s="40">
        <v>1425242029</v>
      </c>
      <c r="J96" s="40">
        <v>1422650029</v>
      </c>
      <c r="K96" s="40" t="b">
        <v>0</v>
      </c>
      <c r="L96" s="40">
        <v>0</v>
      </c>
      <c r="M96" s="40" t="b">
        <v>0</v>
      </c>
      <c r="N96" s="39" t="s">
        <v>8301</v>
      </c>
      <c r="O96" s="40">
        <v>0</v>
      </c>
      <c r="P96" s="40">
        <v>0</v>
      </c>
      <c r="Q96" s="39" t="s">
        <v>8315</v>
      </c>
      <c r="R96" s="39" t="s">
        <v>8355</v>
      </c>
      <c r="S96" s="41">
        <v>42034.856817129628</v>
      </c>
      <c r="T96" s="40"/>
      <c r="U96" s="42">
        <v>42064.856817129628</v>
      </c>
    </row>
    <row r="97" spans="1:21" x14ac:dyDescent="0.25">
      <c r="A97" s="43">
        <v>2957</v>
      </c>
      <c r="B97" s="44" t="s">
        <v>2957</v>
      </c>
      <c r="C97" s="44" t="s">
        <v>7067</v>
      </c>
      <c r="D97" s="59">
        <v>15000</v>
      </c>
      <c r="E97" s="45">
        <v>280</v>
      </c>
      <c r="F97" s="62" t="s">
        <v>8219</v>
      </c>
      <c r="G97" s="44" t="s">
        <v>8223</v>
      </c>
      <c r="H97" s="44" t="s">
        <v>8245</v>
      </c>
      <c r="I97" s="45">
        <v>1427498172</v>
      </c>
      <c r="J97" s="45">
        <v>1422317772</v>
      </c>
      <c r="K97" s="45" t="b">
        <v>0</v>
      </c>
      <c r="L97" s="45">
        <v>3</v>
      </c>
      <c r="M97" s="45" t="b">
        <v>0</v>
      </c>
      <c r="N97" s="44" t="s">
        <v>8301</v>
      </c>
      <c r="O97" s="45">
        <v>2</v>
      </c>
      <c r="P97" s="45">
        <v>93.33</v>
      </c>
      <c r="Q97" s="44" t="s">
        <v>8315</v>
      </c>
      <c r="R97" s="44" t="s">
        <v>8355</v>
      </c>
      <c r="S97" s="46">
        <v>42031.011250000003</v>
      </c>
      <c r="T97" s="45"/>
      <c r="U97" s="47">
        <v>42090.969583333332</v>
      </c>
    </row>
    <row r="98" spans="1:21" x14ac:dyDescent="0.25">
      <c r="A98" s="38">
        <v>3818</v>
      </c>
      <c r="B98" s="39" t="s">
        <v>3815</v>
      </c>
      <c r="C98" s="39" t="s">
        <v>7928</v>
      </c>
      <c r="D98" s="58">
        <v>250</v>
      </c>
      <c r="E98" s="40">
        <v>570</v>
      </c>
      <c r="F98" s="61" t="s">
        <v>8218</v>
      </c>
      <c r="G98" s="39" t="s">
        <v>8223</v>
      </c>
      <c r="H98" s="39" t="s">
        <v>8245</v>
      </c>
      <c r="I98" s="40">
        <v>1426187582</v>
      </c>
      <c r="J98" s="40">
        <v>1423599182</v>
      </c>
      <c r="K98" s="40" t="b">
        <v>0</v>
      </c>
      <c r="L98" s="40">
        <v>10</v>
      </c>
      <c r="M98" s="40" t="b">
        <v>1</v>
      </c>
      <c r="N98" s="39" t="s">
        <v>8269</v>
      </c>
      <c r="O98" s="40">
        <v>228</v>
      </c>
      <c r="P98" s="40">
        <v>57</v>
      </c>
      <c r="Q98" s="39" t="s">
        <v>8315</v>
      </c>
      <c r="R98" s="39" t="s">
        <v>8316</v>
      </c>
      <c r="S98" s="41">
        <v>42045.84238425926</v>
      </c>
      <c r="T98" s="40"/>
      <c r="U98" s="42">
        <v>42075.800717592596</v>
      </c>
    </row>
    <row r="99" spans="1:21" x14ac:dyDescent="0.25">
      <c r="A99" s="43">
        <v>3814</v>
      </c>
      <c r="B99" s="44" t="s">
        <v>3811</v>
      </c>
      <c r="C99" s="44" t="s">
        <v>7924</v>
      </c>
      <c r="D99" s="59">
        <v>1500</v>
      </c>
      <c r="E99" s="45">
        <v>2102</v>
      </c>
      <c r="F99" s="62" t="s">
        <v>8218</v>
      </c>
      <c r="G99" s="44" t="s">
        <v>8223</v>
      </c>
      <c r="H99" s="44" t="s">
        <v>8245</v>
      </c>
      <c r="I99" s="45">
        <v>1427860740</v>
      </c>
      <c r="J99" s="45">
        <v>1424727712</v>
      </c>
      <c r="K99" s="45" t="b">
        <v>0</v>
      </c>
      <c r="L99" s="45">
        <v>34</v>
      </c>
      <c r="M99" s="45" t="b">
        <v>1</v>
      </c>
      <c r="N99" s="44" t="s">
        <v>8269</v>
      </c>
      <c r="O99" s="45">
        <v>140</v>
      </c>
      <c r="P99" s="45">
        <v>61.82</v>
      </c>
      <c r="Q99" s="44" t="s">
        <v>8315</v>
      </c>
      <c r="R99" s="44" t="s">
        <v>8316</v>
      </c>
      <c r="S99" s="46">
        <v>42058.904074074075</v>
      </c>
      <c r="T99" s="45"/>
      <c r="U99" s="47">
        <v>42095.165972222225</v>
      </c>
    </row>
    <row r="100" spans="1:21" x14ac:dyDescent="0.25">
      <c r="A100" s="38">
        <v>3810</v>
      </c>
      <c r="B100" s="39" t="s">
        <v>3807</v>
      </c>
      <c r="C100" s="39" t="s">
        <v>7920</v>
      </c>
      <c r="D100" s="58">
        <v>1500</v>
      </c>
      <c r="E100" s="40">
        <v>1826</v>
      </c>
      <c r="F100" s="61" t="s">
        <v>8218</v>
      </c>
      <c r="G100" s="39" t="s">
        <v>8223</v>
      </c>
      <c r="H100" s="39" t="s">
        <v>8245</v>
      </c>
      <c r="I100" s="40">
        <v>1426965758</v>
      </c>
      <c r="J100" s="40">
        <v>1424377358</v>
      </c>
      <c r="K100" s="40" t="b">
        <v>0</v>
      </c>
      <c r="L100" s="40">
        <v>26</v>
      </c>
      <c r="M100" s="40" t="b">
        <v>1</v>
      </c>
      <c r="N100" s="39" t="s">
        <v>8269</v>
      </c>
      <c r="O100" s="40">
        <v>122</v>
      </c>
      <c r="P100" s="40">
        <v>70.23</v>
      </c>
      <c r="Q100" s="39" t="s">
        <v>8315</v>
      </c>
      <c r="R100" s="39" t="s">
        <v>8316</v>
      </c>
      <c r="S100" s="41">
        <v>42054.849050925928</v>
      </c>
      <c r="T100" s="40"/>
      <c r="U100" s="42">
        <v>42084.807384259257</v>
      </c>
    </row>
    <row r="101" spans="1:21" x14ac:dyDescent="0.25">
      <c r="A101" s="43">
        <v>3808</v>
      </c>
      <c r="B101" s="44" t="s">
        <v>3805</v>
      </c>
      <c r="C101" s="44" t="s">
        <v>7918</v>
      </c>
      <c r="D101" s="59">
        <v>1000</v>
      </c>
      <c r="E101" s="45">
        <v>1000</v>
      </c>
      <c r="F101" s="62" t="s">
        <v>8218</v>
      </c>
      <c r="G101" s="44" t="s">
        <v>8224</v>
      </c>
      <c r="H101" s="44" t="s">
        <v>8246</v>
      </c>
      <c r="I101" s="45">
        <v>1429955619</v>
      </c>
      <c r="J101" s="45">
        <v>1424775219</v>
      </c>
      <c r="K101" s="45" t="b">
        <v>0</v>
      </c>
      <c r="L101" s="45">
        <v>24</v>
      </c>
      <c r="M101" s="45" t="b">
        <v>1</v>
      </c>
      <c r="N101" s="44" t="s">
        <v>8269</v>
      </c>
      <c r="O101" s="45">
        <v>100</v>
      </c>
      <c r="P101" s="45">
        <v>41.67</v>
      </c>
      <c r="Q101" s="44" t="s">
        <v>8315</v>
      </c>
      <c r="R101" s="44" t="s">
        <v>8316</v>
      </c>
      <c r="S101" s="46">
        <v>42059.453923611109</v>
      </c>
      <c r="T101" s="45">
        <v>2015</v>
      </c>
      <c r="U101" s="47">
        <v>42119.412256944444</v>
      </c>
    </row>
    <row r="102" spans="1:21" x14ac:dyDescent="0.25">
      <c r="A102" s="38">
        <v>3783</v>
      </c>
      <c r="B102" s="39" t="s">
        <v>3780</v>
      </c>
      <c r="C102" s="39" t="s">
        <v>7893</v>
      </c>
      <c r="D102" s="58">
        <v>1200</v>
      </c>
      <c r="E102" s="40">
        <v>1547</v>
      </c>
      <c r="F102" s="61" t="s">
        <v>8218</v>
      </c>
      <c r="G102" s="39" t="s">
        <v>8223</v>
      </c>
      <c r="H102" s="39" t="s">
        <v>8245</v>
      </c>
      <c r="I102" s="40">
        <v>1458057600</v>
      </c>
      <c r="J102" s="40">
        <v>1455938520</v>
      </c>
      <c r="K102" s="40" t="b">
        <v>0</v>
      </c>
      <c r="L102" s="40">
        <v>24</v>
      </c>
      <c r="M102" s="40" t="b">
        <v>1</v>
      </c>
      <c r="N102" s="39" t="s">
        <v>8303</v>
      </c>
      <c r="O102" s="40">
        <v>129</v>
      </c>
      <c r="P102" s="40">
        <v>64.459999999999994</v>
      </c>
      <c r="Q102" s="39" t="s">
        <v>8315</v>
      </c>
      <c r="R102" s="39" t="s">
        <v>8357</v>
      </c>
      <c r="S102" s="41">
        <v>42420.140277777777</v>
      </c>
      <c r="T102" s="40"/>
      <c r="U102" s="42">
        <v>42444.666666666664</v>
      </c>
    </row>
    <row r="103" spans="1:21" x14ac:dyDescent="0.25">
      <c r="A103" s="43">
        <v>3779</v>
      </c>
      <c r="B103" s="44" t="s">
        <v>3776</v>
      </c>
      <c r="C103" s="44" t="s">
        <v>7889</v>
      </c>
      <c r="D103" s="59">
        <v>15000</v>
      </c>
      <c r="E103" s="45">
        <v>15597</v>
      </c>
      <c r="F103" s="62" t="s">
        <v>8218</v>
      </c>
      <c r="G103" s="44" t="s">
        <v>8223</v>
      </c>
      <c r="H103" s="44" t="s">
        <v>8245</v>
      </c>
      <c r="I103" s="45">
        <v>1459010340</v>
      </c>
      <c r="J103" s="45">
        <v>1456421940</v>
      </c>
      <c r="K103" s="45" t="b">
        <v>0</v>
      </c>
      <c r="L103" s="45">
        <v>115</v>
      </c>
      <c r="M103" s="45" t="b">
        <v>1</v>
      </c>
      <c r="N103" s="44" t="s">
        <v>8303</v>
      </c>
      <c r="O103" s="45">
        <v>104</v>
      </c>
      <c r="P103" s="45">
        <v>135.63</v>
      </c>
      <c r="Q103" s="44" t="s">
        <v>8315</v>
      </c>
      <c r="R103" s="44" t="s">
        <v>8357</v>
      </c>
      <c r="S103" s="46">
        <v>42425.73541666667</v>
      </c>
      <c r="T103" s="45"/>
      <c r="U103" s="47">
        <v>42455.693749999999</v>
      </c>
    </row>
    <row r="104" spans="1:21" x14ac:dyDescent="0.25">
      <c r="A104" s="38">
        <v>3767</v>
      </c>
      <c r="B104" s="39" t="s">
        <v>3764</v>
      </c>
      <c r="C104" s="39" t="s">
        <v>7877</v>
      </c>
      <c r="D104" s="58">
        <v>2000</v>
      </c>
      <c r="E104" s="40">
        <v>2335</v>
      </c>
      <c r="F104" s="61" t="s">
        <v>8218</v>
      </c>
      <c r="G104" s="39" t="s">
        <v>8223</v>
      </c>
      <c r="H104" s="39" t="s">
        <v>8245</v>
      </c>
      <c r="I104" s="40">
        <v>1425185940</v>
      </c>
      <c r="J104" s="40">
        <v>1423960097</v>
      </c>
      <c r="K104" s="40" t="b">
        <v>0</v>
      </c>
      <c r="L104" s="40">
        <v>56</v>
      </c>
      <c r="M104" s="40" t="b">
        <v>1</v>
      </c>
      <c r="N104" s="39" t="s">
        <v>8303</v>
      </c>
      <c r="O104" s="40">
        <v>117</v>
      </c>
      <c r="P104" s="40">
        <v>41.7</v>
      </c>
      <c r="Q104" s="39" t="s">
        <v>8315</v>
      </c>
      <c r="R104" s="39" t="s">
        <v>8357</v>
      </c>
      <c r="S104" s="41">
        <v>42050.019641203704</v>
      </c>
      <c r="T104" s="40"/>
      <c r="U104" s="42">
        <v>42064.207638888889</v>
      </c>
    </row>
    <row r="105" spans="1:21" x14ac:dyDescent="0.25">
      <c r="A105" s="43">
        <v>3751</v>
      </c>
      <c r="B105" s="44" t="s">
        <v>3748</v>
      </c>
      <c r="C105" s="44" t="s">
        <v>7861</v>
      </c>
      <c r="D105" s="59">
        <v>1000</v>
      </c>
      <c r="E105" s="45">
        <v>1326</v>
      </c>
      <c r="F105" s="62" t="s">
        <v>8218</v>
      </c>
      <c r="G105" s="44" t="s">
        <v>8223</v>
      </c>
      <c r="H105" s="44" t="s">
        <v>8245</v>
      </c>
      <c r="I105" s="45">
        <v>1459641073</v>
      </c>
      <c r="J105" s="45">
        <v>1454460673</v>
      </c>
      <c r="K105" s="45" t="b">
        <v>0</v>
      </c>
      <c r="L105" s="45">
        <v>11</v>
      </c>
      <c r="M105" s="45" t="b">
        <v>1</v>
      </c>
      <c r="N105" s="44" t="s">
        <v>8303</v>
      </c>
      <c r="O105" s="45">
        <v>133</v>
      </c>
      <c r="P105" s="45">
        <v>120.55</v>
      </c>
      <c r="Q105" s="44" t="s">
        <v>8315</v>
      </c>
      <c r="R105" s="44" t="s">
        <v>8357</v>
      </c>
      <c r="S105" s="46">
        <v>42403.035567129627</v>
      </c>
      <c r="T105" s="45"/>
      <c r="U105" s="47">
        <v>42462.993900462963</v>
      </c>
    </row>
    <row r="106" spans="1:21" x14ac:dyDescent="0.25">
      <c r="A106" s="38">
        <v>3725</v>
      </c>
      <c r="B106" s="39" t="s">
        <v>3722</v>
      </c>
      <c r="C106" s="39" t="s">
        <v>7835</v>
      </c>
      <c r="D106" s="58">
        <v>300</v>
      </c>
      <c r="E106" s="40">
        <v>381</v>
      </c>
      <c r="F106" s="61" t="s">
        <v>8218</v>
      </c>
      <c r="G106" s="39" t="s">
        <v>8224</v>
      </c>
      <c r="H106" s="39" t="s">
        <v>8246</v>
      </c>
      <c r="I106" s="40">
        <v>1455831000</v>
      </c>
      <c r="J106" s="40">
        <v>1454366467</v>
      </c>
      <c r="K106" s="40" t="b">
        <v>0</v>
      </c>
      <c r="L106" s="40">
        <v>15</v>
      </c>
      <c r="M106" s="40" t="b">
        <v>1</v>
      </c>
      <c r="N106" s="39" t="s">
        <v>8269</v>
      </c>
      <c r="O106" s="40">
        <v>127</v>
      </c>
      <c r="P106" s="40">
        <v>25.4</v>
      </c>
      <c r="Q106" s="39" t="s">
        <v>8315</v>
      </c>
      <c r="R106" s="39" t="s">
        <v>8316</v>
      </c>
      <c r="S106" s="41">
        <v>42401.945219907408</v>
      </c>
      <c r="T106" s="40">
        <v>2016</v>
      </c>
      <c r="U106" s="42">
        <v>42418.895833333336</v>
      </c>
    </row>
    <row r="107" spans="1:21" x14ac:dyDescent="0.25">
      <c r="A107" s="43">
        <v>3715</v>
      </c>
      <c r="B107" s="44" t="s">
        <v>3712</v>
      </c>
      <c r="C107" s="44" t="s">
        <v>7825</v>
      </c>
      <c r="D107" s="59">
        <v>3500</v>
      </c>
      <c r="E107" s="45">
        <v>3590</v>
      </c>
      <c r="F107" s="62" t="s">
        <v>8218</v>
      </c>
      <c r="G107" s="44" t="s">
        <v>8224</v>
      </c>
      <c r="H107" s="44" t="s">
        <v>8246</v>
      </c>
      <c r="I107" s="45">
        <v>1427806320</v>
      </c>
      <c r="J107" s="45">
        <v>1422834819</v>
      </c>
      <c r="K107" s="45" t="b">
        <v>0</v>
      </c>
      <c r="L107" s="45">
        <v>27</v>
      </c>
      <c r="M107" s="45" t="b">
        <v>1</v>
      </c>
      <c r="N107" s="44" t="s">
        <v>8269</v>
      </c>
      <c r="O107" s="45">
        <v>103</v>
      </c>
      <c r="P107" s="45">
        <v>132.96</v>
      </c>
      <c r="Q107" s="44" t="s">
        <v>8315</v>
      </c>
      <c r="R107" s="44" t="s">
        <v>8316</v>
      </c>
      <c r="S107" s="46">
        <v>42036.99559027778</v>
      </c>
      <c r="T107" s="45">
        <v>2015</v>
      </c>
      <c r="U107" s="47">
        <v>42094.536111111112</v>
      </c>
    </row>
    <row r="108" spans="1:21" x14ac:dyDescent="0.25">
      <c r="A108" s="38">
        <v>3698</v>
      </c>
      <c r="B108" s="39" t="s">
        <v>3695</v>
      </c>
      <c r="C108" s="39" t="s">
        <v>7808</v>
      </c>
      <c r="D108" s="58">
        <v>5000</v>
      </c>
      <c r="E108" s="40">
        <v>5526</v>
      </c>
      <c r="F108" s="61" t="s">
        <v>8218</v>
      </c>
      <c r="G108" s="39" t="s">
        <v>8223</v>
      </c>
      <c r="H108" s="39" t="s">
        <v>8245</v>
      </c>
      <c r="I108" s="40">
        <v>1456946487</v>
      </c>
      <c r="J108" s="40">
        <v>1454354487</v>
      </c>
      <c r="K108" s="40" t="b">
        <v>0</v>
      </c>
      <c r="L108" s="40">
        <v>136</v>
      </c>
      <c r="M108" s="40" t="b">
        <v>1</v>
      </c>
      <c r="N108" s="39" t="s">
        <v>8269</v>
      </c>
      <c r="O108" s="40">
        <v>111</v>
      </c>
      <c r="P108" s="40">
        <v>40.630000000000003</v>
      </c>
      <c r="Q108" s="39" t="s">
        <v>8315</v>
      </c>
      <c r="R108" s="39" t="s">
        <v>8316</v>
      </c>
      <c r="S108" s="41">
        <v>42401.806562500002</v>
      </c>
      <c r="T108" s="40"/>
      <c r="U108" s="42">
        <v>42431.806562500002</v>
      </c>
    </row>
    <row r="109" spans="1:21" x14ac:dyDescent="0.25">
      <c r="A109" s="43">
        <v>3659</v>
      </c>
      <c r="B109" s="44" t="s">
        <v>3656</v>
      </c>
      <c r="C109" s="44" t="s">
        <v>7769</v>
      </c>
      <c r="D109" s="59">
        <v>3000</v>
      </c>
      <c r="E109" s="45">
        <v>3061</v>
      </c>
      <c r="F109" s="62" t="s">
        <v>8218</v>
      </c>
      <c r="G109" s="44" t="s">
        <v>8223</v>
      </c>
      <c r="H109" s="44" t="s">
        <v>8245</v>
      </c>
      <c r="I109" s="45">
        <v>1426775940</v>
      </c>
      <c r="J109" s="45">
        <v>1424414350</v>
      </c>
      <c r="K109" s="45" t="b">
        <v>0</v>
      </c>
      <c r="L109" s="45">
        <v>13</v>
      </c>
      <c r="M109" s="45" t="b">
        <v>1</v>
      </c>
      <c r="N109" s="44" t="s">
        <v>8269</v>
      </c>
      <c r="O109" s="45">
        <v>102</v>
      </c>
      <c r="P109" s="45">
        <v>235.46</v>
      </c>
      <c r="Q109" s="44" t="s">
        <v>8315</v>
      </c>
      <c r="R109" s="44" t="s">
        <v>8316</v>
      </c>
      <c r="S109" s="46">
        <v>42055.277199074073</v>
      </c>
      <c r="T109" s="45"/>
      <c r="U109" s="47">
        <v>42082.61041666667</v>
      </c>
    </row>
    <row r="110" spans="1:21" x14ac:dyDescent="0.25">
      <c r="A110" s="38">
        <v>3620</v>
      </c>
      <c r="B110" s="39" t="s">
        <v>3618</v>
      </c>
      <c r="C110" s="39" t="s">
        <v>7730</v>
      </c>
      <c r="D110" s="58">
        <v>10500</v>
      </c>
      <c r="E110" s="40">
        <v>11045</v>
      </c>
      <c r="F110" s="61" t="s">
        <v>8218</v>
      </c>
      <c r="G110" s="39" t="s">
        <v>8223</v>
      </c>
      <c r="H110" s="39" t="s">
        <v>8245</v>
      </c>
      <c r="I110" s="40">
        <v>1425528000</v>
      </c>
      <c r="J110" s="40">
        <v>1422916261</v>
      </c>
      <c r="K110" s="40" t="b">
        <v>0</v>
      </c>
      <c r="L110" s="40">
        <v>197</v>
      </c>
      <c r="M110" s="40" t="b">
        <v>1</v>
      </c>
      <c r="N110" s="39" t="s">
        <v>8269</v>
      </c>
      <c r="O110" s="40">
        <v>105</v>
      </c>
      <c r="P110" s="40">
        <v>56.07</v>
      </c>
      <c r="Q110" s="39" t="s">
        <v>8315</v>
      </c>
      <c r="R110" s="39" t="s">
        <v>8316</v>
      </c>
      <c r="S110" s="41">
        <v>42037.938206018516</v>
      </c>
      <c r="T110" s="40"/>
      <c r="U110" s="42">
        <v>42068.166666666664</v>
      </c>
    </row>
    <row r="111" spans="1:21" x14ac:dyDescent="0.25">
      <c r="A111" s="43">
        <v>3617</v>
      </c>
      <c r="B111" s="44" t="s">
        <v>3615</v>
      </c>
      <c r="C111" s="44" t="s">
        <v>7727</v>
      </c>
      <c r="D111" s="59">
        <v>740</v>
      </c>
      <c r="E111" s="45">
        <v>880</v>
      </c>
      <c r="F111" s="62" t="s">
        <v>8218</v>
      </c>
      <c r="G111" s="44" t="s">
        <v>8224</v>
      </c>
      <c r="H111" s="44" t="s">
        <v>8246</v>
      </c>
      <c r="I111" s="45">
        <v>1488240000</v>
      </c>
      <c r="J111" s="45">
        <v>1486996729</v>
      </c>
      <c r="K111" s="45" t="b">
        <v>0</v>
      </c>
      <c r="L111" s="45">
        <v>51</v>
      </c>
      <c r="M111" s="45" t="b">
        <v>1</v>
      </c>
      <c r="N111" s="44" t="s">
        <v>8269</v>
      </c>
      <c r="O111" s="45">
        <v>119</v>
      </c>
      <c r="P111" s="45">
        <v>17.25</v>
      </c>
      <c r="Q111" s="44" t="s">
        <v>8315</v>
      </c>
      <c r="R111" s="44" t="s">
        <v>8316</v>
      </c>
      <c r="S111" s="46">
        <v>42779.610289351855</v>
      </c>
      <c r="T111" s="45">
        <v>2017</v>
      </c>
      <c r="U111" s="47">
        <v>42794</v>
      </c>
    </row>
    <row r="112" spans="1:21" x14ac:dyDescent="0.25">
      <c r="A112" s="38">
        <v>3616</v>
      </c>
      <c r="B112" s="39" t="s">
        <v>3614</v>
      </c>
      <c r="C112" s="39" t="s">
        <v>7726</v>
      </c>
      <c r="D112" s="58">
        <v>2500</v>
      </c>
      <c r="E112" s="40">
        <v>3120</v>
      </c>
      <c r="F112" s="61" t="s">
        <v>8218</v>
      </c>
      <c r="G112" s="39" t="s">
        <v>8224</v>
      </c>
      <c r="H112" s="39" t="s">
        <v>8246</v>
      </c>
      <c r="I112" s="40">
        <v>1426801664</v>
      </c>
      <c r="J112" s="40">
        <v>1424213264</v>
      </c>
      <c r="K112" s="40" t="b">
        <v>0</v>
      </c>
      <c r="L112" s="40">
        <v>45</v>
      </c>
      <c r="M112" s="40" t="b">
        <v>1</v>
      </c>
      <c r="N112" s="39" t="s">
        <v>8269</v>
      </c>
      <c r="O112" s="40">
        <v>125</v>
      </c>
      <c r="P112" s="40">
        <v>69.33</v>
      </c>
      <c r="Q112" s="39" t="s">
        <v>8315</v>
      </c>
      <c r="R112" s="39" t="s">
        <v>8316</v>
      </c>
      <c r="S112" s="41">
        <v>42052.949814814812</v>
      </c>
      <c r="T112" s="40">
        <v>2015</v>
      </c>
      <c r="U112" s="42">
        <v>42082.908148148148</v>
      </c>
    </row>
    <row r="113" spans="1:21" x14ac:dyDescent="0.25">
      <c r="A113" s="43">
        <v>3609</v>
      </c>
      <c r="B113" s="44" t="s">
        <v>3608</v>
      </c>
      <c r="C113" s="44" t="s">
        <v>7719</v>
      </c>
      <c r="D113" s="59">
        <v>1960</v>
      </c>
      <c r="E113" s="45">
        <v>3005</v>
      </c>
      <c r="F113" s="62" t="s">
        <v>8218</v>
      </c>
      <c r="G113" s="44" t="s">
        <v>8224</v>
      </c>
      <c r="H113" s="44" t="s">
        <v>8246</v>
      </c>
      <c r="I113" s="45">
        <v>1459378085</v>
      </c>
      <c r="J113" s="45">
        <v>1456789685</v>
      </c>
      <c r="K113" s="45" t="b">
        <v>0</v>
      </c>
      <c r="L113" s="45">
        <v>21</v>
      </c>
      <c r="M113" s="45" t="b">
        <v>1</v>
      </c>
      <c r="N113" s="44" t="s">
        <v>8269</v>
      </c>
      <c r="O113" s="45">
        <v>153</v>
      </c>
      <c r="P113" s="45">
        <v>143.1</v>
      </c>
      <c r="Q113" s="44" t="s">
        <v>8315</v>
      </c>
      <c r="R113" s="44" t="s">
        <v>8316</v>
      </c>
      <c r="S113" s="46">
        <v>42429.991724537038</v>
      </c>
      <c r="T113" s="45">
        <v>2016</v>
      </c>
      <c r="U113" s="47">
        <v>42459.950057870374</v>
      </c>
    </row>
    <row r="114" spans="1:21" x14ac:dyDescent="0.25">
      <c r="A114" s="38">
        <v>3597</v>
      </c>
      <c r="B114" s="39" t="s">
        <v>3596</v>
      </c>
      <c r="C114" s="39" t="s">
        <v>7707</v>
      </c>
      <c r="D114" s="58">
        <v>2500</v>
      </c>
      <c r="E114" s="40">
        <v>2565</v>
      </c>
      <c r="F114" s="61" t="s">
        <v>8218</v>
      </c>
      <c r="G114" s="39" t="s">
        <v>8223</v>
      </c>
      <c r="H114" s="39" t="s">
        <v>8245</v>
      </c>
      <c r="I114" s="40">
        <v>1456984740</v>
      </c>
      <c r="J114" s="40">
        <v>1455717790</v>
      </c>
      <c r="K114" s="40" t="b">
        <v>0</v>
      </c>
      <c r="L114" s="40">
        <v>33</v>
      </c>
      <c r="M114" s="40" t="b">
        <v>1</v>
      </c>
      <c r="N114" s="39" t="s">
        <v>8269</v>
      </c>
      <c r="O114" s="40">
        <v>103</v>
      </c>
      <c r="P114" s="40">
        <v>77.73</v>
      </c>
      <c r="Q114" s="39" t="s">
        <v>8315</v>
      </c>
      <c r="R114" s="39" t="s">
        <v>8316</v>
      </c>
      <c r="S114" s="41">
        <v>42417.585532407407</v>
      </c>
      <c r="T114" s="40"/>
      <c r="U114" s="42">
        <v>42432.249305555553</v>
      </c>
    </row>
    <row r="115" spans="1:21" x14ac:dyDescent="0.25">
      <c r="A115" s="43">
        <v>3595</v>
      </c>
      <c r="B115" s="44" t="s">
        <v>3594</v>
      </c>
      <c r="C115" s="44" t="s">
        <v>7705</v>
      </c>
      <c r="D115" s="59">
        <v>2600</v>
      </c>
      <c r="E115" s="45">
        <v>3081</v>
      </c>
      <c r="F115" s="62" t="s">
        <v>8218</v>
      </c>
      <c r="G115" s="44" t="s">
        <v>8223</v>
      </c>
      <c r="H115" s="44" t="s">
        <v>8245</v>
      </c>
      <c r="I115" s="45">
        <v>1426229940</v>
      </c>
      <c r="J115" s="45">
        <v>1423959123</v>
      </c>
      <c r="K115" s="45" t="b">
        <v>0</v>
      </c>
      <c r="L115" s="45">
        <v>62</v>
      </c>
      <c r="M115" s="45" t="b">
        <v>1</v>
      </c>
      <c r="N115" s="44" t="s">
        <v>8269</v>
      </c>
      <c r="O115" s="45">
        <v>119</v>
      </c>
      <c r="P115" s="45">
        <v>49.69</v>
      </c>
      <c r="Q115" s="44" t="s">
        <v>8315</v>
      </c>
      <c r="R115" s="44" t="s">
        <v>8316</v>
      </c>
      <c r="S115" s="46">
        <v>42050.008368055554</v>
      </c>
      <c r="T115" s="45"/>
      <c r="U115" s="47">
        <v>42076.290972222225</v>
      </c>
    </row>
    <row r="116" spans="1:21" x14ac:dyDescent="0.25">
      <c r="A116" s="38">
        <v>3583</v>
      </c>
      <c r="B116" s="39" t="s">
        <v>3582</v>
      </c>
      <c r="C116" s="39" t="s">
        <v>7693</v>
      </c>
      <c r="D116" s="58">
        <v>3000</v>
      </c>
      <c r="E116" s="40">
        <v>3255</v>
      </c>
      <c r="F116" s="61" t="s">
        <v>8218</v>
      </c>
      <c r="G116" s="39" t="s">
        <v>8223</v>
      </c>
      <c r="H116" s="39" t="s">
        <v>8245</v>
      </c>
      <c r="I116" s="40">
        <v>1460970805</v>
      </c>
      <c r="J116" s="40">
        <v>1455790405</v>
      </c>
      <c r="K116" s="40" t="b">
        <v>0</v>
      </c>
      <c r="L116" s="40">
        <v>24</v>
      </c>
      <c r="M116" s="40" t="b">
        <v>1</v>
      </c>
      <c r="N116" s="39" t="s">
        <v>8269</v>
      </c>
      <c r="O116" s="40">
        <v>109</v>
      </c>
      <c r="P116" s="40">
        <v>135.63</v>
      </c>
      <c r="Q116" s="39" t="s">
        <v>8315</v>
      </c>
      <c r="R116" s="39" t="s">
        <v>8316</v>
      </c>
      <c r="S116" s="41">
        <v>42418.425983796296</v>
      </c>
      <c r="T116" s="40"/>
      <c r="U116" s="42">
        <v>42478.384317129632</v>
      </c>
    </row>
    <row r="117" spans="1:21" x14ac:dyDescent="0.25">
      <c r="A117" s="43">
        <v>3548</v>
      </c>
      <c r="B117" s="44" t="s">
        <v>3547</v>
      </c>
      <c r="C117" s="44" t="s">
        <v>7658</v>
      </c>
      <c r="D117" s="59">
        <v>2100</v>
      </c>
      <c r="E117" s="45">
        <v>2140</v>
      </c>
      <c r="F117" s="62" t="s">
        <v>8218</v>
      </c>
      <c r="G117" s="44" t="s">
        <v>8223</v>
      </c>
      <c r="H117" s="44" t="s">
        <v>8245</v>
      </c>
      <c r="I117" s="45">
        <v>1457139600</v>
      </c>
      <c r="J117" s="45">
        <v>1455230214</v>
      </c>
      <c r="K117" s="45" t="b">
        <v>0</v>
      </c>
      <c r="L117" s="45">
        <v>13</v>
      </c>
      <c r="M117" s="45" t="b">
        <v>1</v>
      </c>
      <c r="N117" s="44" t="s">
        <v>8269</v>
      </c>
      <c r="O117" s="45">
        <v>102</v>
      </c>
      <c r="P117" s="45">
        <v>164.62</v>
      </c>
      <c r="Q117" s="44" t="s">
        <v>8315</v>
      </c>
      <c r="R117" s="44" t="s">
        <v>8316</v>
      </c>
      <c r="S117" s="46">
        <v>42411.942291666666</v>
      </c>
      <c r="T117" s="45"/>
      <c r="U117" s="47">
        <v>42434.041666666664</v>
      </c>
    </row>
    <row r="118" spans="1:21" x14ac:dyDescent="0.25">
      <c r="A118" s="38">
        <v>3544</v>
      </c>
      <c r="B118" s="39" t="s">
        <v>3543</v>
      </c>
      <c r="C118" s="39" t="s">
        <v>7654</v>
      </c>
      <c r="D118" s="58">
        <v>2500</v>
      </c>
      <c r="E118" s="40">
        <v>2500</v>
      </c>
      <c r="F118" s="61" t="s">
        <v>8218</v>
      </c>
      <c r="G118" s="39" t="s">
        <v>8223</v>
      </c>
      <c r="H118" s="39" t="s">
        <v>8245</v>
      </c>
      <c r="I118" s="40">
        <v>1425758257</v>
      </c>
      <c r="J118" s="40">
        <v>1423166257</v>
      </c>
      <c r="K118" s="40" t="b">
        <v>0</v>
      </c>
      <c r="L118" s="40">
        <v>24</v>
      </c>
      <c r="M118" s="40" t="b">
        <v>1</v>
      </c>
      <c r="N118" s="39" t="s">
        <v>8269</v>
      </c>
      <c r="O118" s="40">
        <v>100</v>
      </c>
      <c r="P118" s="40">
        <v>104.17</v>
      </c>
      <c r="Q118" s="39" t="s">
        <v>8315</v>
      </c>
      <c r="R118" s="39" t="s">
        <v>8316</v>
      </c>
      <c r="S118" s="41">
        <v>42040.831678240742</v>
      </c>
      <c r="T118" s="40"/>
      <c r="U118" s="42">
        <v>42070.831678240742</v>
      </c>
    </row>
    <row r="119" spans="1:21" x14ac:dyDescent="0.25">
      <c r="A119" s="43">
        <v>3519</v>
      </c>
      <c r="B119" s="44" t="s">
        <v>3518</v>
      </c>
      <c r="C119" s="44" t="s">
        <v>7629</v>
      </c>
      <c r="D119" s="59">
        <v>2000</v>
      </c>
      <c r="E119" s="45">
        <v>2027</v>
      </c>
      <c r="F119" s="62" t="s">
        <v>8218</v>
      </c>
      <c r="G119" s="44" t="s">
        <v>8224</v>
      </c>
      <c r="H119" s="44" t="s">
        <v>8246</v>
      </c>
      <c r="I119" s="45">
        <v>1425478950</v>
      </c>
      <c r="J119" s="45">
        <v>1422886950</v>
      </c>
      <c r="K119" s="45" t="b">
        <v>0</v>
      </c>
      <c r="L119" s="45">
        <v>28</v>
      </c>
      <c r="M119" s="45" t="b">
        <v>1</v>
      </c>
      <c r="N119" s="44" t="s">
        <v>8269</v>
      </c>
      <c r="O119" s="45">
        <v>101</v>
      </c>
      <c r="P119" s="45">
        <v>72.39</v>
      </c>
      <c r="Q119" s="44" t="s">
        <v>8315</v>
      </c>
      <c r="R119" s="44" t="s">
        <v>8316</v>
      </c>
      <c r="S119" s="46">
        <v>42037.598958333336</v>
      </c>
      <c r="T119" s="45">
        <v>2015</v>
      </c>
      <c r="U119" s="47">
        <v>42067.598958333336</v>
      </c>
    </row>
    <row r="120" spans="1:21" x14ac:dyDescent="0.25">
      <c r="A120" s="38">
        <v>3512</v>
      </c>
      <c r="B120" s="39" t="s">
        <v>3511</v>
      </c>
      <c r="C120" s="39" t="s">
        <v>7622</v>
      </c>
      <c r="D120" s="58">
        <v>1000</v>
      </c>
      <c r="E120" s="40">
        <v>1000</v>
      </c>
      <c r="F120" s="61" t="s">
        <v>8218</v>
      </c>
      <c r="G120" s="39" t="s">
        <v>8224</v>
      </c>
      <c r="H120" s="39" t="s">
        <v>8246</v>
      </c>
      <c r="I120" s="40">
        <v>1429789992</v>
      </c>
      <c r="J120" s="40">
        <v>1424609592</v>
      </c>
      <c r="K120" s="40" t="b">
        <v>0</v>
      </c>
      <c r="L120" s="40">
        <v>17</v>
      </c>
      <c r="M120" s="40" t="b">
        <v>1</v>
      </c>
      <c r="N120" s="39" t="s">
        <v>8269</v>
      </c>
      <c r="O120" s="40">
        <v>100</v>
      </c>
      <c r="P120" s="40">
        <v>58.82</v>
      </c>
      <c r="Q120" s="39" t="s">
        <v>8315</v>
      </c>
      <c r="R120" s="39" t="s">
        <v>8316</v>
      </c>
      <c r="S120" s="41">
        <v>42057.536944444444</v>
      </c>
      <c r="T120" s="40">
        <v>2015</v>
      </c>
      <c r="U120" s="42">
        <v>42117.49527777778</v>
      </c>
    </row>
    <row r="121" spans="1:21" x14ac:dyDescent="0.25">
      <c r="A121" s="43">
        <v>3500</v>
      </c>
      <c r="B121" s="44" t="s">
        <v>3499</v>
      </c>
      <c r="C121" s="44" t="s">
        <v>7610</v>
      </c>
      <c r="D121" s="59">
        <v>1000</v>
      </c>
      <c r="E121" s="45">
        <v>1063</v>
      </c>
      <c r="F121" s="62" t="s">
        <v>8218</v>
      </c>
      <c r="G121" s="44" t="s">
        <v>8223</v>
      </c>
      <c r="H121" s="44" t="s">
        <v>8245</v>
      </c>
      <c r="I121" s="45">
        <v>1457326740</v>
      </c>
      <c r="J121" s="45">
        <v>1455919438</v>
      </c>
      <c r="K121" s="45" t="b">
        <v>0</v>
      </c>
      <c r="L121" s="45">
        <v>42</v>
      </c>
      <c r="M121" s="45" t="b">
        <v>1</v>
      </c>
      <c r="N121" s="44" t="s">
        <v>8269</v>
      </c>
      <c r="O121" s="45">
        <v>106</v>
      </c>
      <c r="P121" s="45">
        <v>25.31</v>
      </c>
      <c r="Q121" s="44" t="s">
        <v>8315</v>
      </c>
      <c r="R121" s="44" t="s">
        <v>8316</v>
      </c>
      <c r="S121" s="46">
        <v>42419.919421296298</v>
      </c>
      <c r="T121" s="45"/>
      <c r="U121" s="47">
        <v>42436.207638888889</v>
      </c>
    </row>
    <row r="122" spans="1:21" x14ac:dyDescent="0.25">
      <c r="A122" s="38">
        <v>3478</v>
      </c>
      <c r="B122" s="39" t="s">
        <v>3477</v>
      </c>
      <c r="C122" s="39" t="s">
        <v>7588</v>
      </c>
      <c r="D122" s="58">
        <v>2000</v>
      </c>
      <c r="E122" s="40">
        <v>2257</v>
      </c>
      <c r="F122" s="61" t="s">
        <v>8218</v>
      </c>
      <c r="G122" s="39" t="s">
        <v>8223</v>
      </c>
      <c r="H122" s="39" t="s">
        <v>8245</v>
      </c>
      <c r="I122" s="40">
        <v>1426539600</v>
      </c>
      <c r="J122" s="40">
        <v>1424296822</v>
      </c>
      <c r="K122" s="40" t="b">
        <v>0</v>
      </c>
      <c r="L122" s="40">
        <v>57</v>
      </c>
      <c r="M122" s="40" t="b">
        <v>1</v>
      </c>
      <c r="N122" s="39" t="s">
        <v>8269</v>
      </c>
      <c r="O122" s="40">
        <v>113</v>
      </c>
      <c r="P122" s="40">
        <v>39.6</v>
      </c>
      <c r="Q122" s="39" t="s">
        <v>8315</v>
      </c>
      <c r="R122" s="39" t="s">
        <v>8316</v>
      </c>
      <c r="S122" s="41">
        <v>42053.916921296295</v>
      </c>
      <c r="T122" s="40"/>
      <c r="U122" s="42">
        <v>42079.875</v>
      </c>
    </row>
    <row r="123" spans="1:21" x14ac:dyDescent="0.25">
      <c r="A123" s="43">
        <v>3473</v>
      </c>
      <c r="B123" s="44" t="s">
        <v>3472</v>
      </c>
      <c r="C123" s="44" t="s">
        <v>7583</v>
      </c>
      <c r="D123" s="59">
        <v>4900</v>
      </c>
      <c r="E123" s="45">
        <v>4900</v>
      </c>
      <c r="F123" s="62" t="s">
        <v>8218</v>
      </c>
      <c r="G123" s="44" t="s">
        <v>8223</v>
      </c>
      <c r="H123" s="44" t="s">
        <v>8245</v>
      </c>
      <c r="I123" s="45">
        <v>1426883220</v>
      </c>
      <c r="J123" s="45">
        <v>1425067296</v>
      </c>
      <c r="K123" s="45" t="b">
        <v>0</v>
      </c>
      <c r="L123" s="45">
        <v>33</v>
      </c>
      <c r="M123" s="45" t="b">
        <v>1</v>
      </c>
      <c r="N123" s="44" t="s">
        <v>8269</v>
      </c>
      <c r="O123" s="45">
        <v>100</v>
      </c>
      <c r="P123" s="45">
        <v>148.47999999999999</v>
      </c>
      <c r="Q123" s="44" t="s">
        <v>8315</v>
      </c>
      <c r="R123" s="44" t="s">
        <v>8316</v>
      </c>
      <c r="S123" s="46">
        <v>42062.834444444445</v>
      </c>
      <c r="T123" s="45"/>
      <c r="U123" s="47">
        <v>42083.852083333331</v>
      </c>
    </row>
    <row r="124" spans="1:21" x14ac:dyDescent="0.25">
      <c r="A124" s="38">
        <v>3467</v>
      </c>
      <c r="B124" s="39" t="s">
        <v>3466</v>
      </c>
      <c r="C124" s="39" t="s">
        <v>7577</v>
      </c>
      <c r="D124" s="58">
        <v>3000</v>
      </c>
      <c r="E124" s="40">
        <v>3030</v>
      </c>
      <c r="F124" s="61" t="s">
        <v>8218</v>
      </c>
      <c r="G124" s="39" t="s">
        <v>8223</v>
      </c>
      <c r="H124" s="39" t="s">
        <v>8245</v>
      </c>
      <c r="I124" s="40">
        <v>1426864032</v>
      </c>
      <c r="J124" s="40">
        <v>1424275632</v>
      </c>
      <c r="K124" s="40" t="b">
        <v>0</v>
      </c>
      <c r="L124" s="40">
        <v>47</v>
      </c>
      <c r="M124" s="40" t="b">
        <v>1</v>
      </c>
      <c r="N124" s="39" t="s">
        <v>8269</v>
      </c>
      <c r="O124" s="40">
        <v>101</v>
      </c>
      <c r="P124" s="40">
        <v>64.47</v>
      </c>
      <c r="Q124" s="39" t="s">
        <v>8315</v>
      </c>
      <c r="R124" s="39" t="s">
        <v>8316</v>
      </c>
      <c r="S124" s="41">
        <v>42053.671666666669</v>
      </c>
      <c r="T124" s="40"/>
      <c r="U124" s="42">
        <v>42083.63</v>
      </c>
    </row>
    <row r="125" spans="1:21" x14ac:dyDescent="0.25">
      <c r="A125" s="43">
        <v>3466</v>
      </c>
      <c r="B125" s="44" t="s">
        <v>3465</v>
      </c>
      <c r="C125" s="44" t="s">
        <v>7576</v>
      </c>
      <c r="D125" s="59">
        <v>3500</v>
      </c>
      <c r="E125" s="45">
        <v>4450</v>
      </c>
      <c r="F125" s="62" t="s">
        <v>8218</v>
      </c>
      <c r="G125" s="44" t="s">
        <v>8223</v>
      </c>
      <c r="H125" s="44" t="s">
        <v>8245</v>
      </c>
      <c r="I125" s="45">
        <v>1461108450</v>
      </c>
      <c r="J125" s="45">
        <v>1455928050</v>
      </c>
      <c r="K125" s="45" t="b">
        <v>0</v>
      </c>
      <c r="L125" s="45">
        <v>61</v>
      </c>
      <c r="M125" s="45" t="b">
        <v>1</v>
      </c>
      <c r="N125" s="44" t="s">
        <v>8269</v>
      </c>
      <c r="O125" s="45">
        <v>127</v>
      </c>
      <c r="P125" s="45">
        <v>72.95</v>
      </c>
      <c r="Q125" s="44" t="s">
        <v>8315</v>
      </c>
      <c r="R125" s="44" t="s">
        <v>8316</v>
      </c>
      <c r="S125" s="46">
        <v>42420.019097222219</v>
      </c>
      <c r="T125" s="45"/>
      <c r="U125" s="47">
        <v>42479.977430555555</v>
      </c>
    </row>
    <row r="126" spans="1:21" x14ac:dyDescent="0.25">
      <c r="A126" s="38">
        <v>3450</v>
      </c>
      <c r="B126" s="39" t="s">
        <v>3449</v>
      </c>
      <c r="C126" s="39" t="s">
        <v>7560</v>
      </c>
      <c r="D126" s="58">
        <v>500</v>
      </c>
      <c r="E126" s="40">
        <v>760</v>
      </c>
      <c r="F126" s="61" t="s">
        <v>8218</v>
      </c>
      <c r="G126" s="39" t="s">
        <v>8224</v>
      </c>
      <c r="H126" s="39" t="s">
        <v>8246</v>
      </c>
      <c r="I126" s="40">
        <v>1427990071</v>
      </c>
      <c r="J126" s="40">
        <v>1422809671</v>
      </c>
      <c r="K126" s="40" t="b">
        <v>0</v>
      </c>
      <c r="L126" s="40">
        <v>39</v>
      </c>
      <c r="M126" s="40" t="b">
        <v>1</v>
      </c>
      <c r="N126" s="39" t="s">
        <v>8269</v>
      </c>
      <c r="O126" s="40">
        <v>152</v>
      </c>
      <c r="P126" s="40">
        <v>19.489999999999998</v>
      </c>
      <c r="Q126" s="39" t="s">
        <v>8315</v>
      </c>
      <c r="R126" s="39" t="s">
        <v>8316</v>
      </c>
      <c r="S126" s="41">
        <v>42036.704525462963</v>
      </c>
      <c r="T126" s="40">
        <v>2015</v>
      </c>
      <c r="U126" s="42">
        <v>42096.662858796299</v>
      </c>
    </row>
    <row r="127" spans="1:21" x14ac:dyDescent="0.25">
      <c r="A127" s="43">
        <v>3447</v>
      </c>
      <c r="B127" s="44" t="s">
        <v>3446</v>
      </c>
      <c r="C127" s="44" t="s">
        <v>7557</v>
      </c>
      <c r="D127" s="59">
        <v>1000</v>
      </c>
      <c r="E127" s="45">
        <v>1078</v>
      </c>
      <c r="F127" s="62" t="s">
        <v>8218</v>
      </c>
      <c r="G127" s="44" t="s">
        <v>8223</v>
      </c>
      <c r="H127" s="44" t="s">
        <v>8245</v>
      </c>
      <c r="I127" s="45">
        <v>1458332412</v>
      </c>
      <c r="J127" s="45">
        <v>1454448012</v>
      </c>
      <c r="K127" s="45" t="b">
        <v>0</v>
      </c>
      <c r="L127" s="45">
        <v>14</v>
      </c>
      <c r="M127" s="45" t="b">
        <v>1</v>
      </c>
      <c r="N127" s="44" t="s">
        <v>8269</v>
      </c>
      <c r="O127" s="45">
        <v>108</v>
      </c>
      <c r="P127" s="45">
        <v>77</v>
      </c>
      <c r="Q127" s="44" t="s">
        <v>8315</v>
      </c>
      <c r="R127" s="44" t="s">
        <v>8316</v>
      </c>
      <c r="S127" s="46">
        <v>42402.889027777775</v>
      </c>
      <c r="T127" s="45"/>
      <c r="U127" s="47">
        <v>42447.847361111111</v>
      </c>
    </row>
    <row r="128" spans="1:21" x14ac:dyDescent="0.25">
      <c r="A128" s="38">
        <v>3428</v>
      </c>
      <c r="B128" s="39" t="s">
        <v>3427</v>
      </c>
      <c r="C128" s="39" t="s">
        <v>7538</v>
      </c>
      <c r="D128" s="58">
        <v>2000</v>
      </c>
      <c r="E128" s="40">
        <v>2055</v>
      </c>
      <c r="F128" s="61" t="s">
        <v>8218</v>
      </c>
      <c r="G128" s="39" t="s">
        <v>8224</v>
      </c>
      <c r="H128" s="39" t="s">
        <v>8246</v>
      </c>
      <c r="I128" s="40">
        <v>1425142800</v>
      </c>
      <c r="J128" s="40">
        <v>1422983847</v>
      </c>
      <c r="K128" s="40" t="b">
        <v>0</v>
      </c>
      <c r="L128" s="40">
        <v>51</v>
      </c>
      <c r="M128" s="40" t="b">
        <v>1</v>
      </c>
      <c r="N128" s="39" t="s">
        <v>8269</v>
      </c>
      <c r="O128" s="40">
        <v>103</v>
      </c>
      <c r="P128" s="40">
        <v>40.29</v>
      </c>
      <c r="Q128" s="39" t="s">
        <v>8315</v>
      </c>
      <c r="R128" s="39" t="s">
        <v>8316</v>
      </c>
      <c r="S128" s="41">
        <v>42038.720451388886</v>
      </c>
      <c r="T128" s="40">
        <v>2015</v>
      </c>
      <c r="U128" s="42">
        <v>42063.708333333336</v>
      </c>
    </row>
    <row r="129" spans="1:21" x14ac:dyDescent="0.25">
      <c r="A129" s="43">
        <v>3421</v>
      </c>
      <c r="B129" s="44" t="s">
        <v>3420</v>
      </c>
      <c r="C129" s="44" t="s">
        <v>7531</v>
      </c>
      <c r="D129" s="59">
        <v>10000</v>
      </c>
      <c r="E129" s="45">
        <v>10115</v>
      </c>
      <c r="F129" s="62" t="s">
        <v>8218</v>
      </c>
      <c r="G129" s="44" t="s">
        <v>8223</v>
      </c>
      <c r="H129" s="44" t="s">
        <v>8245</v>
      </c>
      <c r="I129" s="45">
        <v>1425495563</v>
      </c>
      <c r="J129" s="45">
        <v>1422903563</v>
      </c>
      <c r="K129" s="45" t="b">
        <v>0</v>
      </c>
      <c r="L129" s="45">
        <v>98</v>
      </c>
      <c r="M129" s="45" t="b">
        <v>1</v>
      </c>
      <c r="N129" s="44" t="s">
        <v>8269</v>
      </c>
      <c r="O129" s="45">
        <v>101</v>
      </c>
      <c r="P129" s="45">
        <v>103.21</v>
      </c>
      <c r="Q129" s="44" t="s">
        <v>8315</v>
      </c>
      <c r="R129" s="44" t="s">
        <v>8316</v>
      </c>
      <c r="S129" s="46">
        <v>42037.791238425925</v>
      </c>
      <c r="T129" s="45"/>
      <c r="U129" s="47">
        <v>42067.791238425925</v>
      </c>
    </row>
    <row r="130" spans="1:21" x14ac:dyDescent="0.25">
      <c r="A130" s="38">
        <v>3420</v>
      </c>
      <c r="B130" s="39" t="s">
        <v>3419</v>
      </c>
      <c r="C130" s="39" t="s">
        <v>7530</v>
      </c>
      <c r="D130" s="58">
        <v>700</v>
      </c>
      <c r="E130" s="40">
        <v>966</v>
      </c>
      <c r="F130" s="61" t="s">
        <v>8218</v>
      </c>
      <c r="G130" s="39" t="s">
        <v>8224</v>
      </c>
      <c r="H130" s="39" t="s">
        <v>8246</v>
      </c>
      <c r="I130" s="40">
        <v>1455408000</v>
      </c>
      <c r="J130" s="40">
        <v>1454638202</v>
      </c>
      <c r="K130" s="40" t="b">
        <v>0</v>
      </c>
      <c r="L130" s="40">
        <v>34</v>
      </c>
      <c r="M130" s="40" t="b">
        <v>1</v>
      </c>
      <c r="N130" s="39" t="s">
        <v>8269</v>
      </c>
      <c r="O130" s="40">
        <v>138</v>
      </c>
      <c r="P130" s="40">
        <v>28.41</v>
      </c>
      <c r="Q130" s="39" t="s">
        <v>8315</v>
      </c>
      <c r="R130" s="39" t="s">
        <v>8316</v>
      </c>
      <c r="S130" s="41">
        <v>42405.090300925927</v>
      </c>
      <c r="T130" s="40">
        <v>2016</v>
      </c>
      <c r="U130" s="42">
        <v>42414</v>
      </c>
    </row>
    <row r="131" spans="1:21" x14ac:dyDescent="0.25">
      <c r="A131" s="43">
        <v>3413</v>
      </c>
      <c r="B131" s="44" t="s">
        <v>3412</v>
      </c>
      <c r="C131" s="44" t="s">
        <v>7523</v>
      </c>
      <c r="D131" s="59">
        <v>500</v>
      </c>
      <c r="E131" s="45">
        <v>650</v>
      </c>
      <c r="F131" s="62" t="s">
        <v>8218</v>
      </c>
      <c r="G131" s="44" t="s">
        <v>8223</v>
      </c>
      <c r="H131" s="44" t="s">
        <v>8245</v>
      </c>
      <c r="I131" s="45">
        <v>1425099540</v>
      </c>
      <c r="J131" s="45">
        <v>1424280938</v>
      </c>
      <c r="K131" s="45" t="b">
        <v>0</v>
      </c>
      <c r="L131" s="45">
        <v>14</v>
      </c>
      <c r="M131" s="45" t="b">
        <v>1</v>
      </c>
      <c r="N131" s="44" t="s">
        <v>8269</v>
      </c>
      <c r="O131" s="45">
        <v>130</v>
      </c>
      <c r="P131" s="45">
        <v>46.43</v>
      </c>
      <c r="Q131" s="44" t="s">
        <v>8315</v>
      </c>
      <c r="R131" s="44" t="s">
        <v>8316</v>
      </c>
      <c r="S131" s="46">
        <v>42053.733078703706</v>
      </c>
      <c r="T131" s="45"/>
      <c r="U131" s="47">
        <v>42063.207638888889</v>
      </c>
    </row>
    <row r="132" spans="1:21" x14ac:dyDescent="0.25">
      <c r="A132" s="38">
        <v>3405</v>
      </c>
      <c r="B132" s="39" t="s">
        <v>3404</v>
      </c>
      <c r="C132" s="39" t="s">
        <v>7515</v>
      </c>
      <c r="D132" s="58">
        <v>350</v>
      </c>
      <c r="E132" s="40">
        <v>481.5</v>
      </c>
      <c r="F132" s="61" t="s">
        <v>8218</v>
      </c>
      <c r="G132" s="39" t="s">
        <v>8224</v>
      </c>
      <c r="H132" s="39" t="s">
        <v>8246</v>
      </c>
      <c r="I132" s="40">
        <v>1456876740</v>
      </c>
      <c r="J132" s="40">
        <v>1455063886</v>
      </c>
      <c r="K132" s="40" t="b">
        <v>0</v>
      </c>
      <c r="L132" s="40">
        <v>17</v>
      </c>
      <c r="M132" s="40" t="b">
        <v>1</v>
      </c>
      <c r="N132" s="39" t="s">
        <v>8269</v>
      </c>
      <c r="O132" s="40">
        <v>138</v>
      </c>
      <c r="P132" s="40">
        <v>28.32</v>
      </c>
      <c r="Q132" s="39" t="s">
        <v>8315</v>
      </c>
      <c r="R132" s="39" t="s">
        <v>8316</v>
      </c>
      <c r="S132" s="41">
        <v>42410.017199074071</v>
      </c>
      <c r="T132" s="40">
        <v>2016</v>
      </c>
      <c r="U132" s="42">
        <v>42430.999305555553</v>
      </c>
    </row>
    <row r="133" spans="1:21" x14ac:dyDescent="0.25">
      <c r="A133" s="43">
        <v>3381</v>
      </c>
      <c r="B133" s="44" t="s">
        <v>3380</v>
      </c>
      <c r="C133" s="44" t="s">
        <v>7491</v>
      </c>
      <c r="D133" s="59">
        <v>4000</v>
      </c>
      <c r="E133" s="45">
        <v>4090</v>
      </c>
      <c r="F133" s="62" t="s">
        <v>8218</v>
      </c>
      <c r="G133" s="44" t="s">
        <v>8223</v>
      </c>
      <c r="H133" s="44" t="s">
        <v>8245</v>
      </c>
      <c r="I133" s="45">
        <v>1426044383</v>
      </c>
      <c r="J133" s="45">
        <v>1423455983</v>
      </c>
      <c r="K133" s="45" t="b">
        <v>0</v>
      </c>
      <c r="L133" s="45">
        <v>48</v>
      </c>
      <c r="M133" s="45" t="b">
        <v>1</v>
      </c>
      <c r="N133" s="44" t="s">
        <v>8269</v>
      </c>
      <c r="O133" s="45">
        <v>102</v>
      </c>
      <c r="P133" s="45">
        <v>85.21</v>
      </c>
      <c r="Q133" s="44" t="s">
        <v>8315</v>
      </c>
      <c r="R133" s="44" t="s">
        <v>8316</v>
      </c>
      <c r="S133" s="46">
        <v>42044.184988425928</v>
      </c>
      <c r="T133" s="45"/>
      <c r="U133" s="47">
        <v>42074.143321759257</v>
      </c>
    </row>
    <row r="134" spans="1:21" x14ac:dyDescent="0.25">
      <c r="A134" s="38">
        <v>3377</v>
      </c>
      <c r="B134" s="39" t="s">
        <v>3376</v>
      </c>
      <c r="C134" s="39" t="s">
        <v>7487</v>
      </c>
      <c r="D134" s="58">
        <v>8000</v>
      </c>
      <c r="E134" s="40">
        <v>8084</v>
      </c>
      <c r="F134" s="61" t="s">
        <v>8218</v>
      </c>
      <c r="G134" s="39" t="s">
        <v>8224</v>
      </c>
      <c r="H134" s="39" t="s">
        <v>8246</v>
      </c>
      <c r="I134" s="40">
        <v>1426870560</v>
      </c>
      <c r="J134" s="40">
        <v>1424280899</v>
      </c>
      <c r="K134" s="40" t="b">
        <v>0</v>
      </c>
      <c r="L134" s="40">
        <v>77</v>
      </c>
      <c r="M134" s="40" t="b">
        <v>1</v>
      </c>
      <c r="N134" s="39" t="s">
        <v>8269</v>
      </c>
      <c r="O134" s="40">
        <v>101</v>
      </c>
      <c r="P134" s="40">
        <v>104.99</v>
      </c>
      <c r="Q134" s="39" t="s">
        <v>8315</v>
      </c>
      <c r="R134" s="39" t="s">
        <v>8316</v>
      </c>
      <c r="S134" s="41">
        <v>42053.732627314814</v>
      </c>
      <c r="T134" s="40">
        <v>2015</v>
      </c>
      <c r="U134" s="42">
        <v>42083.705555555556</v>
      </c>
    </row>
    <row r="135" spans="1:21" x14ac:dyDescent="0.25">
      <c r="A135" s="43">
        <v>3376</v>
      </c>
      <c r="B135" s="44" t="s">
        <v>3375</v>
      </c>
      <c r="C135" s="44" t="s">
        <v>7486</v>
      </c>
      <c r="D135" s="59">
        <v>8000</v>
      </c>
      <c r="E135" s="45">
        <v>8001</v>
      </c>
      <c r="F135" s="62" t="s">
        <v>8218</v>
      </c>
      <c r="G135" s="44" t="s">
        <v>8223</v>
      </c>
      <c r="H135" s="44" t="s">
        <v>8245</v>
      </c>
      <c r="I135" s="45">
        <v>1429976994</v>
      </c>
      <c r="J135" s="45">
        <v>1424796594</v>
      </c>
      <c r="K135" s="45" t="b">
        <v>0</v>
      </c>
      <c r="L135" s="45">
        <v>19</v>
      </c>
      <c r="M135" s="45" t="b">
        <v>1</v>
      </c>
      <c r="N135" s="44" t="s">
        <v>8269</v>
      </c>
      <c r="O135" s="45">
        <v>100</v>
      </c>
      <c r="P135" s="45">
        <v>421.11</v>
      </c>
      <c r="Q135" s="44" t="s">
        <v>8315</v>
      </c>
      <c r="R135" s="44" t="s">
        <v>8316</v>
      </c>
      <c r="S135" s="46">
        <v>42059.701319444444</v>
      </c>
      <c r="T135" s="45"/>
      <c r="U135" s="47">
        <v>42119.65965277778</v>
      </c>
    </row>
    <row r="136" spans="1:21" x14ac:dyDescent="0.25">
      <c r="A136" s="38">
        <v>3364</v>
      </c>
      <c r="B136" s="39" t="s">
        <v>3363</v>
      </c>
      <c r="C136" s="39" t="s">
        <v>7474</v>
      </c>
      <c r="D136" s="58">
        <v>3000</v>
      </c>
      <c r="E136" s="40">
        <v>3178</v>
      </c>
      <c r="F136" s="61" t="s">
        <v>8218</v>
      </c>
      <c r="G136" s="39" t="s">
        <v>8224</v>
      </c>
      <c r="H136" s="39" t="s">
        <v>8246</v>
      </c>
      <c r="I136" s="40">
        <v>1458075600</v>
      </c>
      <c r="J136" s="40">
        <v>1456183649</v>
      </c>
      <c r="K136" s="40" t="b">
        <v>0</v>
      </c>
      <c r="L136" s="40">
        <v>72</v>
      </c>
      <c r="M136" s="40" t="b">
        <v>1</v>
      </c>
      <c r="N136" s="39" t="s">
        <v>8269</v>
      </c>
      <c r="O136" s="40">
        <v>106</v>
      </c>
      <c r="P136" s="40">
        <v>44.14</v>
      </c>
      <c r="Q136" s="39" t="s">
        <v>8315</v>
      </c>
      <c r="R136" s="39" t="s">
        <v>8316</v>
      </c>
      <c r="S136" s="41">
        <v>42422.977418981478</v>
      </c>
      <c r="T136" s="40">
        <v>2016</v>
      </c>
      <c r="U136" s="42">
        <v>42444.875</v>
      </c>
    </row>
    <row r="137" spans="1:21" x14ac:dyDescent="0.25">
      <c r="A137" s="43">
        <v>3362</v>
      </c>
      <c r="B137" s="44" t="s">
        <v>3361</v>
      </c>
      <c r="C137" s="44" t="s">
        <v>7472</v>
      </c>
      <c r="D137" s="59">
        <v>500</v>
      </c>
      <c r="E137" s="45">
        <v>1090</v>
      </c>
      <c r="F137" s="62" t="s">
        <v>8218</v>
      </c>
      <c r="G137" s="44" t="s">
        <v>8223</v>
      </c>
      <c r="H137" s="44" t="s">
        <v>8245</v>
      </c>
      <c r="I137" s="45">
        <v>1425704100</v>
      </c>
      <c r="J137" s="45">
        <v>1424484717</v>
      </c>
      <c r="K137" s="45" t="b">
        <v>0</v>
      </c>
      <c r="L137" s="45">
        <v>20</v>
      </c>
      <c r="M137" s="45" t="b">
        <v>1</v>
      </c>
      <c r="N137" s="44" t="s">
        <v>8269</v>
      </c>
      <c r="O137" s="45">
        <v>218</v>
      </c>
      <c r="P137" s="45">
        <v>54.5</v>
      </c>
      <c r="Q137" s="44" t="s">
        <v>8315</v>
      </c>
      <c r="R137" s="44" t="s">
        <v>8316</v>
      </c>
      <c r="S137" s="46">
        <v>42056.091631944444</v>
      </c>
      <c r="T137" s="45"/>
      <c r="U137" s="47">
        <v>42070.204861111109</v>
      </c>
    </row>
    <row r="138" spans="1:21" x14ac:dyDescent="0.25">
      <c r="A138" s="38">
        <v>3346</v>
      </c>
      <c r="B138" s="39" t="s">
        <v>3346</v>
      </c>
      <c r="C138" s="39" t="s">
        <v>7456</v>
      </c>
      <c r="D138" s="58">
        <v>1500</v>
      </c>
      <c r="E138" s="40">
        <v>1650</v>
      </c>
      <c r="F138" s="61" t="s">
        <v>8218</v>
      </c>
      <c r="G138" s="39" t="s">
        <v>8223</v>
      </c>
      <c r="H138" s="39" t="s">
        <v>8245</v>
      </c>
      <c r="I138" s="40">
        <v>1424910910</v>
      </c>
      <c r="J138" s="40">
        <v>1424306110</v>
      </c>
      <c r="K138" s="40" t="b">
        <v>0</v>
      </c>
      <c r="L138" s="40">
        <v>18</v>
      </c>
      <c r="M138" s="40" t="b">
        <v>1</v>
      </c>
      <c r="N138" s="39" t="s">
        <v>8269</v>
      </c>
      <c r="O138" s="40">
        <v>110</v>
      </c>
      <c r="P138" s="40">
        <v>91.67</v>
      </c>
      <c r="Q138" s="39" t="s">
        <v>8315</v>
      </c>
      <c r="R138" s="39" t="s">
        <v>8316</v>
      </c>
      <c r="S138" s="41">
        <v>42054.024421296293</v>
      </c>
      <c r="T138" s="40"/>
      <c r="U138" s="42">
        <v>42061.024421296293</v>
      </c>
    </row>
    <row r="139" spans="1:21" x14ac:dyDescent="0.25">
      <c r="A139" s="43">
        <v>3345</v>
      </c>
      <c r="B139" s="44" t="s">
        <v>3345</v>
      </c>
      <c r="C139" s="44" t="s">
        <v>7455</v>
      </c>
      <c r="D139" s="59">
        <v>500</v>
      </c>
      <c r="E139" s="45">
        <v>650</v>
      </c>
      <c r="F139" s="62" t="s">
        <v>8218</v>
      </c>
      <c r="G139" s="44" t="s">
        <v>8223</v>
      </c>
      <c r="H139" s="44" t="s">
        <v>8245</v>
      </c>
      <c r="I139" s="45">
        <v>1429317420</v>
      </c>
      <c r="J139" s="45">
        <v>1424226768</v>
      </c>
      <c r="K139" s="45" t="b">
        <v>0</v>
      </c>
      <c r="L139" s="45">
        <v>13</v>
      </c>
      <c r="M139" s="45" t="b">
        <v>1</v>
      </c>
      <c r="N139" s="44" t="s">
        <v>8269</v>
      </c>
      <c r="O139" s="45">
        <v>130</v>
      </c>
      <c r="P139" s="45">
        <v>50</v>
      </c>
      <c r="Q139" s="44" t="s">
        <v>8315</v>
      </c>
      <c r="R139" s="44" t="s">
        <v>8316</v>
      </c>
      <c r="S139" s="46">
        <v>42053.106111111112</v>
      </c>
      <c r="T139" s="45"/>
      <c r="U139" s="47">
        <v>42112.025694444441</v>
      </c>
    </row>
    <row r="140" spans="1:21" x14ac:dyDescent="0.25">
      <c r="A140" s="38">
        <v>3342</v>
      </c>
      <c r="B140" s="39" t="s">
        <v>3342</v>
      </c>
      <c r="C140" s="39" t="s">
        <v>7452</v>
      </c>
      <c r="D140" s="58">
        <v>6000</v>
      </c>
      <c r="E140" s="40">
        <v>6100</v>
      </c>
      <c r="F140" s="61" t="s">
        <v>8218</v>
      </c>
      <c r="G140" s="39" t="s">
        <v>8223</v>
      </c>
      <c r="H140" s="39" t="s">
        <v>8245</v>
      </c>
      <c r="I140" s="40">
        <v>1427864340</v>
      </c>
      <c r="J140" s="40">
        <v>1425020810</v>
      </c>
      <c r="K140" s="40" t="b">
        <v>0</v>
      </c>
      <c r="L140" s="40">
        <v>78</v>
      </c>
      <c r="M140" s="40" t="b">
        <v>1</v>
      </c>
      <c r="N140" s="39" t="s">
        <v>8269</v>
      </c>
      <c r="O140" s="40">
        <v>102</v>
      </c>
      <c r="P140" s="40">
        <v>78.209999999999994</v>
      </c>
      <c r="Q140" s="39" t="s">
        <v>8315</v>
      </c>
      <c r="R140" s="39" t="s">
        <v>8316</v>
      </c>
      <c r="S140" s="41">
        <v>42062.296412037038</v>
      </c>
      <c r="T140" s="40"/>
      <c r="U140" s="42">
        <v>42095.207638888889</v>
      </c>
    </row>
    <row r="141" spans="1:21" x14ac:dyDescent="0.25">
      <c r="A141" s="43">
        <v>3338</v>
      </c>
      <c r="B141" s="44" t="s">
        <v>3338</v>
      </c>
      <c r="C141" s="44" t="s">
        <v>7448</v>
      </c>
      <c r="D141" s="59">
        <v>15000</v>
      </c>
      <c r="E141" s="45">
        <v>15327</v>
      </c>
      <c r="F141" s="62" t="s">
        <v>8218</v>
      </c>
      <c r="G141" s="44" t="s">
        <v>8223</v>
      </c>
      <c r="H141" s="44" t="s">
        <v>8245</v>
      </c>
      <c r="I141" s="45">
        <v>1487944080</v>
      </c>
      <c r="J141" s="45">
        <v>1486129680</v>
      </c>
      <c r="K141" s="45" t="b">
        <v>0</v>
      </c>
      <c r="L141" s="45">
        <v>112</v>
      </c>
      <c r="M141" s="45" t="b">
        <v>1</v>
      </c>
      <c r="N141" s="44" t="s">
        <v>8269</v>
      </c>
      <c r="O141" s="45">
        <v>102</v>
      </c>
      <c r="P141" s="45">
        <v>136.85</v>
      </c>
      <c r="Q141" s="44" t="s">
        <v>8315</v>
      </c>
      <c r="R141" s="44" t="s">
        <v>8316</v>
      </c>
      <c r="S141" s="46">
        <v>42769.574999999997</v>
      </c>
      <c r="T141" s="45"/>
      <c r="U141" s="47">
        <v>42790.574999999997</v>
      </c>
    </row>
    <row r="142" spans="1:21" x14ac:dyDescent="0.25">
      <c r="A142" s="38">
        <v>3326</v>
      </c>
      <c r="B142" s="39" t="s">
        <v>3326</v>
      </c>
      <c r="C142" s="39" t="s">
        <v>7436</v>
      </c>
      <c r="D142" s="58">
        <v>8000</v>
      </c>
      <c r="E142" s="40">
        <v>8110</v>
      </c>
      <c r="F142" s="61" t="s">
        <v>8218</v>
      </c>
      <c r="G142" s="39" t="s">
        <v>8223</v>
      </c>
      <c r="H142" s="39" t="s">
        <v>8245</v>
      </c>
      <c r="I142" s="40">
        <v>1425830905</v>
      </c>
      <c r="J142" s="40">
        <v>1423242505</v>
      </c>
      <c r="K142" s="40" t="b">
        <v>0</v>
      </c>
      <c r="L142" s="40">
        <v>57</v>
      </c>
      <c r="M142" s="40" t="b">
        <v>1</v>
      </c>
      <c r="N142" s="39" t="s">
        <v>8269</v>
      </c>
      <c r="O142" s="40">
        <v>101</v>
      </c>
      <c r="P142" s="40">
        <v>142.28</v>
      </c>
      <c r="Q142" s="39" t="s">
        <v>8315</v>
      </c>
      <c r="R142" s="39" t="s">
        <v>8316</v>
      </c>
      <c r="S142" s="41">
        <v>42041.714178240742</v>
      </c>
      <c r="T142" s="40"/>
      <c r="U142" s="42">
        <v>42071.672511574077</v>
      </c>
    </row>
    <row r="143" spans="1:21" x14ac:dyDescent="0.25">
      <c r="A143" s="43">
        <v>3303</v>
      </c>
      <c r="B143" s="44" t="s">
        <v>3303</v>
      </c>
      <c r="C143" s="44" t="s">
        <v>7413</v>
      </c>
      <c r="D143" s="59">
        <v>1800</v>
      </c>
      <c r="E143" s="45">
        <v>2086</v>
      </c>
      <c r="F143" s="62" t="s">
        <v>8218</v>
      </c>
      <c r="G143" s="44" t="s">
        <v>8223</v>
      </c>
      <c r="H143" s="44" t="s">
        <v>8245</v>
      </c>
      <c r="I143" s="45">
        <v>1427553484</v>
      </c>
      <c r="J143" s="45">
        <v>1424533084</v>
      </c>
      <c r="K143" s="45" t="b">
        <v>0</v>
      </c>
      <c r="L143" s="45">
        <v>35</v>
      </c>
      <c r="M143" s="45" t="b">
        <v>1</v>
      </c>
      <c r="N143" s="44" t="s">
        <v>8269</v>
      </c>
      <c r="O143" s="45">
        <v>116</v>
      </c>
      <c r="P143" s="45">
        <v>59.6</v>
      </c>
      <c r="Q143" s="44" t="s">
        <v>8315</v>
      </c>
      <c r="R143" s="44" t="s">
        <v>8316</v>
      </c>
      <c r="S143" s="46">
        <v>42056.651435185187</v>
      </c>
      <c r="T143" s="45"/>
      <c r="U143" s="47">
        <v>42091.609768518516</v>
      </c>
    </row>
    <row r="144" spans="1:21" x14ac:dyDescent="0.25">
      <c r="A144" s="38">
        <v>3293</v>
      </c>
      <c r="B144" s="39" t="s">
        <v>3293</v>
      </c>
      <c r="C144" s="39" t="s">
        <v>7403</v>
      </c>
      <c r="D144" s="58">
        <v>4500</v>
      </c>
      <c r="E144" s="40">
        <v>7670</v>
      </c>
      <c r="F144" s="61" t="s">
        <v>8218</v>
      </c>
      <c r="G144" s="39" t="s">
        <v>8227</v>
      </c>
      <c r="H144" s="39" t="s">
        <v>8249</v>
      </c>
      <c r="I144" s="40">
        <v>1488622352</v>
      </c>
      <c r="J144" s="40">
        <v>1486030352</v>
      </c>
      <c r="K144" s="40" t="b">
        <v>0</v>
      </c>
      <c r="L144" s="40">
        <v>91</v>
      </c>
      <c r="M144" s="40" t="b">
        <v>1</v>
      </c>
      <c r="N144" s="39" t="s">
        <v>8269</v>
      </c>
      <c r="O144" s="40">
        <v>170</v>
      </c>
      <c r="P144" s="40">
        <v>84.29</v>
      </c>
      <c r="Q144" s="39" t="s">
        <v>8315</v>
      </c>
      <c r="R144" s="39" t="s">
        <v>8316</v>
      </c>
      <c r="S144" s="41">
        <v>42768.425370370373</v>
      </c>
      <c r="T144" s="40"/>
      <c r="U144" s="42">
        <v>42798.425370370373</v>
      </c>
    </row>
    <row r="145" spans="1:21" x14ac:dyDescent="0.25">
      <c r="A145" s="43">
        <v>3290</v>
      </c>
      <c r="B145" s="44" t="s">
        <v>3290</v>
      </c>
      <c r="C145" s="44" t="s">
        <v>7400</v>
      </c>
      <c r="D145" s="59">
        <v>2000</v>
      </c>
      <c r="E145" s="45">
        <v>2424</v>
      </c>
      <c r="F145" s="62" t="s">
        <v>8218</v>
      </c>
      <c r="G145" s="44" t="s">
        <v>8224</v>
      </c>
      <c r="H145" s="44" t="s">
        <v>8246</v>
      </c>
      <c r="I145" s="45">
        <v>1489234891</v>
      </c>
      <c r="J145" s="45">
        <v>1486642891</v>
      </c>
      <c r="K145" s="45" t="b">
        <v>0</v>
      </c>
      <c r="L145" s="45">
        <v>72</v>
      </c>
      <c r="M145" s="45" t="b">
        <v>1</v>
      </c>
      <c r="N145" s="44" t="s">
        <v>8269</v>
      </c>
      <c r="O145" s="45">
        <v>121</v>
      </c>
      <c r="P145" s="45">
        <v>33.67</v>
      </c>
      <c r="Q145" s="44" t="s">
        <v>8315</v>
      </c>
      <c r="R145" s="44" t="s">
        <v>8316</v>
      </c>
      <c r="S145" s="46">
        <v>42775.51494212963</v>
      </c>
      <c r="T145" s="45">
        <v>2017</v>
      </c>
      <c r="U145" s="47">
        <v>42805.51494212963</v>
      </c>
    </row>
    <row r="146" spans="1:21" x14ac:dyDescent="0.25">
      <c r="A146" s="38">
        <v>3276</v>
      </c>
      <c r="B146" s="39" t="s">
        <v>3276</v>
      </c>
      <c r="C146" s="39" t="s">
        <v>7386</v>
      </c>
      <c r="D146" s="58">
        <v>4500</v>
      </c>
      <c r="E146" s="40">
        <v>5258</v>
      </c>
      <c r="F146" s="61" t="s">
        <v>8218</v>
      </c>
      <c r="G146" s="39" t="s">
        <v>8228</v>
      </c>
      <c r="H146" s="39" t="s">
        <v>8250</v>
      </c>
      <c r="I146" s="40">
        <v>1459483140</v>
      </c>
      <c r="J146" s="40">
        <v>1456526879</v>
      </c>
      <c r="K146" s="40" t="b">
        <v>1</v>
      </c>
      <c r="L146" s="40">
        <v>100</v>
      </c>
      <c r="M146" s="40" t="b">
        <v>1</v>
      </c>
      <c r="N146" s="39" t="s">
        <v>8269</v>
      </c>
      <c r="O146" s="40">
        <v>117</v>
      </c>
      <c r="P146" s="40">
        <v>52.58</v>
      </c>
      <c r="Q146" s="39" t="s">
        <v>8315</v>
      </c>
      <c r="R146" s="39" t="s">
        <v>8316</v>
      </c>
      <c r="S146" s="41">
        <v>42426.949988425928</v>
      </c>
      <c r="T146" s="40"/>
      <c r="U146" s="42">
        <v>42461.165972222225</v>
      </c>
    </row>
    <row r="147" spans="1:21" x14ac:dyDescent="0.25">
      <c r="A147" s="43">
        <v>3254</v>
      </c>
      <c r="B147" s="44" t="s">
        <v>3254</v>
      </c>
      <c r="C147" s="44" t="s">
        <v>7364</v>
      </c>
      <c r="D147" s="59">
        <v>13000</v>
      </c>
      <c r="E147" s="45">
        <v>13163.5</v>
      </c>
      <c r="F147" s="62" t="s">
        <v>8218</v>
      </c>
      <c r="G147" s="44" t="s">
        <v>8224</v>
      </c>
      <c r="H147" s="44" t="s">
        <v>8246</v>
      </c>
      <c r="I147" s="45">
        <v>1427331809</v>
      </c>
      <c r="J147" s="45">
        <v>1424743409</v>
      </c>
      <c r="K147" s="45" t="b">
        <v>1</v>
      </c>
      <c r="L147" s="45">
        <v>186</v>
      </c>
      <c r="M147" s="45" t="b">
        <v>1</v>
      </c>
      <c r="N147" s="44" t="s">
        <v>8269</v>
      </c>
      <c r="O147" s="45">
        <v>101</v>
      </c>
      <c r="P147" s="45">
        <v>70.77</v>
      </c>
      <c r="Q147" s="44" t="s">
        <v>8315</v>
      </c>
      <c r="R147" s="44" t="s">
        <v>8316</v>
      </c>
      <c r="S147" s="46">
        <v>42059.085752314815</v>
      </c>
      <c r="T147" s="45">
        <v>2015</v>
      </c>
      <c r="U147" s="47">
        <v>42089.044085648151</v>
      </c>
    </row>
    <row r="148" spans="1:21" x14ac:dyDescent="0.25">
      <c r="A148" s="38">
        <v>3220</v>
      </c>
      <c r="B148" s="39" t="s">
        <v>3220</v>
      </c>
      <c r="C148" s="39" t="s">
        <v>7330</v>
      </c>
      <c r="D148" s="58">
        <v>15000</v>
      </c>
      <c r="E148" s="40">
        <v>15126</v>
      </c>
      <c r="F148" s="61" t="s">
        <v>8218</v>
      </c>
      <c r="G148" s="39" t="s">
        <v>8223</v>
      </c>
      <c r="H148" s="39" t="s">
        <v>8245</v>
      </c>
      <c r="I148" s="40">
        <v>1489352400</v>
      </c>
      <c r="J148" s="40">
        <v>1486411204</v>
      </c>
      <c r="K148" s="40" t="b">
        <v>1</v>
      </c>
      <c r="L148" s="40">
        <v>59</v>
      </c>
      <c r="M148" s="40" t="b">
        <v>1</v>
      </c>
      <c r="N148" s="39" t="s">
        <v>8269</v>
      </c>
      <c r="O148" s="40">
        <v>101</v>
      </c>
      <c r="P148" s="40">
        <v>256.37</v>
      </c>
      <c r="Q148" s="39" t="s">
        <v>8315</v>
      </c>
      <c r="R148" s="39" t="s">
        <v>8316</v>
      </c>
      <c r="S148" s="41">
        <v>42772.833379629628</v>
      </c>
      <c r="T148" s="40"/>
      <c r="U148" s="42">
        <v>42806.875</v>
      </c>
    </row>
    <row r="149" spans="1:21" x14ac:dyDescent="0.25">
      <c r="A149" s="43">
        <v>3219</v>
      </c>
      <c r="B149" s="44" t="s">
        <v>3219</v>
      </c>
      <c r="C149" s="44" t="s">
        <v>7329</v>
      </c>
      <c r="D149" s="59">
        <v>20000</v>
      </c>
      <c r="E149" s="45">
        <v>20022</v>
      </c>
      <c r="F149" s="62" t="s">
        <v>8218</v>
      </c>
      <c r="G149" s="44" t="s">
        <v>8223</v>
      </c>
      <c r="H149" s="44" t="s">
        <v>8245</v>
      </c>
      <c r="I149" s="45">
        <v>1427063747</v>
      </c>
      <c r="J149" s="45">
        <v>1424043347</v>
      </c>
      <c r="K149" s="45" t="b">
        <v>1</v>
      </c>
      <c r="L149" s="45">
        <v>119</v>
      </c>
      <c r="M149" s="45" t="b">
        <v>1</v>
      </c>
      <c r="N149" s="44" t="s">
        <v>8269</v>
      </c>
      <c r="O149" s="45">
        <v>100</v>
      </c>
      <c r="P149" s="45">
        <v>168.25</v>
      </c>
      <c r="Q149" s="44" t="s">
        <v>8315</v>
      </c>
      <c r="R149" s="44" t="s">
        <v>8316</v>
      </c>
      <c r="S149" s="46">
        <v>42050.983182870368</v>
      </c>
      <c r="T149" s="45"/>
      <c r="U149" s="47">
        <v>42085.941516203704</v>
      </c>
    </row>
    <row r="150" spans="1:21" x14ac:dyDescent="0.25">
      <c r="A150" s="38">
        <v>3027</v>
      </c>
      <c r="B150" s="39" t="s">
        <v>3027</v>
      </c>
      <c r="C150" s="39" t="s">
        <v>7137</v>
      </c>
      <c r="D150" s="58">
        <v>40000</v>
      </c>
      <c r="E150" s="40">
        <v>52576</v>
      </c>
      <c r="F150" s="61" t="s">
        <v>8218</v>
      </c>
      <c r="G150" s="39" t="s">
        <v>8223</v>
      </c>
      <c r="H150" s="39" t="s">
        <v>8245</v>
      </c>
      <c r="I150" s="40">
        <v>1426866851</v>
      </c>
      <c r="J150" s="40">
        <v>1424278451</v>
      </c>
      <c r="K150" s="40" t="b">
        <v>0</v>
      </c>
      <c r="L150" s="40">
        <v>320</v>
      </c>
      <c r="M150" s="40" t="b">
        <v>1</v>
      </c>
      <c r="N150" s="39" t="s">
        <v>8301</v>
      </c>
      <c r="O150" s="40">
        <v>131</v>
      </c>
      <c r="P150" s="40">
        <v>164.3</v>
      </c>
      <c r="Q150" s="39" t="s">
        <v>8315</v>
      </c>
      <c r="R150" s="39" t="s">
        <v>8355</v>
      </c>
      <c r="S150" s="41">
        <v>42053.704293981478</v>
      </c>
      <c r="T150" s="40"/>
      <c r="U150" s="42">
        <v>42083.662627314814</v>
      </c>
    </row>
    <row r="151" spans="1:21" x14ac:dyDescent="0.25">
      <c r="A151" s="43">
        <v>3026</v>
      </c>
      <c r="B151" s="44" t="s">
        <v>3026</v>
      </c>
      <c r="C151" s="44" t="s">
        <v>7136</v>
      </c>
      <c r="D151" s="59">
        <v>900</v>
      </c>
      <c r="E151" s="45">
        <v>1290</v>
      </c>
      <c r="F151" s="62" t="s">
        <v>8218</v>
      </c>
      <c r="G151" s="44" t="s">
        <v>8224</v>
      </c>
      <c r="H151" s="44" t="s">
        <v>8246</v>
      </c>
      <c r="I151" s="45">
        <v>1488538892</v>
      </c>
      <c r="J151" s="45">
        <v>1487329292</v>
      </c>
      <c r="K151" s="45" t="b">
        <v>0</v>
      </c>
      <c r="L151" s="45">
        <v>25</v>
      </c>
      <c r="M151" s="45" t="b">
        <v>1</v>
      </c>
      <c r="N151" s="44" t="s">
        <v>8301</v>
      </c>
      <c r="O151" s="45">
        <v>143</v>
      </c>
      <c r="P151" s="45">
        <v>51.6</v>
      </c>
      <c r="Q151" s="44" t="s">
        <v>8315</v>
      </c>
      <c r="R151" s="44" t="s">
        <v>8355</v>
      </c>
      <c r="S151" s="46">
        <v>42783.459398148145</v>
      </c>
      <c r="T151" s="45">
        <v>2017</v>
      </c>
      <c r="U151" s="47">
        <v>42797.459398148145</v>
      </c>
    </row>
    <row r="152" spans="1:21" x14ac:dyDescent="0.25">
      <c r="A152" s="38">
        <v>2999</v>
      </c>
      <c r="B152" s="39" t="s">
        <v>2999</v>
      </c>
      <c r="C152" s="39" t="s">
        <v>7109</v>
      </c>
      <c r="D152" s="58">
        <v>1350</v>
      </c>
      <c r="E152" s="40">
        <v>1605</v>
      </c>
      <c r="F152" s="61" t="s">
        <v>8218</v>
      </c>
      <c r="G152" s="39" t="s">
        <v>8223</v>
      </c>
      <c r="H152" s="39" t="s">
        <v>8245</v>
      </c>
      <c r="I152" s="40">
        <v>1488333600</v>
      </c>
      <c r="J152" s="40">
        <v>1487094360</v>
      </c>
      <c r="K152" s="40" t="b">
        <v>0</v>
      </c>
      <c r="L152" s="40">
        <v>20</v>
      </c>
      <c r="M152" s="40" t="b">
        <v>1</v>
      </c>
      <c r="N152" s="39" t="s">
        <v>8301</v>
      </c>
      <c r="O152" s="40">
        <v>119</v>
      </c>
      <c r="P152" s="40">
        <v>80.25</v>
      </c>
      <c r="Q152" s="39" t="s">
        <v>8315</v>
      </c>
      <c r="R152" s="39" t="s">
        <v>8355</v>
      </c>
      <c r="S152" s="41">
        <v>42780.740277777775</v>
      </c>
      <c r="T152" s="40"/>
      <c r="U152" s="42">
        <v>42795.083333333336</v>
      </c>
    </row>
    <row r="153" spans="1:21" x14ac:dyDescent="0.25">
      <c r="A153" s="43">
        <v>2997</v>
      </c>
      <c r="B153" s="44" t="s">
        <v>2997</v>
      </c>
      <c r="C153" s="44" t="s">
        <v>7107</v>
      </c>
      <c r="D153" s="59">
        <v>10000</v>
      </c>
      <c r="E153" s="45">
        <v>10373</v>
      </c>
      <c r="F153" s="62" t="s">
        <v>8218</v>
      </c>
      <c r="G153" s="44" t="s">
        <v>8223</v>
      </c>
      <c r="H153" s="44" t="s">
        <v>8245</v>
      </c>
      <c r="I153" s="45">
        <v>1488171540</v>
      </c>
      <c r="J153" s="45">
        <v>1486661793</v>
      </c>
      <c r="K153" s="45" t="b">
        <v>0</v>
      </c>
      <c r="L153" s="45">
        <v>115</v>
      </c>
      <c r="M153" s="45" t="b">
        <v>1</v>
      </c>
      <c r="N153" s="44" t="s">
        <v>8301</v>
      </c>
      <c r="O153" s="45">
        <v>104</v>
      </c>
      <c r="P153" s="45">
        <v>90.2</v>
      </c>
      <c r="Q153" s="44" t="s">
        <v>8315</v>
      </c>
      <c r="R153" s="44" t="s">
        <v>8355</v>
      </c>
      <c r="S153" s="46">
        <v>42775.733715277776</v>
      </c>
      <c r="T153" s="45"/>
      <c r="U153" s="47">
        <v>42793.207638888889</v>
      </c>
    </row>
    <row r="154" spans="1:21" x14ac:dyDescent="0.25">
      <c r="A154" s="38">
        <v>2976</v>
      </c>
      <c r="B154" s="39" t="s">
        <v>2976</v>
      </c>
      <c r="C154" s="39" t="s">
        <v>7086</v>
      </c>
      <c r="D154" s="58">
        <v>70</v>
      </c>
      <c r="E154" s="40">
        <v>120</v>
      </c>
      <c r="F154" s="61" t="s">
        <v>8218</v>
      </c>
      <c r="G154" s="39" t="s">
        <v>8224</v>
      </c>
      <c r="H154" s="39" t="s">
        <v>8246</v>
      </c>
      <c r="I154" s="40">
        <v>1457870400</v>
      </c>
      <c r="J154" s="40">
        <v>1456421530</v>
      </c>
      <c r="K154" s="40" t="b">
        <v>0</v>
      </c>
      <c r="L154" s="40">
        <v>14</v>
      </c>
      <c r="M154" s="40" t="b">
        <v>1</v>
      </c>
      <c r="N154" s="39" t="s">
        <v>8269</v>
      </c>
      <c r="O154" s="40">
        <v>171</v>
      </c>
      <c r="P154" s="40">
        <v>8.57</v>
      </c>
      <c r="Q154" s="39" t="s">
        <v>8315</v>
      </c>
      <c r="R154" s="39" t="s">
        <v>8316</v>
      </c>
      <c r="S154" s="41">
        <v>42425.730671296296</v>
      </c>
      <c r="T154" s="40">
        <v>2016</v>
      </c>
      <c r="U154" s="42">
        <v>42442.5</v>
      </c>
    </row>
    <row r="155" spans="1:21" x14ac:dyDescent="0.25">
      <c r="A155" s="43">
        <v>2967</v>
      </c>
      <c r="B155" s="44" t="s">
        <v>2967</v>
      </c>
      <c r="C155" s="44" t="s">
        <v>7077</v>
      </c>
      <c r="D155" s="59">
        <v>5000</v>
      </c>
      <c r="E155" s="45">
        <v>5696</v>
      </c>
      <c r="F155" s="62" t="s">
        <v>8218</v>
      </c>
      <c r="G155" s="44" t="s">
        <v>8223</v>
      </c>
      <c r="H155" s="44" t="s">
        <v>8245</v>
      </c>
      <c r="I155" s="45">
        <v>1425872692</v>
      </c>
      <c r="J155" s="45">
        <v>1423284292</v>
      </c>
      <c r="K155" s="45" t="b">
        <v>0</v>
      </c>
      <c r="L155" s="45">
        <v>71</v>
      </c>
      <c r="M155" s="45" t="b">
        <v>1</v>
      </c>
      <c r="N155" s="44" t="s">
        <v>8269</v>
      </c>
      <c r="O155" s="45">
        <v>114</v>
      </c>
      <c r="P155" s="45">
        <v>80.23</v>
      </c>
      <c r="Q155" s="44" t="s">
        <v>8315</v>
      </c>
      <c r="R155" s="44" t="s">
        <v>8316</v>
      </c>
      <c r="S155" s="46">
        <v>42042.197824074072</v>
      </c>
      <c r="T155" s="45"/>
      <c r="U155" s="47">
        <v>42072.156157407408</v>
      </c>
    </row>
    <row r="156" spans="1:21" x14ac:dyDescent="0.25">
      <c r="A156" s="38">
        <v>2962</v>
      </c>
      <c r="B156" s="39" t="s">
        <v>2962</v>
      </c>
      <c r="C156" s="39" t="s">
        <v>7072</v>
      </c>
      <c r="D156" s="58">
        <v>1000</v>
      </c>
      <c r="E156" s="40">
        <v>1218</v>
      </c>
      <c r="F156" s="61" t="s">
        <v>8218</v>
      </c>
      <c r="G156" s="39" t="s">
        <v>8223</v>
      </c>
      <c r="H156" s="39" t="s">
        <v>8245</v>
      </c>
      <c r="I156" s="40">
        <v>1425193140</v>
      </c>
      <c r="J156" s="40">
        <v>1422769906</v>
      </c>
      <c r="K156" s="40" t="b">
        <v>0</v>
      </c>
      <c r="L156" s="40">
        <v>20</v>
      </c>
      <c r="M156" s="40" t="b">
        <v>1</v>
      </c>
      <c r="N156" s="39" t="s">
        <v>8269</v>
      </c>
      <c r="O156" s="40">
        <v>122</v>
      </c>
      <c r="P156" s="40">
        <v>60.9</v>
      </c>
      <c r="Q156" s="39" t="s">
        <v>8315</v>
      </c>
      <c r="R156" s="39" t="s">
        <v>8316</v>
      </c>
      <c r="S156" s="41">
        <v>42036.24428240741</v>
      </c>
      <c r="T156" s="40"/>
      <c r="U156" s="42">
        <v>42064.290972222225</v>
      </c>
    </row>
    <row r="157" spans="1:21" x14ac:dyDescent="0.25">
      <c r="A157" s="43">
        <v>2961</v>
      </c>
      <c r="B157" s="44" t="s">
        <v>2961</v>
      </c>
      <c r="C157" s="44" t="s">
        <v>7071</v>
      </c>
      <c r="D157" s="59">
        <v>5000</v>
      </c>
      <c r="E157" s="45">
        <v>5481</v>
      </c>
      <c r="F157" s="62" t="s">
        <v>8218</v>
      </c>
      <c r="G157" s="44" t="s">
        <v>8223</v>
      </c>
      <c r="H157" s="44" t="s">
        <v>8245</v>
      </c>
      <c r="I157" s="45">
        <v>1427342400</v>
      </c>
      <c r="J157" s="45">
        <v>1424927159</v>
      </c>
      <c r="K157" s="45" t="b">
        <v>0</v>
      </c>
      <c r="L157" s="45">
        <v>108</v>
      </c>
      <c r="M157" s="45" t="b">
        <v>1</v>
      </c>
      <c r="N157" s="44" t="s">
        <v>8269</v>
      </c>
      <c r="O157" s="45">
        <v>110</v>
      </c>
      <c r="P157" s="45">
        <v>50.75</v>
      </c>
      <c r="Q157" s="44" t="s">
        <v>8315</v>
      </c>
      <c r="R157" s="44" t="s">
        <v>8316</v>
      </c>
      <c r="S157" s="46">
        <v>42061.212488425925</v>
      </c>
      <c r="T157" s="45"/>
      <c r="U157" s="47">
        <v>42089.166666666664</v>
      </c>
    </row>
    <row r="158" spans="1:21" x14ac:dyDescent="0.25">
      <c r="A158" s="38">
        <v>2928</v>
      </c>
      <c r="B158" s="39" t="s">
        <v>2928</v>
      </c>
      <c r="C158" s="39" t="s">
        <v>7038</v>
      </c>
      <c r="D158" s="58">
        <v>1000</v>
      </c>
      <c r="E158" s="40">
        <v>1000</v>
      </c>
      <c r="F158" s="61" t="s">
        <v>8218</v>
      </c>
      <c r="G158" s="39" t="s">
        <v>8223</v>
      </c>
      <c r="H158" s="39" t="s">
        <v>8245</v>
      </c>
      <c r="I158" s="40">
        <v>1457135846</v>
      </c>
      <c r="J158" s="40">
        <v>1454543846</v>
      </c>
      <c r="K158" s="40" t="b">
        <v>0</v>
      </c>
      <c r="L158" s="40">
        <v>24</v>
      </c>
      <c r="M158" s="40" t="b">
        <v>1</v>
      </c>
      <c r="N158" s="39" t="s">
        <v>8303</v>
      </c>
      <c r="O158" s="40">
        <v>100</v>
      </c>
      <c r="P158" s="40">
        <v>41.67</v>
      </c>
      <c r="Q158" s="39" t="s">
        <v>8315</v>
      </c>
      <c r="R158" s="39" t="s">
        <v>8357</v>
      </c>
      <c r="S158" s="41">
        <v>42403.998217592591</v>
      </c>
      <c r="T158" s="40"/>
      <c r="U158" s="42">
        <v>42433.998217592591</v>
      </c>
    </row>
    <row r="159" spans="1:21" x14ac:dyDescent="0.25">
      <c r="A159" s="43">
        <v>2926</v>
      </c>
      <c r="B159" s="44" t="s">
        <v>2926</v>
      </c>
      <c r="C159" s="44" t="s">
        <v>7036</v>
      </c>
      <c r="D159" s="59">
        <v>3000</v>
      </c>
      <c r="E159" s="45">
        <v>3750</v>
      </c>
      <c r="F159" s="62" t="s">
        <v>8218</v>
      </c>
      <c r="G159" s="44" t="s">
        <v>8223</v>
      </c>
      <c r="H159" s="44" t="s">
        <v>8245</v>
      </c>
      <c r="I159" s="45">
        <v>1424715779</v>
      </c>
      <c r="J159" s="45">
        <v>1423506179</v>
      </c>
      <c r="K159" s="45" t="b">
        <v>0</v>
      </c>
      <c r="L159" s="45">
        <v>50</v>
      </c>
      <c r="M159" s="45" t="b">
        <v>1</v>
      </c>
      <c r="N159" s="44" t="s">
        <v>8303</v>
      </c>
      <c r="O159" s="45">
        <v>125</v>
      </c>
      <c r="P159" s="45">
        <v>75</v>
      </c>
      <c r="Q159" s="44" t="s">
        <v>8315</v>
      </c>
      <c r="R159" s="44" t="s">
        <v>8357</v>
      </c>
      <c r="S159" s="46">
        <v>42044.765960648147</v>
      </c>
      <c r="T159" s="45"/>
      <c r="U159" s="47">
        <v>42058.765960648147</v>
      </c>
    </row>
    <row r="160" spans="1:21" x14ac:dyDescent="0.25">
      <c r="A160" s="38">
        <v>2840</v>
      </c>
      <c r="B160" s="39" t="s">
        <v>2840</v>
      </c>
      <c r="C160" s="39" t="s">
        <v>6950</v>
      </c>
      <c r="D160" s="58">
        <v>2500</v>
      </c>
      <c r="E160" s="40">
        <v>2600</v>
      </c>
      <c r="F160" s="61" t="s">
        <v>8218</v>
      </c>
      <c r="G160" s="39" t="s">
        <v>8224</v>
      </c>
      <c r="H160" s="39" t="s">
        <v>8246</v>
      </c>
      <c r="I160" s="40">
        <v>1426698000</v>
      </c>
      <c r="J160" s="40">
        <v>1424825479</v>
      </c>
      <c r="K160" s="40" t="b">
        <v>0</v>
      </c>
      <c r="L160" s="40">
        <v>132</v>
      </c>
      <c r="M160" s="40" t="b">
        <v>1</v>
      </c>
      <c r="N160" s="39" t="s">
        <v>8269</v>
      </c>
      <c r="O160" s="40">
        <v>104</v>
      </c>
      <c r="P160" s="40">
        <v>19.7</v>
      </c>
      <c r="Q160" s="39" t="s">
        <v>8315</v>
      </c>
      <c r="R160" s="39" t="s">
        <v>8316</v>
      </c>
      <c r="S160" s="41">
        <v>42060.035636574074</v>
      </c>
      <c r="T160" s="40">
        <v>2015</v>
      </c>
      <c r="U160" s="42">
        <v>42081.708333333336</v>
      </c>
    </row>
    <row r="161" spans="1:21" x14ac:dyDescent="0.25">
      <c r="A161" s="43">
        <v>1286</v>
      </c>
      <c r="B161" s="44" t="s">
        <v>1287</v>
      </c>
      <c r="C161" s="44" t="s">
        <v>5396</v>
      </c>
      <c r="D161" s="59">
        <v>1500</v>
      </c>
      <c r="E161" s="45">
        <v>1625</v>
      </c>
      <c r="F161" s="62" t="s">
        <v>8218</v>
      </c>
      <c r="G161" s="44" t="s">
        <v>8224</v>
      </c>
      <c r="H161" s="44" t="s">
        <v>8246</v>
      </c>
      <c r="I161" s="45">
        <v>1424181600</v>
      </c>
      <c r="J161" s="45">
        <v>1423041227</v>
      </c>
      <c r="K161" s="45" t="b">
        <v>0</v>
      </c>
      <c r="L161" s="45">
        <v>20</v>
      </c>
      <c r="M161" s="45" t="b">
        <v>1</v>
      </c>
      <c r="N161" s="44" t="s">
        <v>8269</v>
      </c>
      <c r="O161" s="45">
        <v>108</v>
      </c>
      <c r="P161" s="45">
        <v>81.25</v>
      </c>
      <c r="Q161" s="44" t="s">
        <v>8315</v>
      </c>
      <c r="R161" s="44" t="s">
        <v>8316</v>
      </c>
      <c r="S161" s="46">
        <v>42039.384571759256</v>
      </c>
      <c r="T161" s="45">
        <v>2015</v>
      </c>
      <c r="U161" s="47">
        <v>42052.583333333336</v>
      </c>
    </row>
    <row r="162" spans="1:21" x14ac:dyDescent="0.25">
      <c r="A162" s="38">
        <v>1296</v>
      </c>
      <c r="B162" s="39" t="s">
        <v>1297</v>
      </c>
      <c r="C162" s="39" t="s">
        <v>5406</v>
      </c>
      <c r="D162" s="58">
        <v>850</v>
      </c>
      <c r="E162" s="40">
        <v>1200</v>
      </c>
      <c r="F162" s="61" t="s">
        <v>8218</v>
      </c>
      <c r="G162" s="39" t="s">
        <v>8224</v>
      </c>
      <c r="H162" s="39" t="s">
        <v>8246</v>
      </c>
      <c r="I162" s="40">
        <v>1457914373</v>
      </c>
      <c r="J162" s="40">
        <v>1456189973</v>
      </c>
      <c r="K162" s="40" t="b">
        <v>0</v>
      </c>
      <c r="L162" s="40">
        <v>23</v>
      </c>
      <c r="M162" s="40" t="b">
        <v>1</v>
      </c>
      <c r="N162" s="39" t="s">
        <v>8269</v>
      </c>
      <c r="O162" s="40">
        <v>141</v>
      </c>
      <c r="P162" s="40">
        <v>52.17</v>
      </c>
      <c r="Q162" s="39" t="s">
        <v>8315</v>
      </c>
      <c r="R162" s="39" t="s">
        <v>8316</v>
      </c>
      <c r="S162" s="41">
        <v>42423.050613425927</v>
      </c>
      <c r="T162" s="40">
        <v>2016</v>
      </c>
      <c r="U162" s="42">
        <v>42443.008946759262</v>
      </c>
    </row>
    <row r="163" spans="1:21" x14ac:dyDescent="0.25">
      <c r="A163" s="43">
        <v>2822</v>
      </c>
      <c r="B163" s="44" t="s">
        <v>2822</v>
      </c>
      <c r="C163" s="44" t="s">
        <v>6932</v>
      </c>
      <c r="D163" s="59">
        <v>6000</v>
      </c>
      <c r="E163" s="45">
        <v>6000</v>
      </c>
      <c r="F163" s="62" t="s">
        <v>8218</v>
      </c>
      <c r="G163" s="44" t="s">
        <v>8223</v>
      </c>
      <c r="H163" s="44" t="s">
        <v>8245</v>
      </c>
      <c r="I163" s="45">
        <v>1427469892</v>
      </c>
      <c r="J163" s="45">
        <v>1424881492</v>
      </c>
      <c r="K163" s="45" t="b">
        <v>0</v>
      </c>
      <c r="L163" s="45">
        <v>94</v>
      </c>
      <c r="M163" s="45" t="b">
        <v>1</v>
      </c>
      <c r="N163" s="44" t="s">
        <v>8269</v>
      </c>
      <c r="O163" s="45">
        <v>100</v>
      </c>
      <c r="P163" s="45">
        <v>63.83</v>
      </c>
      <c r="Q163" s="44" t="s">
        <v>8315</v>
      </c>
      <c r="R163" s="44" t="s">
        <v>8316</v>
      </c>
      <c r="S163" s="46">
        <v>42060.683935185189</v>
      </c>
      <c r="T163" s="45"/>
      <c r="U163" s="47">
        <v>42090.642268518517</v>
      </c>
    </row>
    <row r="164" spans="1:21" x14ac:dyDescent="0.25">
      <c r="A164" s="38">
        <v>2820</v>
      </c>
      <c r="B164" s="39" t="s">
        <v>2820</v>
      </c>
      <c r="C164" s="39" t="s">
        <v>6930</v>
      </c>
      <c r="D164" s="58">
        <v>200</v>
      </c>
      <c r="E164" s="40">
        <v>272</v>
      </c>
      <c r="F164" s="61" t="s">
        <v>8218</v>
      </c>
      <c r="G164" s="39" t="s">
        <v>8224</v>
      </c>
      <c r="H164" s="39" t="s">
        <v>8246</v>
      </c>
      <c r="I164" s="40">
        <v>1456444800</v>
      </c>
      <c r="J164" s="40">
        <v>1454337589</v>
      </c>
      <c r="K164" s="40" t="b">
        <v>0</v>
      </c>
      <c r="L164" s="40">
        <v>20</v>
      </c>
      <c r="M164" s="40" t="b">
        <v>1</v>
      </c>
      <c r="N164" s="39" t="s">
        <v>8269</v>
      </c>
      <c r="O164" s="40">
        <v>136</v>
      </c>
      <c r="P164" s="40">
        <v>13.6</v>
      </c>
      <c r="Q164" s="39" t="s">
        <v>8315</v>
      </c>
      <c r="R164" s="39" t="s">
        <v>8316</v>
      </c>
      <c r="S164" s="41">
        <v>42401.610983796294</v>
      </c>
      <c r="T164" s="40">
        <v>2016</v>
      </c>
      <c r="U164" s="42">
        <v>42426</v>
      </c>
    </row>
    <row r="165" spans="1:21" x14ac:dyDescent="0.25">
      <c r="A165" s="43">
        <v>2812</v>
      </c>
      <c r="B165" s="44" t="s">
        <v>2812</v>
      </c>
      <c r="C165" s="44" t="s">
        <v>6922</v>
      </c>
      <c r="D165" s="59">
        <v>5000</v>
      </c>
      <c r="E165" s="45">
        <v>5665</v>
      </c>
      <c r="F165" s="62" t="s">
        <v>8218</v>
      </c>
      <c r="G165" s="44" t="s">
        <v>8228</v>
      </c>
      <c r="H165" s="44" t="s">
        <v>8250</v>
      </c>
      <c r="I165" s="45">
        <v>1428292800</v>
      </c>
      <c r="J165" s="45">
        <v>1424368298</v>
      </c>
      <c r="K165" s="45" t="b">
        <v>0</v>
      </c>
      <c r="L165" s="45">
        <v>83</v>
      </c>
      <c r="M165" s="45" t="b">
        <v>1</v>
      </c>
      <c r="N165" s="44" t="s">
        <v>8269</v>
      </c>
      <c r="O165" s="45">
        <v>113</v>
      </c>
      <c r="P165" s="45">
        <v>68.25</v>
      </c>
      <c r="Q165" s="44" t="s">
        <v>8315</v>
      </c>
      <c r="R165" s="44" t="s">
        <v>8316</v>
      </c>
      <c r="S165" s="46">
        <v>42054.744189814817</v>
      </c>
      <c r="T165" s="45"/>
      <c r="U165" s="47">
        <v>42100.166666666664</v>
      </c>
    </row>
    <row r="166" spans="1:21" x14ac:dyDescent="0.25">
      <c r="A166" s="38">
        <v>2794</v>
      </c>
      <c r="B166" s="39" t="s">
        <v>2794</v>
      </c>
      <c r="C166" s="39" t="s">
        <v>6904</v>
      </c>
      <c r="D166" s="58">
        <v>50</v>
      </c>
      <c r="E166" s="40">
        <v>75</v>
      </c>
      <c r="F166" s="61" t="s">
        <v>8218</v>
      </c>
      <c r="G166" s="39" t="s">
        <v>8224</v>
      </c>
      <c r="H166" s="39" t="s">
        <v>8246</v>
      </c>
      <c r="I166" s="40">
        <v>1457031600</v>
      </c>
      <c r="J166" s="40">
        <v>1455640559</v>
      </c>
      <c r="K166" s="40" t="b">
        <v>0</v>
      </c>
      <c r="L166" s="40">
        <v>3</v>
      </c>
      <c r="M166" s="40" t="b">
        <v>1</v>
      </c>
      <c r="N166" s="39" t="s">
        <v>8269</v>
      </c>
      <c r="O166" s="40">
        <v>150</v>
      </c>
      <c r="P166" s="40">
        <v>25</v>
      </c>
      <c r="Q166" s="39" t="s">
        <v>8315</v>
      </c>
      <c r="R166" s="39" t="s">
        <v>8316</v>
      </c>
      <c r="S166" s="41">
        <v>42416.691655092596</v>
      </c>
      <c r="T166" s="40">
        <v>2016</v>
      </c>
      <c r="U166" s="42">
        <v>42432.791666666664</v>
      </c>
    </row>
    <row r="167" spans="1:21" x14ac:dyDescent="0.25">
      <c r="A167" s="43">
        <v>2789</v>
      </c>
      <c r="B167" s="44" t="s">
        <v>2789</v>
      </c>
      <c r="C167" s="44" t="s">
        <v>6899</v>
      </c>
      <c r="D167" s="59">
        <v>3000</v>
      </c>
      <c r="E167" s="45">
        <v>3035</v>
      </c>
      <c r="F167" s="62" t="s">
        <v>8218</v>
      </c>
      <c r="G167" s="44" t="s">
        <v>8223</v>
      </c>
      <c r="H167" s="44" t="s">
        <v>8245</v>
      </c>
      <c r="I167" s="45">
        <v>1426132800</v>
      </c>
      <c r="J167" s="45">
        <v>1424477934</v>
      </c>
      <c r="K167" s="45" t="b">
        <v>0</v>
      </c>
      <c r="L167" s="45">
        <v>24</v>
      </c>
      <c r="M167" s="45" t="b">
        <v>1</v>
      </c>
      <c r="N167" s="44" t="s">
        <v>8269</v>
      </c>
      <c r="O167" s="45">
        <v>101</v>
      </c>
      <c r="P167" s="45">
        <v>126.46</v>
      </c>
      <c r="Q167" s="44" t="s">
        <v>8315</v>
      </c>
      <c r="R167" s="44" t="s">
        <v>8316</v>
      </c>
      <c r="S167" s="46">
        <v>42056.013124999998</v>
      </c>
      <c r="T167" s="45"/>
      <c r="U167" s="47">
        <v>42075.166666666664</v>
      </c>
    </row>
    <row r="168" spans="1:21" x14ac:dyDescent="0.25">
      <c r="A168" s="38">
        <v>2719</v>
      </c>
      <c r="B168" s="39" t="s">
        <v>2719</v>
      </c>
      <c r="C168" s="39" t="s">
        <v>6829</v>
      </c>
      <c r="D168" s="58">
        <v>6000</v>
      </c>
      <c r="E168" s="40">
        <v>6530</v>
      </c>
      <c r="F168" s="61" t="s">
        <v>8218</v>
      </c>
      <c r="G168" s="39" t="s">
        <v>8223</v>
      </c>
      <c r="H168" s="39" t="s">
        <v>8245</v>
      </c>
      <c r="I168" s="40">
        <v>1460936694</v>
      </c>
      <c r="J168" s="40">
        <v>1455756294</v>
      </c>
      <c r="K168" s="40" t="b">
        <v>0</v>
      </c>
      <c r="L168" s="40">
        <v>69</v>
      </c>
      <c r="M168" s="40" t="b">
        <v>1</v>
      </c>
      <c r="N168" s="39" t="s">
        <v>8301</v>
      </c>
      <c r="O168" s="40">
        <v>109</v>
      </c>
      <c r="P168" s="40">
        <v>94.64</v>
      </c>
      <c r="Q168" s="39" t="s">
        <v>8315</v>
      </c>
      <c r="R168" s="39" t="s">
        <v>8355</v>
      </c>
      <c r="S168" s="41">
        <v>42418.031180555554</v>
      </c>
      <c r="T168" s="40"/>
      <c r="U168" s="42">
        <v>42477.98951388889</v>
      </c>
    </row>
    <row r="169" spans="1:21" x14ac:dyDescent="0.25">
      <c r="A169" s="43">
        <v>4108</v>
      </c>
      <c r="B169" s="44" t="s">
        <v>4104</v>
      </c>
      <c r="C169" s="44" t="s">
        <v>8211</v>
      </c>
      <c r="D169" s="59">
        <v>3000</v>
      </c>
      <c r="E169" s="45">
        <v>59</v>
      </c>
      <c r="F169" s="62" t="s">
        <v>8220</v>
      </c>
      <c r="G169" s="44" t="s">
        <v>8223</v>
      </c>
      <c r="H169" s="44" t="s">
        <v>8245</v>
      </c>
      <c r="I169" s="45">
        <v>1488517200</v>
      </c>
      <c r="J169" s="45">
        <v>1485909937</v>
      </c>
      <c r="K169" s="45" t="b">
        <v>0</v>
      </c>
      <c r="L169" s="45">
        <v>1</v>
      </c>
      <c r="M169" s="45" t="b">
        <v>0</v>
      </c>
      <c r="N169" s="44" t="s">
        <v>8269</v>
      </c>
      <c r="O169" s="45">
        <v>2</v>
      </c>
      <c r="P169" s="45">
        <v>59</v>
      </c>
      <c r="Q169" s="44" t="s">
        <v>8315</v>
      </c>
      <c r="R169" s="44" t="s">
        <v>8316</v>
      </c>
      <c r="S169" s="46">
        <v>42767.031678240739</v>
      </c>
      <c r="T169" s="45"/>
      <c r="U169" s="47">
        <v>42797.208333333336</v>
      </c>
    </row>
    <row r="170" spans="1:21" x14ac:dyDescent="0.25">
      <c r="A170" s="38">
        <v>4106</v>
      </c>
      <c r="B170" s="39" t="s">
        <v>4102</v>
      </c>
      <c r="C170" s="39" t="s">
        <v>8209</v>
      </c>
      <c r="D170" s="58">
        <v>5000</v>
      </c>
      <c r="E170" s="40">
        <v>3530</v>
      </c>
      <c r="F170" s="61" t="s">
        <v>8220</v>
      </c>
      <c r="G170" s="39" t="s">
        <v>8223</v>
      </c>
      <c r="H170" s="39" t="s">
        <v>8245</v>
      </c>
      <c r="I170" s="40">
        <v>1427936400</v>
      </c>
      <c r="J170" s="40">
        <v>1424221866</v>
      </c>
      <c r="K170" s="40" t="b">
        <v>0</v>
      </c>
      <c r="L170" s="40">
        <v>33</v>
      </c>
      <c r="M170" s="40" t="b">
        <v>0</v>
      </c>
      <c r="N170" s="39" t="s">
        <v>8269</v>
      </c>
      <c r="O170" s="40">
        <v>71</v>
      </c>
      <c r="P170" s="40">
        <v>106.97</v>
      </c>
      <c r="Q170" s="39" t="s">
        <v>8315</v>
      </c>
      <c r="R170" s="39" t="s">
        <v>8316</v>
      </c>
      <c r="S170" s="41">
        <v>42053.049375000002</v>
      </c>
      <c r="T170" s="40"/>
      <c r="U170" s="42">
        <v>42096.041666666664</v>
      </c>
    </row>
    <row r="171" spans="1:21" x14ac:dyDescent="0.25">
      <c r="A171" s="43">
        <v>4092</v>
      </c>
      <c r="B171" s="44" t="s">
        <v>4088</v>
      </c>
      <c r="C171" s="44" t="s">
        <v>8195</v>
      </c>
      <c r="D171" s="59">
        <v>110000</v>
      </c>
      <c r="E171" s="45">
        <v>20</v>
      </c>
      <c r="F171" s="62" t="s">
        <v>8220</v>
      </c>
      <c r="G171" s="44" t="s">
        <v>8223</v>
      </c>
      <c r="H171" s="44" t="s">
        <v>8245</v>
      </c>
      <c r="I171" s="45">
        <v>1428205247</v>
      </c>
      <c r="J171" s="45">
        <v>1423024847</v>
      </c>
      <c r="K171" s="45" t="b">
        <v>0</v>
      </c>
      <c r="L171" s="45">
        <v>1</v>
      </c>
      <c r="M171" s="45" t="b">
        <v>0</v>
      </c>
      <c r="N171" s="44" t="s">
        <v>8269</v>
      </c>
      <c r="O171" s="45">
        <v>0</v>
      </c>
      <c r="P171" s="45">
        <v>20</v>
      </c>
      <c r="Q171" s="44" t="s">
        <v>8315</v>
      </c>
      <c r="R171" s="44" t="s">
        <v>8316</v>
      </c>
      <c r="S171" s="46">
        <v>42039.194988425923</v>
      </c>
      <c r="T171" s="45"/>
      <c r="U171" s="47">
        <v>42099.153321759259</v>
      </c>
    </row>
    <row r="172" spans="1:21" x14ac:dyDescent="0.25">
      <c r="A172" s="38">
        <v>4085</v>
      </c>
      <c r="B172" s="39" t="s">
        <v>4081</v>
      </c>
      <c r="C172" s="39" t="s">
        <v>8188</v>
      </c>
      <c r="D172" s="58">
        <v>3500</v>
      </c>
      <c r="E172" s="40">
        <v>10</v>
      </c>
      <c r="F172" s="61" t="s">
        <v>8220</v>
      </c>
      <c r="G172" s="39" t="s">
        <v>8223</v>
      </c>
      <c r="H172" s="39" t="s">
        <v>8245</v>
      </c>
      <c r="I172" s="40">
        <v>1427169540</v>
      </c>
      <c r="J172" s="40">
        <v>1424701775</v>
      </c>
      <c r="K172" s="40" t="b">
        <v>0</v>
      </c>
      <c r="L172" s="40">
        <v>1</v>
      </c>
      <c r="M172" s="40" t="b">
        <v>0</v>
      </c>
      <c r="N172" s="39" t="s">
        <v>8269</v>
      </c>
      <c r="O172" s="40">
        <v>0</v>
      </c>
      <c r="P172" s="40">
        <v>10</v>
      </c>
      <c r="Q172" s="39" t="s">
        <v>8315</v>
      </c>
      <c r="R172" s="39" t="s">
        <v>8316</v>
      </c>
      <c r="S172" s="41">
        <v>42058.603877314818</v>
      </c>
      <c r="T172" s="40"/>
      <c r="U172" s="42">
        <v>42087.165972222225</v>
      </c>
    </row>
    <row r="173" spans="1:21" x14ac:dyDescent="0.25">
      <c r="A173" s="43">
        <v>4081</v>
      </c>
      <c r="B173" s="44" t="s">
        <v>4077</v>
      </c>
      <c r="C173" s="44" t="s">
        <v>8184</v>
      </c>
      <c r="D173" s="59">
        <v>2224</v>
      </c>
      <c r="E173" s="45">
        <v>350</v>
      </c>
      <c r="F173" s="62" t="s">
        <v>8220</v>
      </c>
      <c r="G173" s="44" t="s">
        <v>8223</v>
      </c>
      <c r="H173" s="44" t="s">
        <v>8245</v>
      </c>
      <c r="I173" s="45">
        <v>1425819425</v>
      </c>
      <c r="J173" s="45">
        <v>1423231025</v>
      </c>
      <c r="K173" s="45" t="b">
        <v>0</v>
      </c>
      <c r="L173" s="45">
        <v>12</v>
      </c>
      <c r="M173" s="45" t="b">
        <v>0</v>
      </c>
      <c r="N173" s="44" t="s">
        <v>8269</v>
      </c>
      <c r="O173" s="45">
        <v>16</v>
      </c>
      <c r="P173" s="45">
        <v>29.17</v>
      </c>
      <c r="Q173" s="44" t="s">
        <v>8315</v>
      </c>
      <c r="R173" s="44" t="s">
        <v>8316</v>
      </c>
      <c r="S173" s="46">
        <v>42041.581307870372</v>
      </c>
      <c r="T173" s="45"/>
      <c r="U173" s="47">
        <v>42071.539641203701</v>
      </c>
    </row>
    <row r="174" spans="1:21" x14ac:dyDescent="0.25">
      <c r="A174" s="38">
        <v>4061</v>
      </c>
      <c r="B174" s="39" t="s">
        <v>4057</v>
      </c>
      <c r="C174" s="39" t="s">
        <v>8165</v>
      </c>
      <c r="D174" s="58">
        <v>525</v>
      </c>
      <c r="E174" s="40">
        <v>0</v>
      </c>
      <c r="F174" s="61" t="s">
        <v>8220</v>
      </c>
      <c r="G174" s="39" t="s">
        <v>8223</v>
      </c>
      <c r="H174" s="39" t="s">
        <v>8245</v>
      </c>
      <c r="I174" s="40">
        <v>1461205423</v>
      </c>
      <c r="J174" s="40">
        <v>1456025023</v>
      </c>
      <c r="K174" s="40" t="b">
        <v>0</v>
      </c>
      <c r="L174" s="40">
        <v>0</v>
      </c>
      <c r="M174" s="40" t="b">
        <v>0</v>
      </c>
      <c r="N174" s="39" t="s">
        <v>8269</v>
      </c>
      <c r="O174" s="40">
        <v>0</v>
      </c>
      <c r="P174" s="40">
        <v>0</v>
      </c>
      <c r="Q174" s="39" t="s">
        <v>8315</v>
      </c>
      <c r="R174" s="39" t="s">
        <v>8316</v>
      </c>
      <c r="S174" s="41">
        <v>42421.141469907408</v>
      </c>
      <c r="T174" s="40"/>
      <c r="U174" s="42">
        <v>42481.099803240744</v>
      </c>
    </row>
    <row r="175" spans="1:21" x14ac:dyDescent="0.25">
      <c r="A175" s="43">
        <v>4027</v>
      </c>
      <c r="B175" s="44" t="s">
        <v>4023</v>
      </c>
      <c r="C175" s="44" t="s">
        <v>8132</v>
      </c>
      <c r="D175" s="59">
        <v>3000</v>
      </c>
      <c r="E175" s="45">
        <v>215</v>
      </c>
      <c r="F175" s="62" t="s">
        <v>8220</v>
      </c>
      <c r="G175" s="44" t="s">
        <v>8223</v>
      </c>
      <c r="H175" s="44" t="s">
        <v>8245</v>
      </c>
      <c r="I175" s="45">
        <v>1487811600</v>
      </c>
      <c r="J175" s="45">
        <v>1486077481</v>
      </c>
      <c r="K175" s="45" t="b">
        <v>0</v>
      </c>
      <c r="L175" s="45">
        <v>7</v>
      </c>
      <c r="M175" s="45" t="b">
        <v>0</v>
      </c>
      <c r="N175" s="44" t="s">
        <v>8269</v>
      </c>
      <c r="O175" s="45">
        <v>7</v>
      </c>
      <c r="P175" s="45">
        <v>30.71</v>
      </c>
      <c r="Q175" s="44" t="s">
        <v>8315</v>
      </c>
      <c r="R175" s="44" t="s">
        <v>8316</v>
      </c>
      <c r="S175" s="46">
        <v>42768.97084490741</v>
      </c>
      <c r="T175" s="45"/>
      <c r="U175" s="47">
        <v>42789.041666666664</v>
      </c>
    </row>
    <row r="176" spans="1:21" x14ac:dyDescent="0.25">
      <c r="A176" s="38">
        <v>4023</v>
      </c>
      <c r="B176" s="39" t="s">
        <v>4019</v>
      </c>
      <c r="C176" s="39" t="s">
        <v>8128</v>
      </c>
      <c r="D176" s="58">
        <v>7000</v>
      </c>
      <c r="E176" s="40">
        <v>0</v>
      </c>
      <c r="F176" s="61" t="s">
        <v>8220</v>
      </c>
      <c r="G176" s="39" t="s">
        <v>8223</v>
      </c>
      <c r="H176" s="39" t="s">
        <v>8245</v>
      </c>
      <c r="I176" s="40">
        <v>1458860363</v>
      </c>
      <c r="J176" s="40">
        <v>1454975963</v>
      </c>
      <c r="K176" s="40" t="b">
        <v>0</v>
      </c>
      <c r="L176" s="40">
        <v>0</v>
      </c>
      <c r="M176" s="40" t="b">
        <v>0</v>
      </c>
      <c r="N176" s="39" t="s">
        <v>8269</v>
      </c>
      <c r="O176" s="40">
        <v>0</v>
      </c>
      <c r="P176" s="40">
        <v>0</v>
      </c>
      <c r="Q176" s="39" t="s">
        <v>8315</v>
      </c>
      <c r="R176" s="39" t="s">
        <v>8316</v>
      </c>
      <c r="S176" s="41">
        <v>42408.999571759261</v>
      </c>
      <c r="T176" s="40"/>
      <c r="U176" s="42">
        <v>42453.957905092589</v>
      </c>
    </row>
    <row r="177" spans="1:21" x14ac:dyDescent="0.25">
      <c r="A177" s="43">
        <v>4020</v>
      </c>
      <c r="B177" s="44" t="s">
        <v>4016</v>
      </c>
      <c r="C177" s="44" t="s">
        <v>8125</v>
      </c>
      <c r="D177" s="59">
        <v>600</v>
      </c>
      <c r="E177" s="45">
        <v>100</v>
      </c>
      <c r="F177" s="62" t="s">
        <v>8220</v>
      </c>
      <c r="G177" s="44" t="s">
        <v>8223</v>
      </c>
      <c r="H177" s="44" t="s">
        <v>8245</v>
      </c>
      <c r="I177" s="45">
        <v>1427168099</v>
      </c>
      <c r="J177" s="45">
        <v>1424579699</v>
      </c>
      <c r="K177" s="45" t="b">
        <v>0</v>
      </c>
      <c r="L177" s="45">
        <v>3</v>
      </c>
      <c r="M177" s="45" t="b">
        <v>0</v>
      </c>
      <c r="N177" s="44" t="s">
        <v>8269</v>
      </c>
      <c r="O177" s="45">
        <v>17</v>
      </c>
      <c r="P177" s="45">
        <v>33.33</v>
      </c>
      <c r="Q177" s="44" t="s">
        <v>8315</v>
      </c>
      <c r="R177" s="44" t="s">
        <v>8316</v>
      </c>
      <c r="S177" s="46">
        <v>42057.190960648149</v>
      </c>
      <c r="T177" s="45"/>
      <c r="U177" s="47">
        <v>42087.149293981478</v>
      </c>
    </row>
    <row r="178" spans="1:21" x14ac:dyDescent="0.25">
      <c r="A178" s="38">
        <v>4019</v>
      </c>
      <c r="B178" s="39" t="s">
        <v>4015</v>
      </c>
      <c r="C178" s="39" t="s">
        <v>8124</v>
      </c>
      <c r="D178" s="58">
        <v>3500</v>
      </c>
      <c r="E178" s="40">
        <v>29</v>
      </c>
      <c r="F178" s="61" t="s">
        <v>8220</v>
      </c>
      <c r="G178" s="39" t="s">
        <v>8223</v>
      </c>
      <c r="H178" s="39" t="s">
        <v>8245</v>
      </c>
      <c r="I178" s="40">
        <v>1460737680</v>
      </c>
      <c r="J178" s="40">
        <v>1455725596</v>
      </c>
      <c r="K178" s="40" t="b">
        <v>0</v>
      </c>
      <c r="L178" s="40">
        <v>4</v>
      </c>
      <c r="M178" s="40" t="b">
        <v>0</v>
      </c>
      <c r="N178" s="39" t="s">
        <v>8269</v>
      </c>
      <c r="O178" s="40">
        <v>1</v>
      </c>
      <c r="P178" s="40">
        <v>7.25</v>
      </c>
      <c r="Q178" s="39" t="s">
        <v>8315</v>
      </c>
      <c r="R178" s="39" t="s">
        <v>8316</v>
      </c>
      <c r="S178" s="41">
        <v>42417.675879629627</v>
      </c>
      <c r="T178" s="40"/>
      <c r="U178" s="42">
        <v>42475.686111111114</v>
      </c>
    </row>
    <row r="179" spans="1:21" x14ac:dyDescent="0.25">
      <c r="A179" s="43">
        <v>4014</v>
      </c>
      <c r="B179" s="44" t="s">
        <v>4010</v>
      </c>
      <c r="C179" s="44" t="s">
        <v>8119</v>
      </c>
      <c r="D179" s="59">
        <v>9000</v>
      </c>
      <c r="E179" s="45">
        <v>0</v>
      </c>
      <c r="F179" s="62" t="s">
        <v>8220</v>
      </c>
      <c r="G179" s="44" t="s">
        <v>8223</v>
      </c>
      <c r="H179" s="44" t="s">
        <v>8245</v>
      </c>
      <c r="I179" s="45">
        <v>1457157269</v>
      </c>
      <c r="J179" s="45">
        <v>1455861269</v>
      </c>
      <c r="K179" s="45" t="b">
        <v>0</v>
      </c>
      <c r="L179" s="45">
        <v>0</v>
      </c>
      <c r="M179" s="45" t="b">
        <v>0</v>
      </c>
      <c r="N179" s="44" t="s">
        <v>8269</v>
      </c>
      <c r="O179" s="45">
        <v>0</v>
      </c>
      <c r="P179" s="45">
        <v>0</v>
      </c>
      <c r="Q179" s="44" t="s">
        <v>8315</v>
      </c>
      <c r="R179" s="44" t="s">
        <v>8316</v>
      </c>
      <c r="S179" s="46">
        <v>42419.246168981481</v>
      </c>
      <c r="T179" s="45"/>
      <c r="U179" s="47">
        <v>42434.246168981481</v>
      </c>
    </row>
    <row r="180" spans="1:21" x14ac:dyDescent="0.25">
      <c r="A180" s="38">
        <v>4001</v>
      </c>
      <c r="B180" s="39" t="s">
        <v>3997</v>
      </c>
      <c r="C180" s="39" t="s">
        <v>8107</v>
      </c>
      <c r="D180" s="58">
        <v>1200</v>
      </c>
      <c r="E180" s="40">
        <v>453</v>
      </c>
      <c r="F180" s="61" t="s">
        <v>8220</v>
      </c>
      <c r="G180" s="39" t="s">
        <v>8224</v>
      </c>
      <c r="H180" s="39" t="s">
        <v>8246</v>
      </c>
      <c r="I180" s="40">
        <v>1488394800</v>
      </c>
      <c r="J180" s="40">
        <v>1486681708</v>
      </c>
      <c r="K180" s="40" t="b">
        <v>0</v>
      </c>
      <c r="L180" s="40">
        <v>14</v>
      </c>
      <c r="M180" s="40" t="b">
        <v>0</v>
      </c>
      <c r="N180" s="39" t="s">
        <v>8269</v>
      </c>
      <c r="O180" s="40">
        <v>38</v>
      </c>
      <c r="P180" s="40">
        <v>32.36</v>
      </c>
      <c r="Q180" s="39" t="s">
        <v>8315</v>
      </c>
      <c r="R180" s="39" t="s">
        <v>8316</v>
      </c>
      <c r="S180" s="41">
        <v>42775.964212962965</v>
      </c>
      <c r="T180" s="40">
        <v>2017</v>
      </c>
      <c r="U180" s="42">
        <v>42795.791666666664</v>
      </c>
    </row>
    <row r="181" spans="1:21" x14ac:dyDescent="0.25">
      <c r="A181" s="43">
        <v>3998</v>
      </c>
      <c r="B181" s="44" t="s">
        <v>3994</v>
      </c>
      <c r="C181" s="44" t="s">
        <v>8104</v>
      </c>
      <c r="D181" s="59">
        <v>1250</v>
      </c>
      <c r="E181" s="45">
        <v>715</v>
      </c>
      <c r="F181" s="62" t="s">
        <v>8220</v>
      </c>
      <c r="G181" s="44" t="s">
        <v>8223</v>
      </c>
      <c r="H181" s="44" t="s">
        <v>8245</v>
      </c>
      <c r="I181" s="45">
        <v>1427580426</v>
      </c>
      <c r="J181" s="45">
        <v>1424992026</v>
      </c>
      <c r="K181" s="45" t="b">
        <v>0</v>
      </c>
      <c r="L181" s="45">
        <v>12</v>
      </c>
      <c r="M181" s="45" t="b">
        <v>0</v>
      </c>
      <c r="N181" s="44" t="s">
        <v>8269</v>
      </c>
      <c r="O181" s="45">
        <v>57</v>
      </c>
      <c r="P181" s="45">
        <v>59.58</v>
      </c>
      <c r="Q181" s="44" t="s">
        <v>8315</v>
      </c>
      <c r="R181" s="44" t="s">
        <v>8316</v>
      </c>
      <c r="S181" s="46">
        <v>42061.963263888887</v>
      </c>
      <c r="T181" s="45"/>
      <c r="U181" s="47">
        <v>42091.921597222223</v>
      </c>
    </row>
    <row r="182" spans="1:21" x14ac:dyDescent="0.25">
      <c r="A182" s="38">
        <v>3990</v>
      </c>
      <c r="B182" s="39" t="s">
        <v>3986</v>
      </c>
      <c r="C182" s="39" t="s">
        <v>8096</v>
      </c>
      <c r="D182" s="58">
        <v>1650</v>
      </c>
      <c r="E182" s="40">
        <v>69</v>
      </c>
      <c r="F182" s="61" t="s">
        <v>8220</v>
      </c>
      <c r="G182" s="39" t="s">
        <v>8224</v>
      </c>
      <c r="H182" s="39" t="s">
        <v>8246</v>
      </c>
      <c r="I182" s="40">
        <v>1456934893</v>
      </c>
      <c r="J182" s="40">
        <v>1454342893</v>
      </c>
      <c r="K182" s="40" t="b">
        <v>0</v>
      </c>
      <c r="L182" s="40">
        <v>3</v>
      </c>
      <c r="M182" s="40" t="b">
        <v>0</v>
      </c>
      <c r="N182" s="39" t="s">
        <v>8269</v>
      </c>
      <c r="O182" s="40">
        <v>4</v>
      </c>
      <c r="P182" s="40">
        <v>23</v>
      </c>
      <c r="Q182" s="39" t="s">
        <v>8315</v>
      </c>
      <c r="R182" s="39" t="s">
        <v>8316</v>
      </c>
      <c r="S182" s="41">
        <v>42401.672372685185</v>
      </c>
      <c r="T182" s="40">
        <v>2016</v>
      </c>
      <c r="U182" s="42">
        <v>42431.672372685185</v>
      </c>
    </row>
    <row r="183" spans="1:21" x14ac:dyDescent="0.25">
      <c r="A183" s="43">
        <v>3967</v>
      </c>
      <c r="B183" s="44" t="s">
        <v>3964</v>
      </c>
      <c r="C183" s="44" t="s">
        <v>8074</v>
      </c>
      <c r="D183" s="59">
        <v>1700</v>
      </c>
      <c r="E183" s="45">
        <v>410</v>
      </c>
      <c r="F183" s="62" t="s">
        <v>8220</v>
      </c>
      <c r="G183" s="44" t="s">
        <v>8223</v>
      </c>
      <c r="H183" s="44" t="s">
        <v>8245</v>
      </c>
      <c r="I183" s="45">
        <v>1488783507</v>
      </c>
      <c r="J183" s="45">
        <v>1486191507</v>
      </c>
      <c r="K183" s="45" t="b">
        <v>0</v>
      </c>
      <c r="L183" s="45">
        <v>10</v>
      </c>
      <c r="M183" s="45" t="b">
        <v>0</v>
      </c>
      <c r="N183" s="44" t="s">
        <v>8269</v>
      </c>
      <c r="O183" s="45">
        <v>24</v>
      </c>
      <c r="P183" s="45">
        <v>41</v>
      </c>
      <c r="Q183" s="44" t="s">
        <v>8315</v>
      </c>
      <c r="R183" s="44" t="s">
        <v>8316</v>
      </c>
      <c r="S183" s="46">
        <v>42770.290590277778</v>
      </c>
      <c r="T183" s="45"/>
      <c r="U183" s="47">
        <v>42800.290590277778</v>
      </c>
    </row>
    <row r="184" spans="1:21" x14ac:dyDescent="0.25">
      <c r="A184" s="38">
        <v>3965</v>
      </c>
      <c r="B184" s="39" t="s">
        <v>3962</v>
      </c>
      <c r="C184" s="39" t="s">
        <v>8072</v>
      </c>
      <c r="D184" s="58">
        <v>2000</v>
      </c>
      <c r="E184" s="40">
        <v>285</v>
      </c>
      <c r="F184" s="61" t="s">
        <v>8220</v>
      </c>
      <c r="G184" s="39" t="s">
        <v>8223</v>
      </c>
      <c r="H184" s="39" t="s">
        <v>8245</v>
      </c>
      <c r="I184" s="40">
        <v>1460608780</v>
      </c>
      <c r="J184" s="40">
        <v>1455428380</v>
      </c>
      <c r="K184" s="40" t="b">
        <v>0</v>
      </c>
      <c r="L184" s="40">
        <v>4</v>
      </c>
      <c r="M184" s="40" t="b">
        <v>0</v>
      </c>
      <c r="N184" s="39" t="s">
        <v>8269</v>
      </c>
      <c r="O184" s="40">
        <v>14</v>
      </c>
      <c r="P184" s="40">
        <v>71.25</v>
      </c>
      <c r="Q184" s="39" t="s">
        <v>8315</v>
      </c>
      <c r="R184" s="39" t="s">
        <v>8316</v>
      </c>
      <c r="S184" s="41">
        <v>42414.235879629632</v>
      </c>
      <c r="T184" s="40"/>
      <c r="U184" s="42">
        <v>42474.194212962961</v>
      </c>
    </row>
    <row r="185" spans="1:21" x14ac:dyDescent="0.25">
      <c r="A185" s="43">
        <v>3964</v>
      </c>
      <c r="B185" s="44" t="s">
        <v>3961</v>
      </c>
      <c r="C185" s="44" t="s">
        <v>8071</v>
      </c>
      <c r="D185" s="59">
        <v>2000</v>
      </c>
      <c r="E185" s="45">
        <v>126</v>
      </c>
      <c r="F185" s="62" t="s">
        <v>8220</v>
      </c>
      <c r="G185" s="44" t="s">
        <v>8223</v>
      </c>
      <c r="H185" s="44" t="s">
        <v>8245</v>
      </c>
      <c r="I185" s="45">
        <v>1429460386</v>
      </c>
      <c r="J185" s="45">
        <v>1424279986</v>
      </c>
      <c r="K185" s="45" t="b">
        <v>0</v>
      </c>
      <c r="L185" s="45">
        <v>3</v>
      </c>
      <c r="M185" s="45" t="b">
        <v>0</v>
      </c>
      <c r="N185" s="44" t="s">
        <v>8269</v>
      </c>
      <c r="O185" s="45">
        <v>6</v>
      </c>
      <c r="P185" s="45">
        <v>42</v>
      </c>
      <c r="Q185" s="44" t="s">
        <v>8315</v>
      </c>
      <c r="R185" s="44" t="s">
        <v>8316</v>
      </c>
      <c r="S185" s="46">
        <v>42053.722060185188</v>
      </c>
      <c r="T185" s="45"/>
      <c r="U185" s="47">
        <v>42113.680393518516</v>
      </c>
    </row>
    <row r="186" spans="1:21" x14ac:dyDescent="0.25">
      <c r="A186" s="38">
        <v>3932</v>
      </c>
      <c r="B186" s="39" t="s">
        <v>3929</v>
      </c>
      <c r="C186" s="39" t="s">
        <v>8040</v>
      </c>
      <c r="D186" s="58">
        <v>12000</v>
      </c>
      <c r="E186" s="40">
        <v>1</v>
      </c>
      <c r="F186" s="61" t="s">
        <v>8220</v>
      </c>
      <c r="G186" s="39" t="s">
        <v>8223</v>
      </c>
      <c r="H186" s="39" t="s">
        <v>8245</v>
      </c>
      <c r="I186" s="40">
        <v>1458097364</v>
      </c>
      <c r="J186" s="40">
        <v>1455508964</v>
      </c>
      <c r="K186" s="40" t="b">
        <v>0</v>
      </c>
      <c r="L186" s="40">
        <v>1</v>
      </c>
      <c r="M186" s="40" t="b">
        <v>0</v>
      </c>
      <c r="N186" s="39" t="s">
        <v>8269</v>
      </c>
      <c r="O186" s="40">
        <v>0</v>
      </c>
      <c r="P186" s="40">
        <v>1</v>
      </c>
      <c r="Q186" s="39" t="s">
        <v>8315</v>
      </c>
      <c r="R186" s="39" t="s">
        <v>8316</v>
      </c>
      <c r="S186" s="41">
        <v>42415.168564814812</v>
      </c>
      <c r="T186" s="40"/>
      <c r="U186" s="42">
        <v>42445.126898148148</v>
      </c>
    </row>
    <row r="187" spans="1:21" x14ac:dyDescent="0.25">
      <c r="A187" s="43">
        <v>3912</v>
      </c>
      <c r="B187" s="44" t="s">
        <v>3909</v>
      </c>
      <c r="C187" s="44" t="s">
        <v>8020</v>
      </c>
      <c r="D187" s="59">
        <v>15000</v>
      </c>
      <c r="E187" s="45">
        <v>1</v>
      </c>
      <c r="F187" s="62" t="s">
        <v>8220</v>
      </c>
      <c r="G187" s="44" t="s">
        <v>8223</v>
      </c>
      <c r="H187" s="44" t="s">
        <v>8245</v>
      </c>
      <c r="I187" s="45">
        <v>1429936500</v>
      </c>
      <c r="J187" s="45">
        <v>1424759330</v>
      </c>
      <c r="K187" s="45" t="b">
        <v>0</v>
      </c>
      <c r="L187" s="45">
        <v>1</v>
      </c>
      <c r="M187" s="45" t="b">
        <v>0</v>
      </c>
      <c r="N187" s="44" t="s">
        <v>8269</v>
      </c>
      <c r="O187" s="45">
        <v>0</v>
      </c>
      <c r="P187" s="45">
        <v>1</v>
      </c>
      <c r="Q187" s="44" t="s">
        <v>8315</v>
      </c>
      <c r="R187" s="44" t="s">
        <v>8316</v>
      </c>
      <c r="S187" s="46">
        <v>42059.27002314815</v>
      </c>
      <c r="T187" s="45"/>
      <c r="U187" s="47">
        <v>42119.190972222219</v>
      </c>
    </row>
    <row r="188" spans="1:21" x14ac:dyDescent="0.25">
      <c r="A188" s="38">
        <v>3891</v>
      </c>
      <c r="B188" s="39" t="s">
        <v>3888</v>
      </c>
      <c r="C188" s="39" t="s">
        <v>7999</v>
      </c>
      <c r="D188" s="58">
        <v>800</v>
      </c>
      <c r="E188" s="40">
        <v>260</v>
      </c>
      <c r="F188" s="61" t="s">
        <v>8220</v>
      </c>
      <c r="G188" s="39" t="s">
        <v>8223</v>
      </c>
      <c r="H188" s="39" t="s">
        <v>8245</v>
      </c>
      <c r="I188" s="40">
        <v>1427086740</v>
      </c>
      <c r="J188" s="40">
        <v>1424488244</v>
      </c>
      <c r="K188" s="40" t="b">
        <v>0</v>
      </c>
      <c r="L188" s="40">
        <v>7</v>
      </c>
      <c r="M188" s="40" t="b">
        <v>0</v>
      </c>
      <c r="N188" s="39" t="s">
        <v>8269</v>
      </c>
      <c r="O188" s="40">
        <v>33</v>
      </c>
      <c r="P188" s="40">
        <v>37.14</v>
      </c>
      <c r="Q188" s="39" t="s">
        <v>8315</v>
      </c>
      <c r="R188" s="39" t="s">
        <v>8316</v>
      </c>
      <c r="S188" s="41">
        <v>42056.132453703707</v>
      </c>
      <c r="T188" s="40"/>
      <c r="U188" s="42">
        <v>42086.207638888889</v>
      </c>
    </row>
    <row r="189" spans="1:21" x14ac:dyDescent="0.25">
      <c r="A189" s="43">
        <v>3866</v>
      </c>
      <c r="B189" s="44" t="s">
        <v>3863</v>
      </c>
      <c r="C189" s="44" t="s">
        <v>7975</v>
      </c>
      <c r="D189" s="59">
        <v>2000</v>
      </c>
      <c r="E189" s="45">
        <v>11</v>
      </c>
      <c r="F189" s="62" t="s">
        <v>8220</v>
      </c>
      <c r="G189" s="44" t="s">
        <v>8223</v>
      </c>
      <c r="H189" s="44" t="s">
        <v>8245</v>
      </c>
      <c r="I189" s="45">
        <v>1458703740</v>
      </c>
      <c r="J189" s="45">
        <v>1454453021</v>
      </c>
      <c r="K189" s="45" t="b">
        <v>0</v>
      </c>
      <c r="L189" s="45">
        <v>2</v>
      </c>
      <c r="M189" s="45" t="b">
        <v>0</v>
      </c>
      <c r="N189" s="44" t="s">
        <v>8269</v>
      </c>
      <c r="O189" s="45">
        <v>1</v>
      </c>
      <c r="P189" s="45">
        <v>5.5</v>
      </c>
      <c r="Q189" s="44" t="s">
        <v>8315</v>
      </c>
      <c r="R189" s="44" t="s">
        <v>8316</v>
      </c>
      <c r="S189" s="46">
        <v>42402.947002314817</v>
      </c>
      <c r="T189" s="45"/>
      <c r="U189" s="47">
        <v>42452.145138888889</v>
      </c>
    </row>
    <row r="190" spans="1:21" x14ac:dyDescent="0.25">
      <c r="A190" s="38">
        <v>3856</v>
      </c>
      <c r="B190" s="39" t="s">
        <v>3853</v>
      </c>
      <c r="C190" s="39" t="s">
        <v>7965</v>
      </c>
      <c r="D190" s="58">
        <v>5000</v>
      </c>
      <c r="E190" s="40">
        <v>1</v>
      </c>
      <c r="F190" s="61" t="s">
        <v>8220</v>
      </c>
      <c r="G190" s="39" t="s">
        <v>8223</v>
      </c>
      <c r="H190" s="39" t="s">
        <v>8245</v>
      </c>
      <c r="I190" s="40">
        <v>1425833403</v>
      </c>
      <c r="J190" s="40">
        <v>1423245003</v>
      </c>
      <c r="K190" s="40" t="b">
        <v>0</v>
      </c>
      <c r="L190" s="40">
        <v>1</v>
      </c>
      <c r="M190" s="40" t="b">
        <v>0</v>
      </c>
      <c r="N190" s="39" t="s">
        <v>8269</v>
      </c>
      <c r="O190" s="40">
        <v>0</v>
      </c>
      <c r="P190" s="40">
        <v>1</v>
      </c>
      <c r="Q190" s="39" t="s">
        <v>8315</v>
      </c>
      <c r="R190" s="39" t="s">
        <v>8316</v>
      </c>
      <c r="S190" s="41">
        <v>42041.743090277778</v>
      </c>
      <c r="T190" s="40"/>
      <c r="U190" s="42">
        <v>42071.701423611114</v>
      </c>
    </row>
    <row r="191" spans="1:21" x14ac:dyDescent="0.25">
      <c r="A191" s="43">
        <v>3855</v>
      </c>
      <c r="B191" s="44" t="s">
        <v>3852</v>
      </c>
      <c r="C191" s="44" t="s">
        <v>7964</v>
      </c>
      <c r="D191" s="59">
        <v>1000</v>
      </c>
      <c r="E191" s="45">
        <v>25</v>
      </c>
      <c r="F191" s="62" t="s">
        <v>8220</v>
      </c>
      <c r="G191" s="44" t="s">
        <v>8223</v>
      </c>
      <c r="H191" s="44" t="s">
        <v>8245</v>
      </c>
      <c r="I191" s="45">
        <v>1427408271</v>
      </c>
      <c r="J191" s="45">
        <v>1424819871</v>
      </c>
      <c r="K191" s="45" t="b">
        <v>0</v>
      </c>
      <c r="L191" s="45">
        <v>1</v>
      </c>
      <c r="M191" s="45" t="b">
        <v>0</v>
      </c>
      <c r="N191" s="44" t="s">
        <v>8269</v>
      </c>
      <c r="O191" s="45">
        <v>3</v>
      </c>
      <c r="P191" s="45">
        <v>25</v>
      </c>
      <c r="Q191" s="44" t="s">
        <v>8315</v>
      </c>
      <c r="R191" s="44" t="s">
        <v>8316</v>
      </c>
      <c r="S191" s="46">
        <v>42059.970729166664</v>
      </c>
      <c r="T191" s="45"/>
      <c r="U191" s="47">
        <v>42089.929062499999</v>
      </c>
    </row>
    <row r="192" spans="1:21" x14ac:dyDescent="0.25">
      <c r="A192" s="38">
        <v>3803</v>
      </c>
      <c r="B192" s="39" t="s">
        <v>3800</v>
      </c>
      <c r="C192" s="39" t="s">
        <v>7913</v>
      </c>
      <c r="D192" s="58">
        <v>12000</v>
      </c>
      <c r="E192" s="40">
        <v>2358</v>
      </c>
      <c r="F192" s="61" t="s">
        <v>8220</v>
      </c>
      <c r="G192" s="39" t="s">
        <v>8223</v>
      </c>
      <c r="H192" s="39" t="s">
        <v>8245</v>
      </c>
      <c r="I192" s="40">
        <v>1457133568</v>
      </c>
      <c r="J192" s="40">
        <v>1454541568</v>
      </c>
      <c r="K192" s="40" t="b">
        <v>0</v>
      </c>
      <c r="L192" s="40">
        <v>40</v>
      </c>
      <c r="M192" s="40" t="b">
        <v>0</v>
      </c>
      <c r="N192" s="39" t="s">
        <v>8303</v>
      </c>
      <c r="O192" s="40">
        <v>20</v>
      </c>
      <c r="P192" s="40">
        <v>58.95</v>
      </c>
      <c r="Q192" s="39" t="s">
        <v>8315</v>
      </c>
      <c r="R192" s="39" t="s">
        <v>8357</v>
      </c>
      <c r="S192" s="41">
        <v>42403.971851851849</v>
      </c>
      <c r="T192" s="40"/>
      <c r="U192" s="42">
        <v>42433.971851851849</v>
      </c>
    </row>
    <row r="193" spans="1:21" x14ac:dyDescent="0.25">
      <c r="A193" s="43">
        <v>3799</v>
      </c>
      <c r="B193" s="44" t="s">
        <v>3796</v>
      </c>
      <c r="C193" s="44" t="s">
        <v>7909</v>
      </c>
      <c r="D193" s="59">
        <v>10000</v>
      </c>
      <c r="E193" s="45">
        <v>402</v>
      </c>
      <c r="F193" s="62" t="s">
        <v>8220</v>
      </c>
      <c r="G193" s="44" t="s">
        <v>8223</v>
      </c>
      <c r="H193" s="44" t="s">
        <v>8245</v>
      </c>
      <c r="I193" s="45">
        <v>1457734843</v>
      </c>
      <c r="J193" s="45">
        <v>1455142843</v>
      </c>
      <c r="K193" s="45" t="b">
        <v>0</v>
      </c>
      <c r="L193" s="45">
        <v>4</v>
      </c>
      <c r="M193" s="45" t="b">
        <v>0</v>
      </c>
      <c r="N193" s="44" t="s">
        <v>8303</v>
      </c>
      <c r="O193" s="45">
        <v>4</v>
      </c>
      <c r="P193" s="45">
        <v>100.5</v>
      </c>
      <c r="Q193" s="44" t="s">
        <v>8315</v>
      </c>
      <c r="R193" s="44" t="s">
        <v>8357</v>
      </c>
      <c r="S193" s="46">
        <v>42410.93105324074</v>
      </c>
      <c r="T193" s="45"/>
      <c r="U193" s="47">
        <v>42440.93105324074</v>
      </c>
    </row>
    <row r="194" spans="1:21" x14ac:dyDescent="0.25">
      <c r="A194" s="38">
        <v>3736</v>
      </c>
      <c r="B194" s="39" t="s">
        <v>3733</v>
      </c>
      <c r="C194" s="39" t="s">
        <v>7846</v>
      </c>
      <c r="D194" s="58">
        <v>1500</v>
      </c>
      <c r="E194" s="40">
        <v>10</v>
      </c>
      <c r="F194" s="61" t="s">
        <v>8220</v>
      </c>
      <c r="G194" s="39" t="s">
        <v>8224</v>
      </c>
      <c r="H194" s="39" t="s">
        <v>8246</v>
      </c>
      <c r="I194" s="40">
        <v>1427133600</v>
      </c>
      <c r="J194" s="40">
        <v>1423847093</v>
      </c>
      <c r="K194" s="40" t="b">
        <v>0</v>
      </c>
      <c r="L194" s="40">
        <v>1</v>
      </c>
      <c r="M194" s="40" t="b">
        <v>0</v>
      </c>
      <c r="N194" s="39" t="s">
        <v>8269</v>
      </c>
      <c r="O194" s="40">
        <v>1</v>
      </c>
      <c r="P194" s="40">
        <v>10</v>
      </c>
      <c r="Q194" s="39" t="s">
        <v>8315</v>
      </c>
      <c r="R194" s="39" t="s">
        <v>8316</v>
      </c>
      <c r="S194" s="41">
        <v>42048.711724537039</v>
      </c>
      <c r="T194" s="40">
        <v>2015</v>
      </c>
      <c r="U194" s="42">
        <v>42086.75</v>
      </c>
    </row>
    <row r="195" spans="1:21" x14ac:dyDescent="0.25">
      <c r="A195" s="43">
        <v>3729</v>
      </c>
      <c r="B195" s="44" t="s">
        <v>3726</v>
      </c>
      <c r="C195" s="44" t="s">
        <v>7839</v>
      </c>
      <c r="D195" s="59">
        <v>5000</v>
      </c>
      <c r="E195" s="45">
        <v>362</v>
      </c>
      <c r="F195" s="62" t="s">
        <v>8220</v>
      </c>
      <c r="G195" s="44" t="s">
        <v>8223</v>
      </c>
      <c r="H195" s="44" t="s">
        <v>8245</v>
      </c>
      <c r="I195" s="45">
        <v>1427082912</v>
      </c>
      <c r="J195" s="45">
        <v>1423198512</v>
      </c>
      <c r="K195" s="45" t="b">
        <v>0</v>
      </c>
      <c r="L195" s="45">
        <v>5</v>
      </c>
      <c r="M195" s="45" t="b">
        <v>0</v>
      </c>
      <c r="N195" s="44" t="s">
        <v>8269</v>
      </c>
      <c r="O195" s="45">
        <v>7</v>
      </c>
      <c r="P195" s="45">
        <v>72.400000000000006</v>
      </c>
      <c r="Q195" s="44" t="s">
        <v>8315</v>
      </c>
      <c r="R195" s="44" t="s">
        <v>8316</v>
      </c>
      <c r="S195" s="46">
        <v>42041.205000000002</v>
      </c>
      <c r="T195" s="45"/>
      <c r="U195" s="47">
        <v>42086.16333333333</v>
      </c>
    </row>
    <row r="196" spans="1:21" x14ac:dyDescent="0.25">
      <c r="A196" s="38">
        <v>3644</v>
      </c>
      <c r="B196" s="39" t="s">
        <v>3642</v>
      </c>
      <c r="C196" s="39" t="s">
        <v>7754</v>
      </c>
      <c r="D196" s="58">
        <v>5000</v>
      </c>
      <c r="E196" s="40">
        <v>821</v>
      </c>
      <c r="F196" s="61" t="s">
        <v>8220</v>
      </c>
      <c r="G196" s="39" t="s">
        <v>8223</v>
      </c>
      <c r="H196" s="39" t="s">
        <v>8245</v>
      </c>
      <c r="I196" s="40">
        <v>1457413140</v>
      </c>
      <c r="J196" s="40">
        <v>1454996887</v>
      </c>
      <c r="K196" s="40" t="b">
        <v>0</v>
      </c>
      <c r="L196" s="40">
        <v>12</v>
      </c>
      <c r="M196" s="40" t="b">
        <v>0</v>
      </c>
      <c r="N196" s="39" t="s">
        <v>8303</v>
      </c>
      <c r="O196" s="40">
        <v>16</v>
      </c>
      <c r="P196" s="40">
        <v>68.42</v>
      </c>
      <c r="Q196" s="39" t="s">
        <v>8315</v>
      </c>
      <c r="R196" s="39" t="s">
        <v>8357</v>
      </c>
      <c r="S196" s="41">
        <v>42409.241747685184</v>
      </c>
      <c r="T196" s="40"/>
      <c r="U196" s="42">
        <v>42437.207638888889</v>
      </c>
    </row>
    <row r="197" spans="1:21" x14ac:dyDescent="0.25">
      <c r="A197" s="43">
        <v>3638</v>
      </c>
      <c r="B197" s="44" t="s">
        <v>3636</v>
      </c>
      <c r="C197" s="44" t="s">
        <v>7748</v>
      </c>
      <c r="D197" s="59">
        <v>3300</v>
      </c>
      <c r="E197" s="45">
        <v>216</v>
      </c>
      <c r="F197" s="62" t="s">
        <v>8220</v>
      </c>
      <c r="G197" s="44" t="s">
        <v>8228</v>
      </c>
      <c r="H197" s="44" t="s">
        <v>8250</v>
      </c>
      <c r="I197" s="45">
        <v>1429456132</v>
      </c>
      <c r="J197" s="45">
        <v>1424275732</v>
      </c>
      <c r="K197" s="45" t="b">
        <v>0</v>
      </c>
      <c r="L197" s="45">
        <v>2</v>
      </c>
      <c r="M197" s="45" t="b">
        <v>0</v>
      </c>
      <c r="N197" s="44" t="s">
        <v>8303</v>
      </c>
      <c r="O197" s="45">
        <v>7</v>
      </c>
      <c r="P197" s="45">
        <v>108</v>
      </c>
      <c r="Q197" s="44" t="s">
        <v>8315</v>
      </c>
      <c r="R197" s="44" t="s">
        <v>8357</v>
      </c>
      <c r="S197" s="46">
        <v>42053.672824074078</v>
      </c>
      <c r="T197" s="45"/>
      <c r="U197" s="47">
        <v>42113.631157407406</v>
      </c>
    </row>
    <row r="198" spans="1:21" x14ac:dyDescent="0.25">
      <c r="A198" s="38">
        <v>3207</v>
      </c>
      <c r="B198" s="39" t="s">
        <v>3207</v>
      </c>
      <c r="C198" s="39" t="s">
        <v>7317</v>
      </c>
      <c r="D198" s="58">
        <v>5500</v>
      </c>
      <c r="E198" s="40">
        <v>2550</v>
      </c>
      <c r="F198" s="61" t="s">
        <v>8220</v>
      </c>
      <c r="G198" s="39" t="s">
        <v>8223</v>
      </c>
      <c r="H198" s="39" t="s">
        <v>8245</v>
      </c>
      <c r="I198" s="40">
        <v>1429767607</v>
      </c>
      <c r="J198" s="40">
        <v>1424587207</v>
      </c>
      <c r="K198" s="40" t="b">
        <v>0</v>
      </c>
      <c r="L198" s="40">
        <v>36</v>
      </c>
      <c r="M198" s="40" t="b">
        <v>0</v>
      </c>
      <c r="N198" s="39" t="s">
        <v>8303</v>
      </c>
      <c r="O198" s="40">
        <v>46</v>
      </c>
      <c r="P198" s="40">
        <v>70.83</v>
      </c>
      <c r="Q198" s="39" t="s">
        <v>8315</v>
      </c>
      <c r="R198" s="39" t="s">
        <v>8357</v>
      </c>
      <c r="S198" s="41">
        <v>42057.277858796297</v>
      </c>
      <c r="T198" s="40"/>
      <c r="U198" s="42">
        <v>42117.236192129632</v>
      </c>
    </row>
    <row r="199" spans="1:21" x14ac:dyDescent="0.25">
      <c r="A199" s="43">
        <v>3119</v>
      </c>
      <c r="B199" s="44" t="s">
        <v>3119</v>
      </c>
      <c r="C199" s="44" t="s">
        <v>7229</v>
      </c>
      <c r="D199" s="59">
        <v>10000</v>
      </c>
      <c r="E199" s="45">
        <v>5</v>
      </c>
      <c r="F199" s="62" t="s">
        <v>8220</v>
      </c>
      <c r="G199" s="44" t="s">
        <v>8223</v>
      </c>
      <c r="H199" s="44" t="s">
        <v>8245</v>
      </c>
      <c r="I199" s="45">
        <v>1427414732</v>
      </c>
      <c r="J199" s="45">
        <v>1424826332</v>
      </c>
      <c r="K199" s="45" t="b">
        <v>0</v>
      </c>
      <c r="L199" s="45">
        <v>1</v>
      </c>
      <c r="M199" s="45" t="b">
        <v>0</v>
      </c>
      <c r="N199" s="44" t="s">
        <v>8301</v>
      </c>
      <c r="O199" s="45">
        <v>0</v>
      </c>
      <c r="P199" s="45">
        <v>5</v>
      </c>
      <c r="Q199" s="44" t="s">
        <v>8315</v>
      </c>
      <c r="R199" s="44" t="s">
        <v>8355</v>
      </c>
      <c r="S199" s="46">
        <v>42060.04550925926</v>
      </c>
      <c r="T199" s="45"/>
      <c r="U199" s="47">
        <v>42090.003842592596</v>
      </c>
    </row>
    <row r="200" spans="1:21" x14ac:dyDescent="0.25">
      <c r="A200" s="38">
        <v>3108</v>
      </c>
      <c r="B200" s="39" t="s">
        <v>3108</v>
      </c>
      <c r="C200" s="39" t="s">
        <v>7218</v>
      </c>
      <c r="D200" s="58">
        <v>50000</v>
      </c>
      <c r="E200" s="40">
        <v>26</v>
      </c>
      <c r="F200" s="61" t="s">
        <v>8220</v>
      </c>
      <c r="G200" s="39" t="s">
        <v>8223</v>
      </c>
      <c r="H200" s="39" t="s">
        <v>8245</v>
      </c>
      <c r="I200" s="40">
        <v>1430234394</v>
      </c>
      <c r="J200" s="40">
        <v>1425053994</v>
      </c>
      <c r="K200" s="40" t="b">
        <v>0</v>
      </c>
      <c r="L200" s="40">
        <v>2</v>
      </c>
      <c r="M200" s="40" t="b">
        <v>0</v>
      </c>
      <c r="N200" s="39" t="s">
        <v>8301</v>
      </c>
      <c r="O200" s="40">
        <v>0</v>
      </c>
      <c r="P200" s="40">
        <v>13</v>
      </c>
      <c r="Q200" s="39" t="s">
        <v>8315</v>
      </c>
      <c r="R200" s="39" t="s">
        <v>8355</v>
      </c>
      <c r="S200" s="41">
        <v>42062.680486111109</v>
      </c>
      <c r="T200" s="40"/>
      <c r="U200" s="42">
        <v>42122.638819444444</v>
      </c>
    </row>
    <row r="201" spans="1:21" x14ac:dyDescent="0.25">
      <c r="A201" s="43">
        <v>3079</v>
      </c>
      <c r="B201" s="44" t="s">
        <v>3079</v>
      </c>
      <c r="C201" s="44" t="s">
        <v>7189</v>
      </c>
      <c r="D201" s="59">
        <v>1333666</v>
      </c>
      <c r="E201" s="45">
        <v>11226</v>
      </c>
      <c r="F201" s="62" t="s">
        <v>8220</v>
      </c>
      <c r="G201" s="44" t="s">
        <v>8223</v>
      </c>
      <c r="H201" s="44" t="s">
        <v>8245</v>
      </c>
      <c r="I201" s="45">
        <v>1427040435</v>
      </c>
      <c r="J201" s="45">
        <v>1424452035</v>
      </c>
      <c r="K201" s="45" t="b">
        <v>0</v>
      </c>
      <c r="L201" s="45">
        <v>27</v>
      </c>
      <c r="M201" s="45" t="b">
        <v>0</v>
      </c>
      <c r="N201" s="44" t="s">
        <v>8301</v>
      </c>
      <c r="O201" s="45">
        <v>1</v>
      </c>
      <c r="P201" s="45">
        <v>415.78</v>
      </c>
      <c r="Q201" s="44" t="s">
        <v>8315</v>
      </c>
      <c r="R201" s="44" t="s">
        <v>8355</v>
      </c>
      <c r="S201" s="46">
        <v>42055.713368055556</v>
      </c>
      <c r="T201" s="45"/>
      <c r="U201" s="47">
        <v>42085.671701388892</v>
      </c>
    </row>
    <row r="202" spans="1:21" x14ac:dyDescent="0.25">
      <c r="A202" s="38">
        <v>3074</v>
      </c>
      <c r="B202" s="39" t="s">
        <v>3074</v>
      </c>
      <c r="C202" s="39" t="s">
        <v>7184</v>
      </c>
      <c r="D202" s="58">
        <v>25000</v>
      </c>
      <c r="E202" s="40">
        <v>22</v>
      </c>
      <c r="F202" s="61" t="s">
        <v>8220</v>
      </c>
      <c r="G202" s="39" t="s">
        <v>8229</v>
      </c>
      <c r="H202" s="39" t="s">
        <v>8248</v>
      </c>
      <c r="I202" s="40">
        <v>1457617359</v>
      </c>
      <c r="J202" s="40">
        <v>1455025359</v>
      </c>
      <c r="K202" s="40" t="b">
        <v>0</v>
      </c>
      <c r="L202" s="40">
        <v>3</v>
      </c>
      <c r="M202" s="40" t="b">
        <v>0</v>
      </c>
      <c r="N202" s="39" t="s">
        <v>8301</v>
      </c>
      <c r="O202" s="40">
        <v>0</v>
      </c>
      <c r="P202" s="40">
        <v>7.33</v>
      </c>
      <c r="Q202" s="39" t="s">
        <v>8315</v>
      </c>
      <c r="R202" s="39" t="s">
        <v>8355</v>
      </c>
      <c r="S202" s="41">
        <v>42409.571284722224</v>
      </c>
      <c r="T202" s="40"/>
      <c r="U202" s="42">
        <v>42439.571284722224</v>
      </c>
    </row>
    <row r="203" spans="1:21" x14ac:dyDescent="0.25">
      <c r="A203" s="43">
        <v>2920</v>
      </c>
      <c r="B203" s="44" t="s">
        <v>2920</v>
      </c>
      <c r="C203" s="44" t="s">
        <v>7030</v>
      </c>
      <c r="D203" s="59">
        <v>2500</v>
      </c>
      <c r="E203" s="45">
        <v>671</v>
      </c>
      <c r="F203" s="62" t="s">
        <v>8220</v>
      </c>
      <c r="G203" s="44" t="s">
        <v>8228</v>
      </c>
      <c r="H203" s="44" t="s">
        <v>8250</v>
      </c>
      <c r="I203" s="45">
        <v>1427306470</v>
      </c>
      <c r="J203" s="45">
        <v>1424718070</v>
      </c>
      <c r="K203" s="45" t="b">
        <v>0</v>
      </c>
      <c r="L203" s="45">
        <v>13</v>
      </c>
      <c r="M203" s="45" t="b">
        <v>0</v>
      </c>
      <c r="N203" s="44" t="s">
        <v>8269</v>
      </c>
      <c r="O203" s="45">
        <v>27</v>
      </c>
      <c r="P203" s="45">
        <v>51.62</v>
      </c>
      <c r="Q203" s="44" t="s">
        <v>8315</v>
      </c>
      <c r="R203" s="44" t="s">
        <v>8316</v>
      </c>
      <c r="S203" s="46">
        <v>42058.79247685185</v>
      </c>
      <c r="T203" s="45"/>
      <c r="U203" s="47">
        <v>42088.750810185185</v>
      </c>
    </row>
    <row r="204" spans="1:21" x14ac:dyDescent="0.25">
      <c r="A204" s="38">
        <v>2915</v>
      </c>
      <c r="B204" s="39" t="s">
        <v>2915</v>
      </c>
      <c r="C204" s="39" t="s">
        <v>7025</v>
      </c>
      <c r="D204" s="58">
        <v>1000</v>
      </c>
      <c r="E204" s="40">
        <v>611</v>
      </c>
      <c r="F204" s="61" t="s">
        <v>8220</v>
      </c>
      <c r="G204" s="39" t="s">
        <v>8224</v>
      </c>
      <c r="H204" s="39" t="s">
        <v>8246</v>
      </c>
      <c r="I204" s="40">
        <v>1458117190</v>
      </c>
      <c r="J204" s="40">
        <v>1455528790</v>
      </c>
      <c r="K204" s="40" t="b">
        <v>0</v>
      </c>
      <c r="L204" s="40">
        <v>3</v>
      </c>
      <c r="M204" s="40" t="b">
        <v>0</v>
      </c>
      <c r="N204" s="39" t="s">
        <v>8269</v>
      </c>
      <c r="O204" s="40">
        <v>61</v>
      </c>
      <c r="P204" s="40">
        <v>203.67</v>
      </c>
      <c r="Q204" s="39" t="s">
        <v>8315</v>
      </c>
      <c r="R204" s="39" t="s">
        <v>8316</v>
      </c>
      <c r="S204" s="41">
        <v>42415.398032407407</v>
      </c>
      <c r="T204" s="40">
        <v>2016</v>
      </c>
      <c r="U204" s="42">
        <v>42445.356365740743</v>
      </c>
    </row>
    <row r="205" spans="1:21" x14ac:dyDescent="0.25">
      <c r="A205" s="43">
        <v>2894</v>
      </c>
      <c r="B205" s="44" t="s">
        <v>2894</v>
      </c>
      <c r="C205" s="44" t="s">
        <v>7004</v>
      </c>
      <c r="D205" s="59">
        <v>50000</v>
      </c>
      <c r="E205" s="45">
        <v>0</v>
      </c>
      <c r="F205" s="62" t="s">
        <v>8220</v>
      </c>
      <c r="G205" s="44" t="s">
        <v>8223</v>
      </c>
      <c r="H205" s="44" t="s">
        <v>8245</v>
      </c>
      <c r="I205" s="45">
        <v>1428100815</v>
      </c>
      <c r="J205" s="45">
        <v>1422920415</v>
      </c>
      <c r="K205" s="45" t="b">
        <v>0</v>
      </c>
      <c r="L205" s="45">
        <v>0</v>
      </c>
      <c r="M205" s="45" t="b">
        <v>0</v>
      </c>
      <c r="N205" s="44" t="s">
        <v>8269</v>
      </c>
      <c r="O205" s="45">
        <v>0</v>
      </c>
      <c r="P205" s="45">
        <v>0</v>
      </c>
      <c r="Q205" s="44" t="s">
        <v>8315</v>
      </c>
      <c r="R205" s="44" t="s">
        <v>8316</v>
      </c>
      <c r="S205" s="46">
        <v>42037.986284722225</v>
      </c>
      <c r="T205" s="45"/>
      <c r="U205" s="47">
        <v>42097.944618055553</v>
      </c>
    </row>
    <row r="206" spans="1:21" x14ac:dyDescent="0.25">
      <c r="A206" s="38">
        <v>2891</v>
      </c>
      <c r="B206" s="39" t="s">
        <v>2891</v>
      </c>
      <c r="C206" s="39" t="s">
        <v>7001</v>
      </c>
      <c r="D206" s="58">
        <v>10000</v>
      </c>
      <c r="E206" s="40">
        <v>273</v>
      </c>
      <c r="F206" s="61" t="s">
        <v>8220</v>
      </c>
      <c r="G206" s="39" t="s">
        <v>8223</v>
      </c>
      <c r="H206" s="39" t="s">
        <v>8245</v>
      </c>
      <c r="I206" s="40">
        <v>1460751128</v>
      </c>
      <c r="J206" s="40">
        <v>1455570728</v>
      </c>
      <c r="K206" s="40" t="b">
        <v>0</v>
      </c>
      <c r="L206" s="40">
        <v>10</v>
      </c>
      <c r="M206" s="40" t="b">
        <v>0</v>
      </c>
      <c r="N206" s="39" t="s">
        <v>8269</v>
      </c>
      <c r="O206" s="40">
        <v>3</v>
      </c>
      <c r="P206" s="40">
        <v>27.3</v>
      </c>
      <c r="Q206" s="39" t="s">
        <v>8315</v>
      </c>
      <c r="R206" s="39" t="s">
        <v>8316</v>
      </c>
      <c r="S206" s="41">
        <v>42415.883425925924</v>
      </c>
      <c r="T206" s="40"/>
      <c r="U206" s="42">
        <v>42475.84175925926</v>
      </c>
    </row>
    <row r="207" spans="1:21" x14ac:dyDescent="0.25">
      <c r="A207" s="43">
        <v>2885</v>
      </c>
      <c r="B207" s="44" t="s">
        <v>2885</v>
      </c>
      <c r="C207" s="44" t="s">
        <v>6995</v>
      </c>
      <c r="D207" s="59">
        <v>400</v>
      </c>
      <c r="E207" s="45">
        <v>130</v>
      </c>
      <c r="F207" s="62" t="s">
        <v>8220</v>
      </c>
      <c r="G207" s="44" t="s">
        <v>8223</v>
      </c>
      <c r="H207" s="44" t="s">
        <v>8245</v>
      </c>
      <c r="I207" s="45">
        <v>1426294201</v>
      </c>
      <c r="J207" s="45">
        <v>1423705801</v>
      </c>
      <c r="K207" s="45" t="b">
        <v>0</v>
      </c>
      <c r="L207" s="45">
        <v>5</v>
      </c>
      <c r="M207" s="45" t="b">
        <v>0</v>
      </c>
      <c r="N207" s="44" t="s">
        <v>8269</v>
      </c>
      <c r="O207" s="45">
        <v>33</v>
      </c>
      <c r="P207" s="45">
        <v>26</v>
      </c>
      <c r="Q207" s="44" t="s">
        <v>8315</v>
      </c>
      <c r="R207" s="44" t="s">
        <v>8316</v>
      </c>
      <c r="S207" s="46">
        <v>42047.07640046296</v>
      </c>
      <c r="T207" s="45"/>
      <c r="U207" s="47">
        <v>42077.034733796296</v>
      </c>
    </row>
    <row r="208" spans="1:21" x14ac:dyDescent="0.25">
      <c r="A208" s="38">
        <v>3869</v>
      </c>
      <c r="B208" s="39" t="s">
        <v>3866</v>
      </c>
      <c r="C208" s="39" t="s">
        <v>7978</v>
      </c>
      <c r="D208" s="58">
        <v>13111</v>
      </c>
      <c r="E208" s="40">
        <v>452</v>
      </c>
      <c r="F208" s="61" t="s">
        <v>8219</v>
      </c>
      <c r="G208" s="39" t="s">
        <v>8223</v>
      </c>
      <c r="H208" s="39" t="s">
        <v>8245</v>
      </c>
      <c r="I208" s="40">
        <v>1426302660</v>
      </c>
      <c r="J208" s="40">
        <v>1423761792</v>
      </c>
      <c r="K208" s="40" t="b">
        <v>0</v>
      </c>
      <c r="L208" s="40">
        <v>15</v>
      </c>
      <c r="M208" s="40" t="b">
        <v>0</v>
      </c>
      <c r="N208" s="39" t="s">
        <v>8303</v>
      </c>
      <c r="O208" s="40">
        <v>3</v>
      </c>
      <c r="P208" s="40">
        <v>30.13</v>
      </c>
      <c r="Q208" s="39" t="s">
        <v>8315</v>
      </c>
      <c r="R208" s="39" t="s">
        <v>8357</v>
      </c>
      <c r="S208" s="41">
        <v>42047.724444444444</v>
      </c>
      <c r="T208" s="40"/>
      <c r="U208" s="42">
        <v>42077.132638888892</v>
      </c>
    </row>
    <row r="209" spans="1:21" x14ac:dyDescent="0.25">
      <c r="A209" s="43">
        <v>3126</v>
      </c>
      <c r="B209" s="44" t="s">
        <v>3126</v>
      </c>
      <c r="C209" s="44" t="s">
        <v>7236</v>
      </c>
      <c r="D209" s="59">
        <v>25000</v>
      </c>
      <c r="E209" s="45">
        <v>1040</v>
      </c>
      <c r="F209" s="62" t="s">
        <v>8219</v>
      </c>
      <c r="G209" s="44" t="s">
        <v>8223</v>
      </c>
      <c r="H209" s="44" t="s">
        <v>8245</v>
      </c>
      <c r="I209" s="45">
        <v>1459121162</v>
      </c>
      <c r="J209" s="45">
        <v>1456532762</v>
      </c>
      <c r="K209" s="45" t="b">
        <v>0</v>
      </c>
      <c r="L209" s="45">
        <v>17</v>
      </c>
      <c r="M209" s="45" t="b">
        <v>0</v>
      </c>
      <c r="N209" s="44" t="s">
        <v>8301</v>
      </c>
      <c r="O209" s="45">
        <v>4</v>
      </c>
      <c r="P209" s="45">
        <v>61.18</v>
      </c>
      <c r="Q209" s="44" t="s">
        <v>8315</v>
      </c>
      <c r="R209" s="44" t="s">
        <v>8355</v>
      </c>
      <c r="S209" s="46">
        <v>42427.018078703702</v>
      </c>
      <c r="T209" s="45"/>
      <c r="U209" s="47">
        <v>42456.976412037038</v>
      </c>
    </row>
    <row r="210" spans="1:21" x14ac:dyDescent="0.25">
      <c r="A210" s="38">
        <v>2954</v>
      </c>
      <c r="B210" s="39" t="s">
        <v>2954</v>
      </c>
      <c r="C210" s="39" t="s">
        <v>7064</v>
      </c>
      <c r="D210" s="58">
        <v>15000</v>
      </c>
      <c r="E210" s="40">
        <v>0</v>
      </c>
      <c r="F210" s="61" t="s">
        <v>8219</v>
      </c>
      <c r="G210" s="39" t="s">
        <v>8223</v>
      </c>
      <c r="H210" s="39" t="s">
        <v>8245</v>
      </c>
      <c r="I210" s="40">
        <v>1489669203</v>
      </c>
      <c r="J210" s="40">
        <v>1487944803</v>
      </c>
      <c r="K210" s="40" t="b">
        <v>0</v>
      </c>
      <c r="L210" s="40">
        <v>0</v>
      </c>
      <c r="M210" s="40" t="b">
        <v>0</v>
      </c>
      <c r="N210" s="39" t="s">
        <v>8301</v>
      </c>
      <c r="O210" s="40">
        <v>0</v>
      </c>
      <c r="P210" s="40">
        <v>0</v>
      </c>
      <c r="Q210" s="39" t="s">
        <v>8315</v>
      </c>
      <c r="R210" s="39" t="s">
        <v>8355</v>
      </c>
      <c r="S210" s="41">
        <v>42790.583368055559</v>
      </c>
      <c r="T210" s="40"/>
      <c r="U210" s="42">
        <v>42810.541701388887</v>
      </c>
    </row>
    <row r="211" spans="1:21" x14ac:dyDescent="0.25">
      <c r="A211" s="43">
        <v>3840</v>
      </c>
      <c r="B211" s="44" t="s">
        <v>3837</v>
      </c>
      <c r="C211" s="44" t="s">
        <v>7949</v>
      </c>
      <c r="D211" s="59">
        <v>1</v>
      </c>
      <c r="E211" s="45">
        <v>65</v>
      </c>
      <c r="F211" s="62" t="s">
        <v>8218</v>
      </c>
      <c r="G211" s="44" t="s">
        <v>8224</v>
      </c>
      <c r="H211" s="44" t="s">
        <v>8246</v>
      </c>
      <c r="I211" s="45">
        <v>1459180229</v>
      </c>
      <c r="J211" s="45">
        <v>1457023829</v>
      </c>
      <c r="K211" s="45" t="b">
        <v>0</v>
      </c>
      <c r="L211" s="45">
        <v>3</v>
      </c>
      <c r="M211" s="45" t="b">
        <v>1</v>
      </c>
      <c r="N211" s="44" t="s">
        <v>8269</v>
      </c>
      <c r="O211" s="45">
        <v>6500</v>
      </c>
      <c r="P211" s="45">
        <v>21.67</v>
      </c>
      <c r="Q211" s="44" t="s">
        <v>8315</v>
      </c>
      <c r="R211" s="44" t="s">
        <v>8316</v>
      </c>
      <c r="S211" s="46">
        <v>42432.701724537037</v>
      </c>
      <c r="T211" s="45">
        <v>2016</v>
      </c>
      <c r="U211" s="47">
        <v>42457.660057870373</v>
      </c>
    </row>
    <row r="212" spans="1:21" x14ac:dyDescent="0.25">
      <c r="A212" s="38">
        <v>3835</v>
      </c>
      <c r="B212" s="39" t="s">
        <v>3832</v>
      </c>
      <c r="C212" s="39" t="s">
        <v>7944</v>
      </c>
      <c r="D212" s="58">
        <v>200</v>
      </c>
      <c r="E212" s="40">
        <v>320</v>
      </c>
      <c r="F212" s="61" t="s">
        <v>8218</v>
      </c>
      <c r="G212" s="39" t="s">
        <v>8224</v>
      </c>
      <c r="H212" s="39" t="s">
        <v>8246</v>
      </c>
      <c r="I212" s="40">
        <v>1461278208</v>
      </c>
      <c r="J212" s="40">
        <v>1459463808</v>
      </c>
      <c r="K212" s="40" t="b">
        <v>0</v>
      </c>
      <c r="L212" s="40">
        <v>8</v>
      </c>
      <c r="M212" s="40" t="b">
        <v>1</v>
      </c>
      <c r="N212" s="39" t="s">
        <v>8269</v>
      </c>
      <c r="O212" s="40">
        <v>160</v>
      </c>
      <c r="P212" s="40">
        <v>40</v>
      </c>
      <c r="Q212" s="39" t="s">
        <v>8315</v>
      </c>
      <c r="R212" s="39" t="s">
        <v>8316</v>
      </c>
      <c r="S212" s="41">
        <v>42460.94222222222</v>
      </c>
      <c r="T212" s="40">
        <v>2016</v>
      </c>
      <c r="U212" s="42">
        <v>42481.94222222222</v>
      </c>
    </row>
    <row r="213" spans="1:21" x14ac:dyDescent="0.25">
      <c r="A213" s="43">
        <v>3775</v>
      </c>
      <c r="B213" s="44" t="s">
        <v>3772</v>
      </c>
      <c r="C213" s="44" t="s">
        <v>7885</v>
      </c>
      <c r="D213" s="59">
        <v>2000</v>
      </c>
      <c r="E213" s="45">
        <v>2005</v>
      </c>
      <c r="F213" s="62" t="s">
        <v>8218</v>
      </c>
      <c r="G213" s="44" t="s">
        <v>8223</v>
      </c>
      <c r="H213" s="44" t="s">
        <v>8245</v>
      </c>
      <c r="I213" s="45">
        <v>1428552000</v>
      </c>
      <c r="J213" s="45">
        <v>1426199843</v>
      </c>
      <c r="K213" s="45" t="b">
        <v>0</v>
      </c>
      <c r="L213" s="45">
        <v>14</v>
      </c>
      <c r="M213" s="45" t="b">
        <v>1</v>
      </c>
      <c r="N213" s="44" t="s">
        <v>8303</v>
      </c>
      <c r="O213" s="45">
        <v>100</v>
      </c>
      <c r="P213" s="45">
        <v>143.21</v>
      </c>
      <c r="Q213" s="44" t="s">
        <v>8315</v>
      </c>
      <c r="R213" s="44" t="s">
        <v>8357</v>
      </c>
      <c r="S213" s="46">
        <v>42075.942627314813</v>
      </c>
      <c r="T213" s="45"/>
      <c r="U213" s="47">
        <v>42103.166666666664</v>
      </c>
    </row>
    <row r="214" spans="1:21" x14ac:dyDescent="0.25">
      <c r="A214" s="38">
        <v>3774</v>
      </c>
      <c r="B214" s="39" t="s">
        <v>3771</v>
      </c>
      <c r="C214" s="39" t="s">
        <v>7884</v>
      </c>
      <c r="D214" s="58">
        <v>2500</v>
      </c>
      <c r="E214" s="40">
        <v>2500</v>
      </c>
      <c r="F214" s="61" t="s">
        <v>8218</v>
      </c>
      <c r="G214" s="39" t="s">
        <v>8228</v>
      </c>
      <c r="H214" s="39" t="s">
        <v>8250</v>
      </c>
      <c r="I214" s="40">
        <v>1428606055</v>
      </c>
      <c r="J214" s="40">
        <v>1427223655</v>
      </c>
      <c r="K214" s="40" t="b">
        <v>0</v>
      </c>
      <c r="L214" s="40">
        <v>25</v>
      </c>
      <c r="M214" s="40" t="b">
        <v>1</v>
      </c>
      <c r="N214" s="39" t="s">
        <v>8303</v>
      </c>
      <c r="O214" s="40">
        <v>100</v>
      </c>
      <c r="P214" s="40">
        <v>100</v>
      </c>
      <c r="Q214" s="39" t="s">
        <v>8315</v>
      </c>
      <c r="R214" s="39" t="s">
        <v>8357</v>
      </c>
      <c r="S214" s="41">
        <v>42087.792303240742</v>
      </c>
      <c r="T214" s="40"/>
      <c r="U214" s="42">
        <v>42103.792303240742</v>
      </c>
    </row>
    <row r="215" spans="1:21" x14ac:dyDescent="0.25">
      <c r="A215" s="43">
        <v>3769</v>
      </c>
      <c r="B215" s="44" t="s">
        <v>3766</v>
      </c>
      <c r="C215" s="44" t="s">
        <v>7879</v>
      </c>
      <c r="D215" s="59">
        <v>1100</v>
      </c>
      <c r="E215" s="45">
        <v>1100</v>
      </c>
      <c r="F215" s="62" t="s">
        <v>8218</v>
      </c>
      <c r="G215" s="44" t="s">
        <v>8223</v>
      </c>
      <c r="H215" s="44" t="s">
        <v>8245</v>
      </c>
      <c r="I215" s="45">
        <v>1460730079</v>
      </c>
      <c r="J215" s="45">
        <v>1458138079</v>
      </c>
      <c r="K215" s="45" t="b">
        <v>0</v>
      </c>
      <c r="L215" s="45">
        <v>15</v>
      </c>
      <c r="M215" s="45" t="b">
        <v>1</v>
      </c>
      <c r="N215" s="44" t="s">
        <v>8303</v>
      </c>
      <c r="O215" s="45">
        <v>100</v>
      </c>
      <c r="P215" s="45">
        <v>73.33</v>
      </c>
      <c r="Q215" s="44" t="s">
        <v>8315</v>
      </c>
      <c r="R215" s="44" t="s">
        <v>8357</v>
      </c>
      <c r="S215" s="46">
        <v>42445.598136574074</v>
      </c>
      <c r="T215" s="45"/>
      <c r="U215" s="47">
        <v>42475.598136574074</v>
      </c>
    </row>
    <row r="216" spans="1:21" x14ac:dyDescent="0.25">
      <c r="A216" s="38">
        <v>3763</v>
      </c>
      <c r="B216" s="39" t="s">
        <v>3760</v>
      </c>
      <c r="C216" s="39" t="s">
        <v>7873</v>
      </c>
      <c r="D216" s="58">
        <v>5000</v>
      </c>
      <c r="E216" s="40">
        <v>5000</v>
      </c>
      <c r="F216" s="61" t="s">
        <v>8218</v>
      </c>
      <c r="G216" s="39" t="s">
        <v>8223</v>
      </c>
      <c r="H216" s="39" t="s">
        <v>8245</v>
      </c>
      <c r="I216" s="40">
        <v>1427907626</v>
      </c>
      <c r="J216" s="40">
        <v>1425319226</v>
      </c>
      <c r="K216" s="40" t="b">
        <v>0</v>
      </c>
      <c r="L216" s="40">
        <v>77</v>
      </c>
      <c r="M216" s="40" t="b">
        <v>1</v>
      </c>
      <c r="N216" s="39" t="s">
        <v>8303</v>
      </c>
      <c r="O216" s="40">
        <v>100</v>
      </c>
      <c r="P216" s="40">
        <v>64.94</v>
      </c>
      <c r="Q216" s="39" t="s">
        <v>8315</v>
      </c>
      <c r="R216" s="39" t="s">
        <v>8357</v>
      </c>
      <c r="S216" s="41">
        <v>42065.750300925924</v>
      </c>
      <c r="T216" s="40"/>
      <c r="U216" s="42">
        <v>42095.708634259259</v>
      </c>
    </row>
    <row r="217" spans="1:21" x14ac:dyDescent="0.25">
      <c r="A217" s="43">
        <v>3755</v>
      </c>
      <c r="B217" s="44" t="s">
        <v>3752</v>
      </c>
      <c r="C217" s="44" t="s">
        <v>7865</v>
      </c>
      <c r="D217" s="59">
        <v>550</v>
      </c>
      <c r="E217" s="45">
        <v>713</v>
      </c>
      <c r="F217" s="62" t="s">
        <v>8218</v>
      </c>
      <c r="G217" s="44" t="s">
        <v>8224</v>
      </c>
      <c r="H217" s="44" t="s">
        <v>8246</v>
      </c>
      <c r="I217" s="45">
        <v>1460753307</v>
      </c>
      <c r="J217" s="45">
        <v>1458161307</v>
      </c>
      <c r="K217" s="45" t="b">
        <v>0</v>
      </c>
      <c r="L217" s="45">
        <v>28</v>
      </c>
      <c r="M217" s="45" t="b">
        <v>1</v>
      </c>
      <c r="N217" s="44" t="s">
        <v>8303</v>
      </c>
      <c r="O217" s="45">
        <v>130</v>
      </c>
      <c r="P217" s="45">
        <v>25.46</v>
      </c>
      <c r="Q217" s="44" t="s">
        <v>8315</v>
      </c>
      <c r="R217" s="44" t="s">
        <v>8357</v>
      </c>
      <c r="S217" s="46">
        <v>42445.866979166669</v>
      </c>
      <c r="T217" s="45">
        <v>2016</v>
      </c>
      <c r="U217" s="47">
        <v>42475.866979166669</v>
      </c>
    </row>
    <row r="218" spans="1:21" x14ac:dyDescent="0.25">
      <c r="A218" s="38">
        <v>3749</v>
      </c>
      <c r="B218" s="39" t="s">
        <v>3746</v>
      </c>
      <c r="C218" s="39" t="s">
        <v>7859</v>
      </c>
      <c r="D218" s="58">
        <v>500</v>
      </c>
      <c r="E218" s="40">
        <v>525</v>
      </c>
      <c r="F218" s="61" t="s">
        <v>8218</v>
      </c>
      <c r="G218" s="39" t="s">
        <v>8223</v>
      </c>
      <c r="H218" s="39" t="s">
        <v>8245</v>
      </c>
      <c r="I218" s="40">
        <v>1461902340</v>
      </c>
      <c r="J218" s="40">
        <v>1459220588</v>
      </c>
      <c r="K218" s="40" t="b">
        <v>0</v>
      </c>
      <c r="L218" s="40">
        <v>7</v>
      </c>
      <c r="M218" s="40" t="b">
        <v>1</v>
      </c>
      <c r="N218" s="39" t="s">
        <v>8303</v>
      </c>
      <c r="O218" s="40">
        <v>105</v>
      </c>
      <c r="P218" s="40">
        <v>75</v>
      </c>
      <c r="Q218" s="39" t="s">
        <v>8315</v>
      </c>
      <c r="R218" s="39" t="s">
        <v>8357</v>
      </c>
      <c r="S218" s="41">
        <v>42458.127175925925</v>
      </c>
      <c r="T218" s="40"/>
      <c r="U218" s="42">
        <v>42489.165972222225</v>
      </c>
    </row>
    <row r="219" spans="1:21" x14ac:dyDescent="0.25">
      <c r="A219" s="43">
        <v>3710</v>
      </c>
      <c r="B219" s="44" t="s">
        <v>3707</v>
      </c>
      <c r="C219" s="44" t="s">
        <v>7820</v>
      </c>
      <c r="D219" s="59">
        <v>1300</v>
      </c>
      <c r="E219" s="45">
        <v>1835</v>
      </c>
      <c r="F219" s="62" t="s">
        <v>8218</v>
      </c>
      <c r="G219" s="44" t="s">
        <v>8223</v>
      </c>
      <c r="H219" s="44" t="s">
        <v>8245</v>
      </c>
      <c r="I219" s="45">
        <v>1428068988</v>
      </c>
      <c r="J219" s="45">
        <v>1425908988</v>
      </c>
      <c r="K219" s="45" t="b">
        <v>0</v>
      </c>
      <c r="L219" s="45">
        <v>27</v>
      </c>
      <c r="M219" s="45" t="b">
        <v>1</v>
      </c>
      <c r="N219" s="44" t="s">
        <v>8269</v>
      </c>
      <c r="O219" s="45">
        <v>141</v>
      </c>
      <c r="P219" s="45">
        <v>67.959999999999994</v>
      </c>
      <c r="Q219" s="44" t="s">
        <v>8315</v>
      </c>
      <c r="R219" s="44" t="s">
        <v>8316</v>
      </c>
      <c r="S219" s="46">
        <v>42072.576249999998</v>
      </c>
      <c r="T219" s="45"/>
      <c r="U219" s="47">
        <v>42097.576249999998</v>
      </c>
    </row>
    <row r="220" spans="1:21" x14ac:dyDescent="0.25">
      <c r="A220" s="38">
        <v>3662</v>
      </c>
      <c r="B220" s="39" t="s">
        <v>3659</v>
      </c>
      <c r="C220" s="39" t="s">
        <v>7772</v>
      </c>
      <c r="D220" s="58">
        <v>8000</v>
      </c>
      <c r="E220" s="40">
        <v>8114</v>
      </c>
      <c r="F220" s="61" t="s">
        <v>8218</v>
      </c>
      <c r="G220" s="39" t="s">
        <v>8228</v>
      </c>
      <c r="H220" s="39" t="s">
        <v>8250</v>
      </c>
      <c r="I220" s="40">
        <v>1427775414</v>
      </c>
      <c r="J220" s="40">
        <v>1425187014</v>
      </c>
      <c r="K220" s="40" t="b">
        <v>0</v>
      </c>
      <c r="L220" s="40">
        <v>40</v>
      </c>
      <c r="M220" s="40" t="b">
        <v>1</v>
      </c>
      <c r="N220" s="39" t="s">
        <v>8269</v>
      </c>
      <c r="O220" s="40">
        <v>101</v>
      </c>
      <c r="P220" s="40">
        <v>202.85</v>
      </c>
      <c r="Q220" s="39" t="s">
        <v>8315</v>
      </c>
      <c r="R220" s="39" t="s">
        <v>8316</v>
      </c>
      <c r="S220" s="41">
        <v>42064.220069444447</v>
      </c>
      <c r="T220" s="40"/>
      <c r="U220" s="42">
        <v>42094.178402777776</v>
      </c>
    </row>
    <row r="221" spans="1:21" x14ac:dyDescent="0.25">
      <c r="A221" s="43">
        <v>3661</v>
      </c>
      <c r="B221" s="44" t="s">
        <v>3658</v>
      </c>
      <c r="C221" s="44" t="s">
        <v>7771</v>
      </c>
      <c r="D221" s="59">
        <v>3000</v>
      </c>
      <c r="E221" s="45">
        <v>3330</v>
      </c>
      <c r="F221" s="62" t="s">
        <v>8218</v>
      </c>
      <c r="G221" s="44" t="s">
        <v>8223</v>
      </c>
      <c r="H221" s="44" t="s">
        <v>8245</v>
      </c>
      <c r="I221" s="45">
        <v>1460260800</v>
      </c>
      <c r="J221" s="45">
        <v>1458336672</v>
      </c>
      <c r="K221" s="45" t="b">
        <v>0</v>
      </c>
      <c r="L221" s="45">
        <v>36</v>
      </c>
      <c r="M221" s="45" t="b">
        <v>1</v>
      </c>
      <c r="N221" s="44" t="s">
        <v>8269</v>
      </c>
      <c r="O221" s="45">
        <v>111</v>
      </c>
      <c r="P221" s="45">
        <v>92.5</v>
      </c>
      <c r="Q221" s="44" t="s">
        <v>8315</v>
      </c>
      <c r="R221" s="44" t="s">
        <v>8316</v>
      </c>
      <c r="S221" s="46">
        <v>42447.896666666667</v>
      </c>
      <c r="T221" s="45"/>
      <c r="U221" s="47">
        <v>42470.166666666664</v>
      </c>
    </row>
    <row r="222" spans="1:21" x14ac:dyDescent="0.25">
      <c r="A222" s="38">
        <v>3654</v>
      </c>
      <c r="B222" s="39" t="s">
        <v>3651</v>
      </c>
      <c r="C222" s="39" t="s">
        <v>7764</v>
      </c>
      <c r="D222" s="58">
        <v>1500</v>
      </c>
      <c r="E222" s="40">
        <v>2616</v>
      </c>
      <c r="F222" s="61" t="s">
        <v>8218</v>
      </c>
      <c r="G222" s="39" t="s">
        <v>8224</v>
      </c>
      <c r="H222" s="39" t="s">
        <v>8246</v>
      </c>
      <c r="I222" s="40">
        <v>1459702800</v>
      </c>
      <c r="J222" s="40">
        <v>1457690386</v>
      </c>
      <c r="K222" s="40" t="b">
        <v>0</v>
      </c>
      <c r="L222" s="40">
        <v>38</v>
      </c>
      <c r="M222" s="40" t="b">
        <v>1</v>
      </c>
      <c r="N222" s="39" t="s">
        <v>8269</v>
      </c>
      <c r="O222" s="40">
        <v>174</v>
      </c>
      <c r="P222" s="40">
        <v>68.84</v>
      </c>
      <c r="Q222" s="39" t="s">
        <v>8315</v>
      </c>
      <c r="R222" s="39" t="s">
        <v>8316</v>
      </c>
      <c r="S222" s="41">
        <v>42440.416504629633</v>
      </c>
      <c r="T222" s="40">
        <v>2016</v>
      </c>
      <c r="U222" s="42">
        <v>42463.708333333336</v>
      </c>
    </row>
    <row r="223" spans="1:21" x14ac:dyDescent="0.25">
      <c r="A223" s="43">
        <v>3627</v>
      </c>
      <c r="B223" s="44" t="s">
        <v>3625</v>
      </c>
      <c r="C223" s="44" t="s">
        <v>7737</v>
      </c>
      <c r="D223" s="59">
        <v>2000</v>
      </c>
      <c r="E223" s="45">
        <v>2000</v>
      </c>
      <c r="F223" s="62" t="s">
        <v>8218</v>
      </c>
      <c r="G223" s="44" t="s">
        <v>8223</v>
      </c>
      <c r="H223" s="44" t="s">
        <v>8245</v>
      </c>
      <c r="I223" s="45">
        <v>1463803140</v>
      </c>
      <c r="J223" s="45">
        <v>1459446487</v>
      </c>
      <c r="K223" s="45" t="b">
        <v>0</v>
      </c>
      <c r="L223" s="45">
        <v>29</v>
      </c>
      <c r="M223" s="45" t="b">
        <v>1</v>
      </c>
      <c r="N223" s="44" t="s">
        <v>8269</v>
      </c>
      <c r="O223" s="45">
        <v>100</v>
      </c>
      <c r="P223" s="45">
        <v>68.97</v>
      </c>
      <c r="Q223" s="44" t="s">
        <v>8315</v>
      </c>
      <c r="R223" s="44" t="s">
        <v>8316</v>
      </c>
      <c r="S223" s="46">
        <v>42460.741747685184</v>
      </c>
      <c r="T223" s="45"/>
      <c r="U223" s="47">
        <v>42511.165972222225</v>
      </c>
    </row>
    <row r="224" spans="1:21" x14ac:dyDescent="0.25">
      <c r="A224" s="38">
        <v>3611</v>
      </c>
      <c r="B224" s="39" t="s">
        <v>3610</v>
      </c>
      <c r="C224" s="39" t="s">
        <v>7721</v>
      </c>
      <c r="D224" s="58">
        <v>2500</v>
      </c>
      <c r="E224" s="40">
        <v>3400</v>
      </c>
      <c r="F224" s="61" t="s">
        <v>8218</v>
      </c>
      <c r="G224" s="39" t="s">
        <v>8224</v>
      </c>
      <c r="H224" s="39" t="s">
        <v>8246</v>
      </c>
      <c r="I224" s="40">
        <v>1428483201</v>
      </c>
      <c r="J224" s="40">
        <v>1425891201</v>
      </c>
      <c r="K224" s="40" t="b">
        <v>0</v>
      </c>
      <c r="L224" s="40">
        <v>51</v>
      </c>
      <c r="M224" s="40" t="b">
        <v>1</v>
      </c>
      <c r="N224" s="39" t="s">
        <v>8269</v>
      </c>
      <c r="O224" s="40">
        <v>136</v>
      </c>
      <c r="P224" s="40">
        <v>66.67</v>
      </c>
      <c r="Q224" s="39" t="s">
        <v>8315</v>
      </c>
      <c r="R224" s="39" t="s">
        <v>8316</v>
      </c>
      <c r="S224" s="41">
        <v>42072.370381944442</v>
      </c>
      <c r="T224" s="40">
        <v>2015</v>
      </c>
      <c r="U224" s="42">
        <v>42102.370381944442</v>
      </c>
    </row>
    <row r="225" spans="1:21" x14ac:dyDescent="0.25">
      <c r="A225" s="43">
        <v>3602</v>
      </c>
      <c r="B225" s="44" t="s">
        <v>3601</v>
      </c>
      <c r="C225" s="44" t="s">
        <v>7712</v>
      </c>
      <c r="D225" s="59">
        <v>4000</v>
      </c>
      <c r="E225" s="45">
        <v>4002</v>
      </c>
      <c r="F225" s="62" t="s">
        <v>8218</v>
      </c>
      <c r="G225" s="44" t="s">
        <v>8223</v>
      </c>
      <c r="H225" s="44" t="s">
        <v>8245</v>
      </c>
      <c r="I225" s="45">
        <v>1463520479</v>
      </c>
      <c r="J225" s="45">
        <v>1458336479</v>
      </c>
      <c r="K225" s="45" t="b">
        <v>0</v>
      </c>
      <c r="L225" s="45">
        <v>49</v>
      </c>
      <c r="M225" s="45" t="b">
        <v>1</v>
      </c>
      <c r="N225" s="44" t="s">
        <v>8269</v>
      </c>
      <c r="O225" s="45">
        <v>100</v>
      </c>
      <c r="P225" s="45">
        <v>81.67</v>
      </c>
      <c r="Q225" s="44" t="s">
        <v>8315</v>
      </c>
      <c r="R225" s="44" t="s">
        <v>8316</v>
      </c>
      <c r="S225" s="46">
        <v>42447.894432870373</v>
      </c>
      <c r="T225" s="45"/>
      <c r="U225" s="47">
        <v>42507.894432870373</v>
      </c>
    </row>
    <row r="226" spans="1:21" x14ac:dyDescent="0.25">
      <c r="A226" s="38">
        <v>522</v>
      </c>
      <c r="B226" s="39" t="s">
        <v>523</v>
      </c>
      <c r="C226" s="39" t="s">
        <v>4632</v>
      </c>
      <c r="D226" s="58">
        <v>3000</v>
      </c>
      <c r="E226" s="40">
        <v>3440</v>
      </c>
      <c r="F226" s="61" t="s">
        <v>8218</v>
      </c>
      <c r="G226" s="39" t="s">
        <v>8223</v>
      </c>
      <c r="H226" s="39" t="s">
        <v>8245</v>
      </c>
      <c r="I226" s="40">
        <v>1458518325</v>
      </c>
      <c r="J226" s="40">
        <v>1456793925</v>
      </c>
      <c r="K226" s="40" t="b">
        <v>0</v>
      </c>
      <c r="L226" s="40">
        <v>31</v>
      </c>
      <c r="M226" s="40" t="b">
        <v>1</v>
      </c>
      <c r="N226" s="39" t="s">
        <v>8269</v>
      </c>
      <c r="O226" s="40">
        <v>115</v>
      </c>
      <c r="P226" s="40">
        <v>110.97</v>
      </c>
      <c r="Q226" s="39" t="s">
        <v>8315</v>
      </c>
      <c r="R226" s="39" t="s">
        <v>8316</v>
      </c>
      <c r="S226" s="41">
        <v>42430.040798611109</v>
      </c>
      <c r="T226" s="40"/>
      <c r="U226" s="42">
        <v>42449.999131944445</v>
      </c>
    </row>
    <row r="227" spans="1:21" x14ac:dyDescent="0.25">
      <c r="A227" s="43">
        <v>3582</v>
      </c>
      <c r="B227" s="44" t="s">
        <v>3581</v>
      </c>
      <c r="C227" s="44" t="s">
        <v>7692</v>
      </c>
      <c r="D227" s="59">
        <v>1000</v>
      </c>
      <c r="E227" s="45">
        <v>2870</v>
      </c>
      <c r="F227" s="62" t="s">
        <v>8218</v>
      </c>
      <c r="G227" s="44" t="s">
        <v>8223</v>
      </c>
      <c r="H227" s="44" t="s">
        <v>8245</v>
      </c>
      <c r="I227" s="45">
        <v>1459822682</v>
      </c>
      <c r="J227" s="45">
        <v>1458613082</v>
      </c>
      <c r="K227" s="45" t="b">
        <v>0</v>
      </c>
      <c r="L227" s="45">
        <v>49</v>
      </c>
      <c r="M227" s="45" t="b">
        <v>1</v>
      </c>
      <c r="N227" s="44" t="s">
        <v>8269</v>
      </c>
      <c r="O227" s="45">
        <v>287</v>
      </c>
      <c r="P227" s="45">
        <v>58.57</v>
      </c>
      <c r="Q227" s="44" t="s">
        <v>8315</v>
      </c>
      <c r="R227" s="44" t="s">
        <v>8316</v>
      </c>
      <c r="S227" s="46">
        <v>42451.095856481479</v>
      </c>
      <c r="T227" s="45"/>
      <c r="U227" s="47">
        <v>42465.095856481479</v>
      </c>
    </row>
    <row r="228" spans="1:21" x14ac:dyDescent="0.25">
      <c r="A228" s="38">
        <v>3579</v>
      </c>
      <c r="B228" s="39" t="s">
        <v>3578</v>
      </c>
      <c r="C228" s="39" t="s">
        <v>7689</v>
      </c>
      <c r="D228" s="58">
        <v>500</v>
      </c>
      <c r="E228" s="40">
        <v>500</v>
      </c>
      <c r="F228" s="61" t="s">
        <v>8218</v>
      </c>
      <c r="G228" s="39" t="s">
        <v>8224</v>
      </c>
      <c r="H228" s="39" t="s">
        <v>8246</v>
      </c>
      <c r="I228" s="40">
        <v>1459444656</v>
      </c>
      <c r="J228" s="40">
        <v>1456856256</v>
      </c>
      <c r="K228" s="40" t="b">
        <v>0</v>
      </c>
      <c r="L228" s="40">
        <v>14</v>
      </c>
      <c r="M228" s="40" t="b">
        <v>1</v>
      </c>
      <c r="N228" s="39" t="s">
        <v>8269</v>
      </c>
      <c r="O228" s="40">
        <v>100</v>
      </c>
      <c r="P228" s="40">
        <v>35.71</v>
      </c>
      <c r="Q228" s="39" t="s">
        <v>8315</v>
      </c>
      <c r="R228" s="39" t="s">
        <v>8316</v>
      </c>
      <c r="S228" s="41">
        <v>42430.76222222222</v>
      </c>
      <c r="T228" s="40">
        <v>2016</v>
      </c>
      <c r="U228" s="42">
        <v>42460.720555555556</v>
      </c>
    </row>
    <row r="229" spans="1:21" x14ac:dyDescent="0.25">
      <c r="A229" s="43">
        <v>3578</v>
      </c>
      <c r="B229" s="44" t="s">
        <v>3577</v>
      </c>
      <c r="C229" s="44" t="s">
        <v>7688</v>
      </c>
      <c r="D229" s="59">
        <v>1500</v>
      </c>
      <c r="E229" s="45">
        <v>1500.2</v>
      </c>
      <c r="F229" s="62" t="s">
        <v>8218</v>
      </c>
      <c r="G229" s="44" t="s">
        <v>8224</v>
      </c>
      <c r="H229" s="44" t="s">
        <v>8246</v>
      </c>
      <c r="I229" s="45">
        <v>1462037777</v>
      </c>
      <c r="J229" s="45">
        <v>1459445777</v>
      </c>
      <c r="K229" s="45" t="b">
        <v>0</v>
      </c>
      <c r="L229" s="45">
        <v>37</v>
      </c>
      <c r="M229" s="45" t="b">
        <v>1</v>
      </c>
      <c r="N229" s="44" t="s">
        <v>8269</v>
      </c>
      <c r="O229" s="45">
        <v>100</v>
      </c>
      <c r="P229" s="45">
        <v>40.549999999999997</v>
      </c>
      <c r="Q229" s="44" t="s">
        <v>8315</v>
      </c>
      <c r="R229" s="44" t="s">
        <v>8316</v>
      </c>
      <c r="S229" s="46">
        <v>42460.733530092592</v>
      </c>
      <c r="T229" s="45">
        <v>2016</v>
      </c>
      <c r="U229" s="47">
        <v>42490.733530092592</v>
      </c>
    </row>
    <row r="230" spans="1:21" x14ac:dyDescent="0.25">
      <c r="A230" s="38">
        <v>3577</v>
      </c>
      <c r="B230" s="39" t="s">
        <v>3576</v>
      </c>
      <c r="C230" s="39" t="s">
        <v>7687</v>
      </c>
      <c r="D230" s="58">
        <v>600</v>
      </c>
      <c r="E230" s="40">
        <v>780</v>
      </c>
      <c r="F230" s="61" t="s">
        <v>8218</v>
      </c>
      <c r="G230" s="39" t="s">
        <v>8223</v>
      </c>
      <c r="H230" s="39" t="s">
        <v>8245</v>
      </c>
      <c r="I230" s="40">
        <v>1430029680</v>
      </c>
      <c r="J230" s="40">
        <v>1427741583</v>
      </c>
      <c r="K230" s="40" t="b">
        <v>0</v>
      </c>
      <c r="L230" s="40">
        <v>27</v>
      </c>
      <c r="M230" s="40" t="b">
        <v>1</v>
      </c>
      <c r="N230" s="39" t="s">
        <v>8269</v>
      </c>
      <c r="O230" s="40">
        <v>130</v>
      </c>
      <c r="P230" s="40">
        <v>28.89</v>
      </c>
      <c r="Q230" s="39" t="s">
        <v>8315</v>
      </c>
      <c r="R230" s="39" t="s">
        <v>8316</v>
      </c>
      <c r="S230" s="41">
        <v>42093.786840277775</v>
      </c>
      <c r="T230" s="40"/>
      <c r="U230" s="42">
        <v>42120.269444444442</v>
      </c>
    </row>
    <row r="231" spans="1:21" x14ac:dyDescent="0.25">
      <c r="A231" s="43">
        <v>3562</v>
      </c>
      <c r="B231" s="44" t="s">
        <v>3561</v>
      </c>
      <c r="C231" s="44" t="s">
        <v>7672</v>
      </c>
      <c r="D231" s="59">
        <v>315</v>
      </c>
      <c r="E231" s="45">
        <v>469</v>
      </c>
      <c r="F231" s="62" t="s">
        <v>8218</v>
      </c>
      <c r="G231" s="44" t="s">
        <v>8224</v>
      </c>
      <c r="H231" s="44" t="s">
        <v>8246</v>
      </c>
      <c r="I231" s="45">
        <v>1457906400</v>
      </c>
      <c r="J231" s="45">
        <v>1457115427</v>
      </c>
      <c r="K231" s="45" t="b">
        <v>0</v>
      </c>
      <c r="L231" s="45">
        <v>31</v>
      </c>
      <c r="M231" s="45" t="b">
        <v>1</v>
      </c>
      <c r="N231" s="44" t="s">
        <v>8269</v>
      </c>
      <c r="O231" s="45">
        <v>149</v>
      </c>
      <c r="P231" s="45">
        <v>15.13</v>
      </c>
      <c r="Q231" s="44" t="s">
        <v>8315</v>
      </c>
      <c r="R231" s="44" t="s">
        <v>8316</v>
      </c>
      <c r="S231" s="46">
        <v>42433.761886574073</v>
      </c>
      <c r="T231" s="45">
        <v>2016</v>
      </c>
      <c r="U231" s="47">
        <v>42442.916666666664</v>
      </c>
    </row>
    <row r="232" spans="1:21" x14ac:dyDescent="0.25">
      <c r="A232" s="38">
        <v>3546</v>
      </c>
      <c r="B232" s="39" t="s">
        <v>3545</v>
      </c>
      <c r="C232" s="39" t="s">
        <v>7656</v>
      </c>
      <c r="D232" s="58">
        <v>1100</v>
      </c>
      <c r="E232" s="40">
        <v>1125</v>
      </c>
      <c r="F232" s="61" t="s">
        <v>8218</v>
      </c>
      <c r="G232" s="39" t="s">
        <v>8223</v>
      </c>
      <c r="H232" s="39" t="s">
        <v>8245</v>
      </c>
      <c r="I232" s="40">
        <v>1427860740</v>
      </c>
      <c r="J232" s="40">
        <v>1426002684</v>
      </c>
      <c r="K232" s="40" t="b">
        <v>0</v>
      </c>
      <c r="L232" s="40">
        <v>19</v>
      </c>
      <c r="M232" s="40" t="b">
        <v>1</v>
      </c>
      <c r="N232" s="39" t="s">
        <v>8269</v>
      </c>
      <c r="O232" s="40">
        <v>102</v>
      </c>
      <c r="P232" s="40">
        <v>59.21</v>
      </c>
      <c r="Q232" s="39" t="s">
        <v>8315</v>
      </c>
      <c r="R232" s="39" t="s">
        <v>8316</v>
      </c>
      <c r="S232" s="41">
        <v>42073.660694444443</v>
      </c>
      <c r="T232" s="40"/>
      <c r="U232" s="42">
        <v>42095.165972222225</v>
      </c>
    </row>
    <row r="233" spans="1:21" x14ac:dyDescent="0.25">
      <c r="A233" s="43">
        <v>3545</v>
      </c>
      <c r="B233" s="44" t="s">
        <v>3544</v>
      </c>
      <c r="C233" s="44" t="s">
        <v>7655</v>
      </c>
      <c r="D233" s="59">
        <v>250</v>
      </c>
      <c r="E233" s="45">
        <v>251</v>
      </c>
      <c r="F233" s="62" t="s">
        <v>8218</v>
      </c>
      <c r="G233" s="44" t="s">
        <v>8223</v>
      </c>
      <c r="H233" s="44" t="s">
        <v>8245</v>
      </c>
      <c r="I233" s="45">
        <v>1428780159</v>
      </c>
      <c r="J233" s="45">
        <v>1426188159</v>
      </c>
      <c r="K233" s="45" t="b">
        <v>0</v>
      </c>
      <c r="L233" s="45">
        <v>8</v>
      </c>
      <c r="M233" s="45" t="b">
        <v>1</v>
      </c>
      <c r="N233" s="44" t="s">
        <v>8269</v>
      </c>
      <c r="O233" s="45">
        <v>100</v>
      </c>
      <c r="P233" s="45">
        <v>31.38</v>
      </c>
      <c r="Q233" s="44" t="s">
        <v>8315</v>
      </c>
      <c r="R233" s="44" t="s">
        <v>8316</v>
      </c>
      <c r="S233" s="46">
        <v>42075.807395833333</v>
      </c>
      <c r="T233" s="45"/>
      <c r="U233" s="47">
        <v>42105.807395833333</v>
      </c>
    </row>
    <row r="234" spans="1:21" x14ac:dyDescent="0.25">
      <c r="A234" s="38">
        <v>3530</v>
      </c>
      <c r="B234" s="39" t="s">
        <v>3529</v>
      </c>
      <c r="C234" s="39" t="s">
        <v>7640</v>
      </c>
      <c r="D234" s="58">
        <v>2750</v>
      </c>
      <c r="E234" s="40">
        <v>2750</v>
      </c>
      <c r="F234" s="61" t="s">
        <v>8218</v>
      </c>
      <c r="G234" s="39" t="s">
        <v>8224</v>
      </c>
      <c r="H234" s="39" t="s">
        <v>8246</v>
      </c>
      <c r="I234" s="40">
        <v>1460318400</v>
      </c>
      <c r="J234" s="40">
        <v>1457881057</v>
      </c>
      <c r="K234" s="40" t="b">
        <v>0</v>
      </c>
      <c r="L234" s="40">
        <v>22</v>
      </c>
      <c r="M234" s="40" t="b">
        <v>1</v>
      </c>
      <c r="N234" s="39" t="s">
        <v>8269</v>
      </c>
      <c r="O234" s="40">
        <v>100</v>
      </c>
      <c r="P234" s="40">
        <v>125</v>
      </c>
      <c r="Q234" s="39" t="s">
        <v>8315</v>
      </c>
      <c r="R234" s="39" t="s">
        <v>8316</v>
      </c>
      <c r="S234" s="41">
        <v>42442.623344907406</v>
      </c>
      <c r="T234" s="40">
        <v>2016</v>
      </c>
      <c r="U234" s="42">
        <v>42470.833333333336</v>
      </c>
    </row>
    <row r="235" spans="1:21" x14ac:dyDescent="0.25">
      <c r="A235" s="43">
        <v>3526</v>
      </c>
      <c r="B235" s="44" t="s">
        <v>3525</v>
      </c>
      <c r="C235" s="44" t="s">
        <v>7636</v>
      </c>
      <c r="D235" s="59">
        <v>3300</v>
      </c>
      <c r="E235" s="45">
        <v>3366</v>
      </c>
      <c r="F235" s="62" t="s">
        <v>8218</v>
      </c>
      <c r="G235" s="44" t="s">
        <v>8223</v>
      </c>
      <c r="H235" s="44" t="s">
        <v>8245</v>
      </c>
      <c r="I235" s="45">
        <v>1461823140</v>
      </c>
      <c r="J235" s="45">
        <v>1459411371</v>
      </c>
      <c r="K235" s="45" t="b">
        <v>0</v>
      </c>
      <c r="L235" s="45">
        <v>34</v>
      </c>
      <c r="M235" s="45" t="b">
        <v>1</v>
      </c>
      <c r="N235" s="44" t="s">
        <v>8269</v>
      </c>
      <c r="O235" s="45">
        <v>102</v>
      </c>
      <c r="P235" s="45">
        <v>99</v>
      </c>
      <c r="Q235" s="44" t="s">
        <v>8315</v>
      </c>
      <c r="R235" s="44" t="s">
        <v>8316</v>
      </c>
      <c r="S235" s="46">
        <v>42460.335312499999</v>
      </c>
      <c r="T235" s="45"/>
      <c r="U235" s="47">
        <v>42488.249305555553</v>
      </c>
    </row>
    <row r="236" spans="1:21" x14ac:dyDescent="0.25">
      <c r="A236" s="38">
        <v>3502</v>
      </c>
      <c r="B236" s="39" t="s">
        <v>3501</v>
      </c>
      <c r="C236" s="39" t="s">
        <v>7612</v>
      </c>
      <c r="D236" s="58">
        <v>4000</v>
      </c>
      <c r="E236" s="40">
        <v>4216</v>
      </c>
      <c r="F236" s="61" t="s">
        <v>8218</v>
      </c>
      <c r="G236" s="39" t="s">
        <v>8223</v>
      </c>
      <c r="H236" s="39" t="s">
        <v>8245</v>
      </c>
      <c r="I236" s="40">
        <v>1458100740</v>
      </c>
      <c r="J236" s="40">
        <v>1456862924</v>
      </c>
      <c r="K236" s="40" t="b">
        <v>0</v>
      </c>
      <c r="L236" s="40">
        <v>31</v>
      </c>
      <c r="M236" s="40" t="b">
        <v>1</v>
      </c>
      <c r="N236" s="39" t="s">
        <v>8269</v>
      </c>
      <c r="O236" s="40">
        <v>105</v>
      </c>
      <c r="P236" s="40">
        <v>136</v>
      </c>
      <c r="Q236" s="39" t="s">
        <v>8315</v>
      </c>
      <c r="R236" s="39" t="s">
        <v>8316</v>
      </c>
      <c r="S236" s="41">
        <v>42430.839398148149</v>
      </c>
      <c r="T236" s="40"/>
      <c r="U236" s="42">
        <v>42445.165972222225</v>
      </c>
    </row>
    <row r="237" spans="1:21" x14ac:dyDescent="0.25">
      <c r="A237" s="43">
        <v>3498</v>
      </c>
      <c r="B237" s="44" t="s">
        <v>3497</v>
      </c>
      <c r="C237" s="44" t="s">
        <v>7608</v>
      </c>
      <c r="D237" s="59">
        <v>1650</v>
      </c>
      <c r="E237" s="45">
        <v>1690</v>
      </c>
      <c r="F237" s="62" t="s">
        <v>8218</v>
      </c>
      <c r="G237" s="44" t="s">
        <v>8228</v>
      </c>
      <c r="H237" s="44" t="s">
        <v>8250</v>
      </c>
      <c r="I237" s="45">
        <v>1464471840</v>
      </c>
      <c r="J237" s="45">
        <v>1459309704</v>
      </c>
      <c r="K237" s="45" t="b">
        <v>0</v>
      </c>
      <c r="L237" s="45">
        <v>42</v>
      </c>
      <c r="M237" s="45" t="b">
        <v>1</v>
      </c>
      <c r="N237" s="44" t="s">
        <v>8269</v>
      </c>
      <c r="O237" s="45">
        <v>102</v>
      </c>
      <c r="P237" s="45">
        <v>40.24</v>
      </c>
      <c r="Q237" s="44" t="s">
        <v>8315</v>
      </c>
      <c r="R237" s="44" t="s">
        <v>8316</v>
      </c>
      <c r="S237" s="46">
        <v>42459.15861111111</v>
      </c>
      <c r="T237" s="45"/>
      <c r="U237" s="47">
        <v>42518.905555555553</v>
      </c>
    </row>
    <row r="238" spans="1:21" x14ac:dyDescent="0.25">
      <c r="A238" s="38">
        <v>3490</v>
      </c>
      <c r="B238" s="39" t="s">
        <v>3489</v>
      </c>
      <c r="C238" s="39" t="s">
        <v>7600</v>
      </c>
      <c r="D238" s="58">
        <v>1000</v>
      </c>
      <c r="E238" s="40">
        <v>1275</v>
      </c>
      <c r="F238" s="61" t="s">
        <v>8218</v>
      </c>
      <c r="G238" s="39" t="s">
        <v>8223</v>
      </c>
      <c r="H238" s="39" t="s">
        <v>8245</v>
      </c>
      <c r="I238" s="40">
        <v>1460574924</v>
      </c>
      <c r="J238" s="40">
        <v>1457982924</v>
      </c>
      <c r="K238" s="40" t="b">
        <v>0</v>
      </c>
      <c r="L238" s="40">
        <v>27</v>
      </c>
      <c r="M238" s="40" t="b">
        <v>1</v>
      </c>
      <c r="N238" s="39" t="s">
        <v>8269</v>
      </c>
      <c r="O238" s="40">
        <v>128</v>
      </c>
      <c r="P238" s="40">
        <v>47.22</v>
      </c>
      <c r="Q238" s="39" t="s">
        <v>8315</v>
      </c>
      <c r="R238" s="39" t="s">
        <v>8316</v>
      </c>
      <c r="S238" s="41">
        <v>42443.802361111113</v>
      </c>
      <c r="T238" s="40"/>
      <c r="U238" s="42">
        <v>42473.802361111113</v>
      </c>
    </row>
    <row r="239" spans="1:21" x14ac:dyDescent="0.25">
      <c r="A239" s="43">
        <v>3488</v>
      </c>
      <c r="B239" s="44" t="s">
        <v>3487</v>
      </c>
      <c r="C239" s="44" t="s">
        <v>7598</v>
      </c>
      <c r="D239" s="59">
        <v>3000</v>
      </c>
      <c r="E239" s="45">
        <v>3636</v>
      </c>
      <c r="F239" s="62" t="s">
        <v>8218</v>
      </c>
      <c r="G239" s="44" t="s">
        <v>8223</v>
      </c>
      <c r="H239" s="44" t="s">
        <v>8245</v>
      </c>
      <c r="I239" s="45">
        <v>1429286400</v>
      </c>
      <c r="J239" s="45">
        <v>1427221560</v>
      </c>
      <c r="K239" s="45" t="b">
        <v>0</v>
      </c>
      <c r="L239" s="45">
        <v>29</v>
      </c>
      <c r="M239" s="45" t="b">
        <v>1</v>
      </c>
      <c r="N239" s="44" t="s">
        <v>8269</v>
      </c>
      <c r="O239" s="45">
        <v>121</v>
      </c>
      <c r="P239" s="45">
        <v>125.38</v>
      </c>
      <c r="Q239" s="44" t="s">
        <v>8315</v>
      </c>
      <c r="R239" s="44" t="s">
        <v>8316</v>
      </c>
      <c r="S239" s="46">
        <v>42087.768055555556</v>
      </c>
      <c r="T239" s="45"/>
      <c r="U239" s="47">
        <v>42111.666666666664</v>
      </c>
    </row>
    <row r="240" spans="1:21" x14ac:dyDescent="0.25">
      <c r="A240" s="38">
        <v>3469</v>
      </c>
      <c r="B240" s="39" t="s">
        <v>3468</v>
      </c>
      <c r="C240" s="39" t="s">
        <v>7579</v>
      </c>
      <c r="D240" s="58">
        <v>2800</v>
      </c>
      <c r="E240" s="40">
        <v>3175</v>
      </c>
      <c r="F240" s="61" t="s">
        <v>8218</v>
      </c>
      <c r="G240" s="39" t="s">
        <v>8223</v>
      </c>
      <c r="H240" s="39" t="s">
        <v>8245</v>
      </c>
      <c r="I240" s="40">
        <v>1461857045</v>
      </c>
      <c r="J240" s="40">
        <v>1459265045</v>
      </c>
      <c r="K240" s="40" t="b">
        <v>0</v>
      </c>
      <c r="L240" s="40">
        <v>63</v>
      </c>
      <c r="M240" s="40" t="b">
        <v>1</v>
      </c>
      <c r="N240" s="39" t="s">
        <v>8269</v>
      </c>
      <c r="O240" s="40">
        <v>113</v>
      </c>
      <c r="P240" s="40">
        <v>50.4</v>
      </c>
      <c r="Q240" s="39" t="s">
        <v>8315</v>
      </c>
      <c r="R240" s="39" t="s">
        <v>8316</v>
      </c>
      <c r="S240" s="41">
        <v>42458.641724537039</v>
      </c>
      <c r="T240" s="40"/>
      <c r="U240" s="42">
        <v>42488.641724537039</v>
      </c>
    </row>
    <row r="241" spans="1:21" x14ac:dyDescent="0.25">
      <c r="A241" s="43">
        <v>3451</v>
      </c>
      <c r="B241" s="44" t="s">
        <v>3450</v>
      </c>
      <c r="C241" s="44" t="s">
        <v>7561</v>
      </c>
      <c r="D241" s="59">
        <v>650</v>
      </c>
      <c r="E241" s="45">
        <v>658</v>
      </c>
      <c r="F241" s="62" t="s">
        <v>8218</v>
      </c>
      <c r="G241" s="44" t="s">
        <v>8223</v>
      </c>
      <c r="H241" s="44" t="s">
        <v>8245</v>
      </c>
      <c r="I241" s="45">
        <v>1429636927</v>
      </c>
      <c r="J241" s="45">
        <v>1427304127</v>
      </c>
      <c r="K241" s="45" t="b">
        <v>0</v>
      </c>
      <c r="L241" s="45">
        <v>16</v>
      </c>
      <c r="M241" s="45" t="b">
        <v>1</v>
      </c>
      <c r="N241" s="44" t="s">
        <v>8269</v>
      </c>
      <c r="O241" s="45">
        <v>101</v>
      </c>
      <c r="P241" s="45">
        <v>41.13</v>
      </c>
      <c r="Q241" s="44" t="s">
        <v>8315</v>
      </c>
      <c r="R241" s="44" t="s">
        <v>8316</v>
      </c>
      <c r="S241" s="46">
        <v>42088.723692129628</v>
      </c>
      <c r="T241" s="45"/>
      <c r="U241" s="47">
        <v>42115.723692129628</v>
      </c>
    </row>
    <row r="242" spans="1:21" x14ac:dyDescent="0.25">
      <c r="A242" s="38">
        <v>3423</v>
      </c>
      <c r="B242" s="39" t="s">
        <v>3422</v>
      </c>
      <c r="C242" s="39" t="s">
        <v>7533</v>
      </c>
      <c r="D242" s="58">
        <v>250</v>
      </c>
      <c r="E242" s="40">
        <v>350</v>
      </c>
      <c r="F242" s="61" t="s">
        <v>8218</v>
      </c>
      <c r="G242" s="39" t="s">
        <v>8223</v>
      </c>
      <c r="H242" s="39" t="s">
        <v>8245</v>
      </c>
      <c r="I242" s="40">
        <v>1429912341</v>
      </c>
      <c r="J242" s="40">
        <v>1427320341</v>
      </c>
      <c r="K242" s="40" t="b">
        <v>0</v>
      </c>
      <c r="L242" s="40">
        <v>10</v>
      </c>
      <c r="M242" s="40" t="b">
        <v>1</v>
      </c>
      <c r="N242" s="39" t="s">
        <v>8269</v>
      </c>
      <c r="O242" s="40">
        <v>140</v>
      </c>
      <c r="P242" s="40">
        <v>35</v>
      </c>
      <c r="Q242" s="39" t="s">
        <v>8315</v>
      </c>
      <c r="R242" s="39" t="s">
        <v>8316</v>
      </c>
      <c r="S242" s="41">
        <v>42088.911354166667</v>
      </c>
      <c r="T242" s="40"/>
      <c r="U242" s="42">
        <v>42118.911354166667</v>
      </c>
    </row>
    <row r="243" spans="1:21" x14ac:dyDescent="0.25">
      <c r="A243" s="43">
        <v>3419</v>
      </c>
      <c r="B243" s="44" t="s">
        <v>3418</v>
      </c>
      <c r="C243" s="44" t="s">
        <v>7529</v>
      </c>
      <c r="D243" s="59">
        <v>2750</v>
      </c>
      <c r="E243" s="45">
        <v>2930</v>
      </c>
      <c r="F243" s="62" t="s">
        <v>8218</v>
      </c>
      <c r="G243" s="44" t="s">
        <v>8240</v>
      </c>
      <c r="H243" s="44" t="s">
        <v>8248</v>
      </c>
      <c r="I243" s="45">
        <v>1459978200</v>
      </c>
      <c r="J243" s="45">
        <v>1458416585</v>
      </c>
      <c r="K243" s="45" t="b">
        <v>0</v>
      </c>
      <c r="L243" s="45">
        <v>46</v>
      </c>
      <c r="M243" s="45" t="b">
        <v>1</v>
      </c>
      <c r="N243" s="44" t="s">
        <v>8269</v>
      </c>
      <c r="O243" s="45">
        <v>107</v>
      </c>
      <c r="P243" s="45">
        <v>63.7</v>
      </c>
      <c r="Q243" s="44" t="s">
        <v>8315</v>
      </c>
      <c r="R243" s="44" t="s">
        <v>8316</v>
      </c>
      <c r="S243" s="46">
        <v>42448.821585648147</v>
      </c>
      <c r="T243" s="45"/>
      <c r="U243" s="47">
        <v>42466.895833333336</v>
      </c>
    </row>
    <row r="244" spans="1:21" x14ac:dyDescent="0.25">
      <c r="A244" s="38">
        <v>3416</v>
      </c>
      <c r="B244" s="39" t="s">
        <v>3415</v>
      </c>
      <c r="C244" s="39" t="s">
        <v>7526</v>
      </c>
      <c r="D244" s="58">
        <v>4000</v>
      </c>
      <c r="E244" s="40">
        <v>4784</v>
      </c>
      <c r="F244" s="61" t="s">
        <v>8218</v>
      </c>
      <c r="G244" s="39" t="s">
        <v>8224</v>
      </c>
      <c r="H244" s="39" t="s">
        <v>8246</v>
      </c>
      <c r="I244" s="40">
        <v>1429813800</v>
      </c>
      <c r="J244" s="40">
        <v>1427363645</v>
      </c>
      <c r="K244" s="40" t="b">
        <v>0</v>
      </c>
      <c r="L244" s="40">
        <v>30</v>
      </c>
      <c r="M244" s="40" t="b">
        <v>1</v>
      </c>
      <c r="N244" s="39" t="s">
        <v>8269</v>
      </c>
      <c r="O244" s="40">
        <v>120</v>
      </c>
      <c r="P244" s="40">
        <v>159.47</v>
      </c>
      <c r="Q244" s="39" t="s">
        <v>8315</v>
      </c>
      <c r="R244" s="39" t="s">
        <v>8316</v>
      </c>
      <c r="S244" s="41">
        <v>42089.412557870368</v>
      </c>
      <c r="T244" s="40">
        <v>2015</v>
      </c>
      <c r="U244" s="42">
        <v>42117.770833333336</v>
      </c>
    </row>
    <row r="245" spans="1:21" x14ac:dyDescent="0.25">
      <c r="A245" s="43">
        <v>3392</v>
      </c>
      <c r="B245" s="44" t="s">
        <v>3391</v>
      </c>
      <c r="C245" s="44" t="s">
        <v>7502</v>
      </c>
      <c r="D245" s="59">
        <v>500</v>
      </c>
      <c r="E245" s="45">
        <v>500</v>
      </c>
      <c r="F245" s="62" t="s">
        <v>8218</v>
      </c>
      <c r="G245" s="44" t="s">
        <v>8224</v>
      </c>
      <c r="H245" s="44" t="s">
        <v>8246</v>
      </c>
      <c r="I245" s="45">
        <v>1462565855</v>
      </c>
      <c r="J245" s="45">
        <v>1458245855</v>
      </c>
      <c r="K245" s="45" t="b">
        <v>0</v>
      </c>
      <c r="L245" s="45">
        <v>12</v>
      </c>
      <c r="M245" s="45" t="b">
        <v>1</v>
      </c>
      <c r="N245" s="44" t="s">
        <v>8269</v>
      </c>
      <c r="O245" s="45">
        <v>100</v>
      </c>
      <c r="P245" s="45">
        <v>41.67</v>
      </c>
      <c r="Q245" s="44" t="s">
        <v>8315</v>
      </c>
      <c r="R245" s="44" t="s">
        <v>8316</v>
      </c>
      <c r="S245" s="46">
        <v>42446.845543981479</v>
      </c>
      <c r="T245" s="45">
        <v>2016</v>
      </c>
      <c r="U245" s="47">
        <v>42496.845543981479</v>
      </c>
    </row>
    <row r="246" spans="1:21" x14ac:dyDescent="0.25">
      <c r="A246" s="38">
        <v>3343</v>
      </c>
      <c r="B246" s="39" t="s">
        <v>3343</v>
      </c>
      <c r="C246" s="39" t="s">
        <v>7453</v>
      </c>
      <c r="D246" s="58">
        <v>700</v>
      </c>
      <c r="E246" s="40">
        <v>1200</v>
      </c>
      <c r="F246" s="61" t="s">
        <v>8218</v>
      </c>
      <c r="G246" s="39" t="s">
        <v>8224</v>
      </c>
      <c r="H246" s="39" t="s">
        <v>8246</v>
      </c>
      <c r="I246" s="40">
        <v>1460553480</v>
      </c>
      <c r="J246" s="40">
        <v>1458770384</v>
      </c>
      <c r="K246" s="40" t="b">
        <v>0</v>
      </c>
      <c r="L246" s="40">
        <v>23</v>
      </c>
      <c r="M246" s="40" t="b">
        <v>1</v>
      </c>
      <c r="N246" s="39" t="s">
        <v>8269</v>
      </c>
      <c r="O246" s="40">
        <v>171</v>
      </c>
      <c r="P246" s="40">
        <v>52.17</v>
      </c>
      <c r="Q246" s="39" t="s">
        <v>8315</v>
      </c>
      <c r="R246" s="39" t="s">
        <v>8316</v>
      </c>
      <c r="S246" s="41">
        <v>42452.916481481479</v>
      </c>
      <c r="T246" s="40">
        <v>2016</v>
      </c>
      <c r="U246" s="42">
        <v>42473.554166666669</v>
      </c>
    </row>
    <row r="247" spans="1:21" x14ac:dyDescent="0.25">
      <c r="A247" s="43">
        <v>3336</v>
      </c>
      <c r="B247" s="44" t="s">
        <v>3336</v>
      </c>
      <c r="C247" s="44" t="s">
        <v>7446</v>
      </c>
      <c r="D247" s="59">
        <v>250</v>
      </c>
      <c r="E247" s="45">
        <v>250</v>
      </c>
      <c r="F247" s="62" t="s">
        <v>8218</v>
      </c>
      <c r="G247" s="44" t="s">
        <v>8224</v>
      </c>
      <c r="H247" s="44" t="s">
        <v>8246</v>
      </c>
      <c r="I247" s="45">
        <v>1459845246</v>
      </c>
      <c r="J247" s="45">
        <v>1457429646</v>
      </c>
      <c r="K247" s="45" t="b">
        <v>0</v>
      </c>
      <c r="L247" s="45">
        <v>9</v>
      </c>
      <c r="M247" s="45" t="b">
        <v>1</v>
      </c>
      <c r="N247" s="44" t="s">
        <v>8269</v>
      </c>
      <c r="O247" s="45">
        <v>100</v>
      </c>
      <c r="P247" s="45">
        <v>27.78</v>
      </c>
      <c r="Q247" s="44" t="s">
        <v>8315</v>
      </c>
      <c r="R247" s="44" t="s">
        <v>8316</v>
      </c>
      <c r="S247" s="46">
        <v>42437.398680555554</v>
      </c>
      <c r="T247" s="45">
        <v>2016</v>
      </c>
      <c r="U247" s="47">
        <v>42465.35701388889</v>
      </c>
    </row>
    <row r="248" spans="1:21" x14ac:dyDescent="0.25">
      <c r="A248" s="38">
        <v>3330</v>
      </c>
      <c r="B248" s="39" t="s">
        <v>3330</v>
      </c>
      <c r="C248" s="39" t="s">
        <v>7440</v>
      </c>
      <c r="D248" s="58">
        <v>1500</v>
      </c>
      <c r="E248" s="40">
        <v>1594</v>
      </c>
      <c r="F248" s="61" t="s">
        <v>8218</v>
      </c>
      <c r="G248" s="39" t="s">
        <v>8224</v>
      </c>
      <c r="H248" s="39" t="s">
        <v>8246</v>
      </c>
      <c r="I248" s="40">
        <v>1427919468</v>
      </c>
      <c r="J248" s="40">
        <v>1425331068</v>
      </c>
      <c r="K248" s="40" t="b">
        <v>0</v>
      </c>
      <c r="L248" s="40">
        <v>69</v>
      </c>
      <c r="M248" s="40" t="b">
        <v>1</v>
      </c>
      <c r="N248" s="39" t="s">
        <v>8269</v>
      </c>
      <c r="O248" s="40">
        <v>106</v>
      </c>
      <c r="P248" s="40">
        <v>23.1</v>
      </c>
      <c r="Q248" s="39" t="s">
        <v>8315</v>
      </c>
      <c r="R248" s="39" t="s">
        <v>8316</v>
      </c>
      <c r="S248" s="41">
        <v>42065.887361111112</v>
      </c>
      <c r="T248" s="40">
        <v>2015</v>
      </c>
      <c r="U248" s="42">
        <v>42095.845694444448</v>
      </c>
    </row>
    <row r="249" spans="1:21" x14ac:dyDescent="0.25">
      <c r="A249" s="43">
        <v>3325</v>
      </c>
      <c r="B249" s="44" t="s">
        <v>3325</v>
      </c>
      <c r="C249" s="44" t="s">
        <v>7435</v>
      </c>
      <c r="D249" s="59">
        <v>400</v>
      </c>
      <c r="E249" s="45">
        <v>450</v>
      </c>
      <c r="F249" s="62" t="s">
        <v>8218</v>
      </c>
      <c r="G249" s="44" t="s">
        <v>8224</v>
      </c>
      <c r="H249" s="44" t="s">
        <v>8246</v>
      </c>
      <c r="I249" s="45">
        <v>1428256277</v>
      </c>
      <c r="J249" s="45">
        <v>1425235877</v>
      </c>
      <c r="K249" s="45" t="b">
        <v>0</v>
      </c>
      <c r="L249" s="45">
        <v>15</v>
      </c>
      <c r="M249" s="45" t="b">
        <v>1</v>
      </c>
      <c r="N249" s="44" t="s">
        <v>8269</v>
      </c>
      <c r="O249" s="45">
        <v>113</v>
      </c>
      <c r="P249" s="45">
        <v>30</v>
      </c>
      <c r="Q249" s="44" t="s">
        <v>8315</v>
      </c>
      <c r="R249" s="44" t="s">
        <v>8316</v>
      </c>
      <c r="S249" s="46">
        <v>42064.785613425927</v>
      </c>
      <c r="T249" s="45">
        <v>2015</v>
      </c>
      <c r="U249" s="47">
        <v>42099.743946759256</v>
      </c>
    </row>
    <row r="250" spans="1:21" x14ac:dyDescent="0.25">
      <c r="A250" s="38">
        <v>3318</v>
      </c>
      <c r="B250" s="39" t="s">
        <v>3318</v>
      </c>
      <c r="C250" s="39" t="s">
        <v>7428</v>
      </c>
      <c r="D250" s="58">
        <v>2000</v>
      </c>
      <c r="E250" s="40">
        <v>2512</v>
      </c>
      <c r="F250" s="61" t="s">
        <v>8218</v>
      </c>
      <c r="G250" s="39" t="s">
        <v>8228</v>
      </c>
      <c r="H250" s="39" t="s">
        <v>8250</v>
      </c>
      <c r="I250" s="40">
        <v>1460341800</v>
      </c>
      <c r="J250" s="40">
        <v>1456902893</v>
      </c>
      <c r="K250" s="40" t="b">
        <v>0</v>
      </c>
      <c r="L250" s="40">
        <v>32</v>
      </c>
      <c r="M250" s="40" t="b">
        <v>1</v>
      </c>
      <c r="N250" s="39" t="s">
        <v>8269</v>
      </c>
      <c r="O250" s="40">
        <v>126</v>
      </c>
      <c r="P250" s="40">
        <v>78.5</v>
      </c>
      <c r="Q250" s="39" t="s">
        <v>8315</v>
      </c>
      <c r="R250" s="39" t="s">
        <v>8316</v>
      </c>
      <c r="S250" s="41">
        <v>42431.302002314813</v>
      </c>
      <c r="T250" s="40"/>
      <c r="U250" s="42">
        <v>42471.104166666664</v>
      </c>
    </row>
    <row r="251" spans="1:21" x14ac:dyDescent="0.25">
      <c r="A251" s="43">
        <v>3308</v>
      </c>
      <c r="B251" s="44" t="s">
        <v>3308</v>
      </c>
      <c r="C251" s="44" t="s">
        <v>7418</v>
      </c>
      <c r="D251" s="59">
        <v>3500</v>
      </c>
      <c r="E251" s="45">
        <v>4280</v>
      </c>
      <c r="F251" s="62" t="s">
        <v>8218</v>
      </c>
      <c r="G251" s="44" t="s">
        <v>8223</v>
      </c>
      <c r="H251" s="44" t="s">
        <v>8245</v>
      </c>
      <c r="I251" s="45">
        <v>1460581365</v>
      </c>
      <c r="J251" s="45">
        <v>1458766965</v>
      </c>
      <c r="K251" s="45" t="b">
        <v>0</v>
      </c>
      <c r="L251" s="45">
        <v>57</v>
      </c>
      <c r="M251" s="45" t="b">
        <v>1</v>
      </c>
      <c r="N251" s="44" t="s">
        <v>8269</v>
      </c>
      <c r="O251" s="45">
        <v>122</v>
      </c>
      <c r="P251" s="45">
        <v>75.09</v>
      </c>
      <c r="Q251" s="44" t="s">
        <v>8315</v>
      </c>
      <c r="R251" s="44" t="s">
        <v>8316</v>
      </c>
      <c r="S251" s="46">
        <v>42452.876909722225</v>
      </c>
      <c r="T251" s="45"/>
      <c r="U251" s="47">
        <v>42473.876909722225</v>
      </c>
    </row>
    <row r="252" spans="1:21" x14ac:dyDescent="0.25">
      <c r="A252" s="38">
        <v>3282</v>
      </c>
      <c r="B252" s="39" t="s">
        <v>3282</v>
      </c>
      <c r="C252" s="39" t="s">
        <v>7392</v>
      </c>
      <c r="D252" s="58">
        <v>31000</v>
      </c>
      <c r="E252" s="40">
        <v>31820.5</v>
      </c>
      <c r="F252" s="61" t="s">
        <v>8218</v>
      </c>
      <c r="G252" s="39" t="s">
        <v>8223</v>
      </c>
      <c r="H252" s="39" t="s">
        <v>8245</v>
      </c>
      <c r="I252" s="40">
        <v>1461904788</v>
      </c>
      <c r="J252" s="40">
        <v>1458103188</v>
      </c>
      <c r="K252" s="40" t="b">
        <v>0</v>
      </c>
      <c r="L252" s="40">
        <v>237</v>
      </c>
      <c r="M252" s="40" t="b">
        <v>1</v>
      </c>
      <c r="N252" s="39" t="s">
        <v>8269</v>
      </c>
      <c r="O252" s="40">
        <v>103</v>
      </c>
      <c r="P252" s="40">
        <v>134.26</v>
      </c>
      <c r="Q252" s="39" t="s">
        <v>8315</v>
      </c>
      <c r="R252" s="39" t="s">
        <v>8316</v>
      </c>
      <c r="S252" s="41">
        <v>42445.194305555553</v>
      </c>
      <c r="T252" s="40"/>
      <c r="U252" s="42">
        <v>42489.194305555553</v>
      </c>
    </row>
    <row r="253" spans="1:21" x14ac:dyDescent="0.25">
      <c r="A253" s="43">
        <v>3279</v>
      </c>
      <c r="B253" s="44" t="s">
        <v>3279</v>
      </c>
      <c r="C253" s="44" t="s">
        <v>7389</v>
      </c>
      <c r="D253" s="59">
        <v>5800</v>
      </c>
      <c r="E253" s="45">
        <v>6628</v>
      </c>
      <c r="F253" s="62" t="s">
        <v>8218</v>
      </c>
      <c r="G253" s="44" t="s">
        <v>8223</v>
      </c>
      <c r="H253" s="44" t="s">
        <v>8245</v>
      </c>
      <c r="I253" s="45">
        <v>1459474059</v>
      </c>
      <c r="J253" s="45">
        <v>1456885659</v>
      </c>
      <c r="K253" s="45" t="b">
        <v>0</v>
      </c>
      <c r="L253" s="45">
        <v>63</v>
      </c>
      <c r="M253" s="45" t="b">
        <v>1</v>
      </c>
      <c r="N253" s="44" t="s">
        <v>8269</v>
      </c>
      <c r="O253" s="45">
        <v>114</v>
      </c>
      <c r="P253" s="45">
        <v>105.21</v>
      </c>
      <c r="Q253" s="44" t="s">
        <v>8315</v>
      </c>
      <c r="R253" s="44" t="s">
        <v>8316</v>
      </c>
      <c r="S253" s="46">
        <v>42431.102534722224</v>
      </c>
      <c r="T253" s="45"/>
      <c r="U253" s="47">
        <v>42461.060868055552</v>
      </c>
    </row>
    <row r="254" spans="1:21" x14ac:dyDescent="0.25">
      <c r="A254" s="38">
        <v>3248</v>
      </c>
      <c r="B254" s="39" t="s">
        <v>3248</v>
      </c>
      <c r="C254" s="39" t="s">
        <v>7358</v>
      </c>
      <c r="D254" s="58">
        <v>12000</v>
      </c>
      <c r="E254" s="40">
        <v>12095</v>
      </c>
      <c r="F254" s="61" t="s">
        <v>8218</v>
      </c>
      <c r="G254" s="39" t="s">
        <v>8223</v>
      </c>
      <c r="H254" s="39" t="s">
        <v>8245</v>
      </c>
      <c r="I254" s="40">
        <v>1428178757</v>
      </c>
      <c r="J254" s="40">
        <v>1425590357</v>
      </c>
      <c r="K254" s="40" t="b">
        <v>1</v>
      </c>
      <c r="L254" s="40">
        <v>200</v>
      </c>
      <c r="M254" s="40" t="b">
        <v>1</v>
      </c>
      <c r="N254" s="39" t="s">
        <v>8269</v>
      </c>
      <c r="O254" s="40">
        <v>101</v>
      </c>
      <c r="P254" s="40">
        <v>60.48</v>
      </c>
      <c r="Q254" s="39" t="s">
        <v>8315</v>
      </c>
      <c r="R254" s="39" t="s">
        <v>8316</v>
      </c>
      <c r="S254" s="41">
        <v>42068.888391203705</v>
      </c>
      <c r="T254" s="40"/>
      <c r="U254" s="42">
        <v>42098.846724537034</v>
      </c>
    </row>
    <row r="255" spans="1:21" x14ac:dyDescent="0.25">
      <c r="A255" s="43">
        <v>3231</v>
      </c>
      <c r="B255" s="44" t="s">
        <v>3231</v>
      </c>
      <c r="C255" s="44" t="s">
        <v>7341</v>
      </c>
      <c r="D255" s="59">
        <v>1000</v>
      </c>
      <c r="E255" s="45">
        <v>1610</v>
      </c>
      <c r="F255" s="62" t="s">
        <v>8218</v>
      </c>
      <c r="G255" s="44" t="s">
        <v>8223</v>
      </c>
      <c r="H255" s="44" t="s">
        <v>8245</v>
      </c>
      <c r="I255" s="45">
        <v>1460846347</v>
      </c>
      <c r="J255" s="45">
        <v>1458254347</v>
      </c>
      <c r="K255" s="45" t="b">
        <v>0</v>
      </c>
      <c r="L255" s="45">
        <v>28</v>
      </c>
      <c r="M255" s="45" t="b">
        <v>1</v>
      </c>
      <c r="N255" s="44" t="s">
        <v>8269</v>
      </c>
      <c r="O255" s="45">
        <v>161</v>
      </c>
      <c r="P255" s="45">
        <v>57.5</v>
      </c>
      <c r="Q255" s="44" t="s">
        <v>8315</v>
      </c>
      <c r="R255" s="44" t="s">
        <v>8316</v>
      </c>
      <c r="S255" s="46">
        <v>42446.943831018521</v>
      </c>
      <c r="T255" s="45"/>
      <c r="U255" s="47">
        <v>42476.943831018521</v>
      </c>
    </row>
    <row r="256" spans="1:21" x14ac:dyDescent="0.25">
      <c r="A256" s="38">
        <v>3154</v>
      </c>
      <c r="B256" s="39" t="s">
        <v>3154</v>
      </c>
      <c r="C256" s="39" t="s">
        <v>7264</v>
      </c>
      <c r="D256" s="58">
        <v>7000</v>
      </c>
      <c r="E256" s="40">
        <v>7905</v>
      </c>
      <c r="F256" s="61" t="s">
        <v>8218</v>
      </c>
      <c r="G256" s="39" t="s">
        <v>8223</v>
      </c>
      <c r="H256" s="39" t="s">
        <v>8245</v>
      </c>
      <c r="I256" s="40">
        <v>1333310458</v>
      </c>
      <c r="J256" s="40">
        <v>1330722058</v>
      </c>
      <c r="K256" s="40" t="b">
        <v>1</v>
      </c>
      <c r="L256" s="40">
        <v>123</v>
      </c>
      <c r="M256" s="40" t="b">
        <v>1</v>
      </c>
      <c r="N256" s="39" t="s">
        <v>8269</v>
      </c>
      <c r="O256" s="40">
        <v>113</v>
      </c>
      <c r="P256" s="40">
        <v>64.27</v>
      </c>
      <c r="Q256" s="39" t="s">
        <v>8315</v>
      </c>
      <c r="R256" s="39" t="s">
        <v>8316</v>
      </c>
      <c r="S256" s="41">
        <v>40970.875671296293</v>
      </c>
      <c r="T256" s="40"/>
      <c r="U256" s="42">
        <v>41000.834004629629</v>
      </c>
    </row>
    <row r="257" spans="1:21" x14ac:dyDescent="0.25">
      <c r="A257" s="43">
        <v>3153</v>
      </c>
      <c r="B257" s="44" t="s">
        <v>3153</v>
      </c>
      <c r="C257" s="44" t="s">
        <v>7263</v>
      </c>
      <c r="D257" s="59">
        <v>3000</v>
      </c>
      <c r="E257" s="45">
        <v>10067.5</v>
      </c>
      <c r="F257" s="62" t="s">
        <v>8218</v>
      </c>
      <c r="G257" s="44" t="s">
        <v>8223</v>
      </c>
      <c r="H257" s="44" t="s">
        <v>8245</v>
      </c>
      <c r="I257" s="45">
        <v>1304225940</v>
      </c>
      <c r="J257" s="45">
        <v>1301542937</v>
      </c>
      <c r="K257" s="45" t="b">
        <v>1</v>
      </c>
      <c r="L257" s="45">
        <v>241</v>
      </c>
      <c r="M257" s="45" t="b">
        <v>1</v>
      </c>
      <c r="N257" s="44" t="s">
        <v>8269</v>
      </c>
      <c r="O257" s="45">
        <v>336</v>
      </c>
      <c r="P257" s="45">
        <v>41.77</v>
      </c>
      <c r="Q257" s="44" t="s">
        <v>8315</v>
      </c>
      <c r="R257" s="44" t="s">
        <v>8316</v>
      </c>
      <c r="S257" s="46">
        <v>40633.154363425929</v>
      </c>
      <c r="T257" s="45"/>
      <c r="U257" s="47">
        <v>40664.207638888889</v>
      </c>
    </row>
    <row r="258" spans="1:21" x14ac:dyDescent="0.25">
      <c r="A258" s="38">
        <v>3047</v>
      </c>
      <c r="B258" s="39" t="s">
        <v>3047</v>
      </c>
      <c r="C258" s="39" t="s">
        <v>7157</v>
      </c>
      <c r="D258" s="58">
        <v>500</v>
      </c>
      <c r="E258" s="40">
        <v>745</v>
      </c>
      <c r="F258" s="61" t="s">
        <v>8218</v>
      </c>
      <c r="G258" s="39" t="s">
        <v>8223</v>
      </c>
      <c r="H258" s="39" t="s">
        <v>8245</v>
      </c>
      <c r="I258" s="40">
        <v>1461762960</v>
      </c>
      <c r="J258" s="40">
        <v>1457999054</v>
      </c>
      <c r="K258" s="40" t="b">
        <v>0</v>
      </c>
      <c r="L258" s="40">
        <v>20</v>
      </c>
      <c r="M258" s="40" t="b">
        <v>1</v>
      </c>
      <c r="N258" s="39" t="s">
        <v>8301</v>
      </c>
      <c r="O258" s="40">
        <v>149</v>
      </c>
      <c r="P258" s="40">
        <v>37.25</v>
      </c>
      <c r="Q258" s="39" t="s">
        <v>8315</v>
      </c>
      <c r="R258" s="39" t="s">
        <v>8355</v>
      </c>
      <c r="S258" s="41">
        <v>42443.989050925928</v>
      </c>
      <c r="T258" s="40"/>
      <c r="U258" s="42">
        <v>42487.552777777775</v>
      </c>
    </row>
    <row r="259" spans="1:21" x14ac:dyDescent="0.25">
      <c r="A259" s="43">
        <v>3043</v>
      </c>
      <c r="B259" s="44" t="s">
        <v>3043</v>
      </c>
      <c r="C259" s="44" t="s">
        <v>7153</v>
      </c>
      <c r="D259" s="59">
        <v>15000</v>
      </c>
      <c r="E259" s="45">
        <v>16501</v>
      </c>
      <c r="F259" s="62" t="s">
        <v>8218</v>
      </c>
      <c r="G259" s="44" t="s">
        <v>8228</v>
      </c>
      <c r="H259" s="44" t="s">
        <v>8250</v>
      </c>
      <c r="I259" s="45">
        <v>1429152600</v>
      </c>
      <c r="J259" s="45">
        <v>1426815699</v>
      </c>
      <c r="K259" s="45" t="b">
        <v>0</v>
      </c>
      <c r="L259" s="45">
        <v>128</v>
      </c>
      <c r="M259" s="45" t="b">
        <v>1</v>
      </c>
      <c r="N259" s="44" t="s">
        <v>8301</v>
      </c>
      <c r="O259" s="45">
        <v>110</v>
      </c>
      <c r="P259" s="45">
        <v>128.91</v>
      </c>
      <c r="Q259" s="44" t="s">
        <v>8315</v>
      </c>
      <c r="R259" s="44" t="s">
        <v>8355</v>
      </c>
      <c r="S259" s="46">
        <v>42083.070590277777</v>
      </c>
      <c r="T259" s="45"/>
      <c r="U259" s="47">
        <v>42110.118055555555</v>
      </c>
    </row>
    <row r="260" spans="1:21" x14ac:dyDescent="0.25">
      <c r="A260" s="38">
        <v>2996</v>
      </c>
      <c r="B260" s="39" t="s">
        <v>2996</v>
      </c>
      <c r="C260" s="39" t="s">
        <v>7106</v>
      </c>
      <c r="D260" s="58">
        <v>35000</v>
      </c>
      <c r="E260" s="40">
        <v>60180</v>
      </c>
      <c r="F260" s="61" t="s">
        <v>8218</v>
      </c>
      <c r="G260" s="39" t="s">
        <v>8223</v>
      </c>
      <c r="H260" s="39" t="s">
        <v>8245</v>
      </c>
      <c r="I260" s="40">
        <v>1432677240</v>
      </c>
      <c r="J260" s="40">
        <v>1427493240</v>
      </c>
      <c r="K260" s="40" t="b">
        <v>0</v>
      </c>
      <c r="L260" s="40">
        <v>392</v>
      </c>
      <c r="M260" s="40" t="b">
        <v>1</v>
      </c>
      <c r="N260" s="39" t="s">
        <v>8301</v>
      </c>
      <c r="O260" s="40">
        <v>172</v>
      </c>
      <c r="P260" s="40">
        <v>153.52000000000001</v>
      </c>
      <c r="Q260" s="39" t="s">
        <v>8315</v>
      </c>
      <c r="R260" s="39" t="s">
        <v>8355</v>
      </c>
      <c r="S260" s="41">
        <v>42090.912499999999</v>
      </c>
      <c r="T260" s="40"/>
      <c r="U260" s="42">
        <v>42150.912499999999</v>
      </c>
    </row>
    <row r="261" spans="1:21" x14ac:dyDescent="0.25">
      <c r="A261" s="43">
        <v>2986</v>
      </c>
      <c r="B261" s="44" t="s">
        <v>2986</v>
      </c>
      <c r="C261" s="44" t="s">
        <v>7096</v>
      </c>
      <c r="D261" s="59">
        <v>2400</v>
      </c>
      <c r="E261" s="45">
        <v>2532</v>
      </c>
      <c r="F261" s="62" t="s">
        <v>8218</v>
      </c>
      <c r="G261" s="44" t="s">
        <v>8224</v>
      </c>
      <c r="H261" s="44" t="s">
        <v>8246</v>
      </c>
      <c r="I261" s="45">
        <v>1462100406</v>
      </c>
      <c r="J261" s="45">
        <v>1456920006</v>
      </c>
      <c r="K261" s="45" t="b">
        <v>0</v>
      </c>
      <c r="L261" s="45">
        <v>56</v>
      </c>
      <c r="M261" s="45" t="b">
        <v>1</v>
      </c>
      <c r="N261" s="44" t="s">
        <v>8301</v>
      </c>
      <c r="O261" s="45">
        <v>106</v>
      </c>
      <c r="P261" s="45">
        <v>45.21</v>
      </c>
      <c r="Q261" s="44" t="s">
        <v>8315</v>
      </c>
      <c r="R261" s="44" t="s">
        <v>8355</v>
      </c>
      <c r="S261" s="46">
        <v>42431.500069444446</v>
      </c>
      <c r="T261" s="45">
        <v>2016</v>
      </c>
      <c r="U261" s="47">
        <v>42491.458402777775</v>
      </c>
    </row>
    <row r="262" spans="1:21" x14ac:dyDescent="0.25">
      <c r="A262" s="38">
        <v>1290</v>
      </c>
      <c r="B262" s="39" t="s">
        <v>1291</v>
      </c>
      <c r="C262" s="39" t="s">
        <v>5400</v>
      </c>
      <c r="D262" s="58">
        <v>3500</v>
      </c>
      <c r="E262" s="40">
        <v>3800</v>
      </c>
      <c r="F262" s="61" t="s">
        <v>8218</v>
      </c>
      <c r="G262" s="39" t="s">
        <v>8223</v>
      </c>
      <c r="H262" s="39" t="s">
        <v>8245</v>
      </c>
      <c r="I262" s="40">
        <v>1429772340</v>
      </c>
      <c r="J262" s="40">
        <v>1427121931</v>
      </c>
      <c r="K262" s="40" t="b">
        <v>0</v>
      </c>
      <c r="L262" s="40">
        <v>86</v>
      </c>
      <c r="M262" s="40" t="b">
        <v>1</v>
      </c>
      <c r="N262" s="39" t="s">
        <v>8269</v>
      </c>
      <c r="O262" s="40">
        <v>109</v>
      </c>
      <c r="P262" s="40">
        <v>44.19</v>
      </c>
      <c r="Q262" s="39" t="s">
        <v>8315</v>
      </c>
      <c r="R262" s="39" t="s">
        <v>8316</v>
      </c>
      <c r="S262" s="41">
        <v>42086.614942129629</v>
      </c>
      <c r="T262" s="40"/>
      <c r="U262" s="42">
        <v>42117.290972222225</v>
      </c>
    </row>
    <row r="263" spans="1:21" x14ac:dyDescent="0.25">
      <c r="A263" s="43">
        <v>1291</v>
      </c>
      <c r="B263" s="44" t="s">
        <v>1292</v>
      </c>
      <c r="C263" s="44" t="s">
        <v>5401</v>
      </c>
      <c r="D263" s="59">
        <v>3000</v>
      </c>
      <c r="E263" s="45">
        <v>4371</v>
      </c>
      <c r="F263" s="62" t="s">
        <v>8218</v>
      </c>
      <c r="G263" s="44" t="s">
        <v>8223</v>
      </c>
      <c r="H263" s="44" t="s">
        <v>8245</v>
      </c>
      <c r="I263" s="45">
        <v>1428390000</v>
      </c>
      <c r="J263" s="45">
        <v>1425224391</v>
      </c>
      <c r="K263" s="45" t="b">
        <v>0</v>
      </c>
      <c r="L263" s="45">
        <v>42</v>
      </c>
      <c r="M263" s="45" t="b">
        <v>1</v>
      </c>
      <c r="N263" s="44" t="s">
        <v>8269</v>
      </c>
      <c r="O263" s="45">
        <v>146</v>
      </c>
      <c r="P263" s="45">
        <v>104.07</v>
      </c>
      <c r="Q263" s="44" t="s">
        <v>8315</v>
      </c>
      <c r="R263" s="44" t="s">
        <v>8316</v>
      </c>
      <c r="S263" s="46">
        <v>42064.652673611112</v>
      </c>
      <c r="T263" s="45"/>
      <c r="U263" s="47">
        <v>42101.291666666664</v>
      </c>
    </row>
    <row r="264" spans="1:21" x14ac:dyDescent="0.25">
      <c r="A264" s="38">
        <v>1298</v>
      </c>
      <c r="B264" s="39" t="s">
        <v>1299</v>
      </c>
      <c r="C264" s="39" t="s">
        <v>5408</v>
      </c>
      <c r="D264" s="58">
        <v>2000</v>
      </c>
      <c r="E264" s="40">
        <v>2093</v>
      </c>
      <c r="F264" s="61" t="s">
        <v>8218</v>
      </c>
      <c r="G264" s="39" t="s">
        <v>8224</v>
      </c>
      <c r="H264" s="39" t="s">
        <v>8246</v>
      </c>
      <c r="I264" s="40">
        <v>1461860432</v>
      </c>
      <c r="J264" s="40">
        <v>1459268432</v>
      </c>
      <c r="K264" s="40" t="b">
        <v>0</v>
      </c>
      <c r="L264" s="40">
        <v>33</v>
      </c>
      <c r="M264" s="40" t="b">
        <v>1</v>
      </c>
      <c r="N264" s="39" t="s">
        <v>8269</v>
      </c>
      <c r="O264" s="40">
        <v>105</v>
      </c>
      <c r="P264" s="40">
        <v>63.42</v>
      </c>
      <c r="Q264" s="39" t="s">
        <v>8315</v>
      </c>
      <c r="R264" s="39" t="s">
        <v>8316</v>
      </c>
      <c r="S264" s="41">
        <v>42458.680925925924</v>
      </c>
      <c r="T264" s="40">
        <v>2016</v>
      </c>
      <c r="U264" s="42">
        <v>42488.680925925924</v>
      </c>
    </row>
    <row r="265" spans="1:21" x14ac:dyDescent="0.25">
      <c r="A265" s="43">
        <v>2823</v>
      </c>
      <c r="B265" s="44" t="s">
        <v>2823</v>
      </c>
      <c r="C265" s="44" t="s">
        <v>6933</v>
      </c>
      <c r="D265" s="59">
        <v>100</v>
      </c>
      <c r="E265" s="45">
        <v>124</v>
      </c>
      <c r="F265" s="62" t="s">
        <v>8218</v>
      </c>
      <c r="G265" s="44" t="s">
        <v>8224</v>
      </c>
      <c r="H265" s="44" t="s">
        <v>8246</v>
      </c>
      <c r="I265" s="45">
        <v>1427842740</v>
      </c>
      <c r="J265" s="45">
        <v>1425428206</v>
      </c>
      <c r="K265" s="45" t="b">
        <v>0</v>
      </c>
      <c r="L265" s="45">
        <v>14</v>
      </c>
      <c r="M265" s="45" t="b">
        <v>1</v>
      </c>
      <c r="N265" s="44" t="s">
        <v>8269</v>
      </c>
      <c r="O265" s="45">
        <v>124</v>
      </c>
      <c r="P265" s="45">
        <v>8.86</v>
      </c>
      <c r="Q265" s="44" t="s">
        <v>8315</v>
      </c>
      <c r="R265" s="44" t="s">
        <v>8316</v>
      </c>
      <c r="S265" s="46">
        <v>42067.011643518519</v>
      </c>
      <c r="T265" s="45">
        <v>2015</v>
      </c>
      <c r="U265" s="47">
        <v>42094.957638888889</v>
      </c>
    </row>
    <row r="266" spans="1:21" x14ac:dyDescent="0.25">
      <c r="A266" s="38">
        <v>2809</v>
      </c>
      <c r="B266" s="39" t="s">
        <v>2809</v>
      </c>
      <c r="C266" s="39" t="s">
        <v>6919</v>
      </c>
      <c r="D266" s="58">
        <v>2500</v>
      </c>
      <c r="E266" s="40">
        <v>2560</v>
      </c>
      <c r="F266" s="61" t="s">
        <v>8218</v>
      </c>
      <c r="G266" s="39" t="s">
        <v>8223</v>
      </c>
      <c r="H266" s="39" t="s">
        <v>8245</v>
      </c>
      <c r="I266" s="40">
        <v>1459348740</v>
      </c>
      <c r="J266" s="40">
        <v>1458647725</v>
      </c>
      <c r="K266" s="40" t="b">
        <v>0</v>
      </c>
      <c r="L266" s="40">
        <v>21</v>
      </c>
      <c r="M266" s="40" t="b">
        <v>1</v>
      </c>
      <c r="N266" s="39" t="s">
        <v>8269</v>
      </c>
      <c r="O266" s="40">
        <v>102</v>
      </c>
      <c r="P266" s="40">
        <v>121.9</v>
      </c>
      <c r="Q266" s="39" t="s">
        <v>8315</v>
      </c>
      <c r="R266" s="39" t="s">
        <v>8316</v>
      </c>
      <c r="S266" s="41">
        <v>42451.496817129628</v>
      </c>
      <c r="T266" s="40"/>
      <c r="U266" s="42">
        <v>42459.61041666667</v>
      </c>
    </row>
    <row r="267" spans="1:21" x14ac:dyDescent="0.25">
      <c r="A267" s="43">
        <v>4073</v>
      </c>
      <c r="B267" s="44" t="s">
        <v>4069</v>
      </c>
      <c r="C267" s="44" t="s">
        <v>8176</v>
      </c>
      <c r="D267" s="59">
        <v>3500</v>
      </c>
      <c r="E267" s="45">
        <v>37</v>
      </c>
      <c r="F267" s="62" t="s">
        <v>8220</v>
      </c>
      <c r="G267" s="44" t="s">
        <v>8223</v>
      </c>
      <c r="H267" s="44" t="s">
        <v>8245</v>
      </c>
      <c r="I267" s="45">
        <v>1431144000</v>
      </c>
      <c r="J267" s="45">
        <v>1426407426</v>
      </c>
      <c r="K267" s="45" t="b">
        <v>0</v>
      </c>
      <c r="L267" s="45">
        <v>2</v>
      </c>
      <c r="M267" s="45" t="b">
        <v>0</v>
      </c>
      <c r="N267" s="44" t="s">
        <v>8269</v>
      </c>
      <c r="O267" s="45">
        <v>1</v>
      </c>
      <c r="P267" s="45">
        <v>18.5</v>
      </c>
      <c r="Q267" s="44" t="s">
        <v>8315</v>
      </c>
      <c r="R267" s="44" t="s">
        <v>8316</v>
      </c>
      <c r="S267" s="46">
        <v>42078.345208333332</v>
      </c>
      <c r="T267" s="45"/>
      <c r="U267" s="47">
        <v>42133.166666666664</v>
      </c>
    </row>
    <row r="268" spans="1:21" x14ac:dyDescent="0.25">
      <c r="A268" s="38">
        <v>4064</v>
      </c>
      <c r="B268" s="39" t="s">
        <v>4060</v>
      </c>
      <c r="C268" s="39" t="s">
        <v>8168</v>
      </c>
      <c r="D268" s="58">
        <v>2000</v>
      </c>
      <c r="E268" s="40">
        <v>385</v>
      </c>
      <c r="F268" s="61" t="s">
        <v>8220</v>
      </c>
      <c r="G268" s="39" t="s">
        <v>8225</v>
      </c>
      <c r="H268" s="39" t="s">
        <v>8247</v>
      </c>
      <c r="I268" s="40">
        <v>1430316426</v>
      </c>
      <c r="J268" s="40">
        <v>1427724426</v>
      </c>
      <c r="K268" s="40" t="b">
        <v>0</v>
      </c>
      <c r="L268" s="40">
        <v>6</v>
      </c>
      <c r="M268" s="40" t="b">
        <v>0</v>
      </c>
      <c r="N268" s="39" t="s">
        <v>8269</v>
      </c>
      <c r="O268" s="40">
        <v>19</v>
      </c>
      <c r="P268" s="40">
        <v>64.17</v>
      </c>
      <c r="Q268" s="39" t="s">
        <v>8315</v>
      </c>
      <c r="R268" s="39" t="s">
        <v>8316</v>
      </c>
      <c r="S268" s="41">
        <v>42093.588263888887</v>
      </c>
      <c r="T268" s="40"/>
      <c r="U268" s="42">
        <v>42123.588263888887</v>
      </c>
    </row>
    <row r="269" spans="1:21" x14ac:dyDescent="0.25">
      <c r="A269" s="43">
        <v>4058</v>
      </c>
      <c r="B269" s="44" t="s">
        <v>4054</v>
      </c>
      <c r="C269" s="44" t="s">
        <v>8162</v>
      </c>
      <c r="D269" s="59">
        <v>3750</v>
      </c>
      <c r="E269" s="45">
        <v>95</v>
      </c>
      <c r="F269" s="62" t="s">
        <v>8220</v>
      </c>
      <c r="G269" s="44" t="s">
        <v>8223</v>
      </c>
      <c r="H269" s="44" t="s">
        <v>8245</v>
      </c>
      <c r="I269" s="45">
        <v>1459483140</v>
      </c>
      <c r="J269" s="45">
        <v>1458178044</v>
      </c>
      <c r="K269" s="45" t="b">
        <v>0</v>
      </c>
      <c r="L269" s="45">
        <v>4</v>
      </c>
      <c r="M269" s="45" t="b">
        <v>0</v>
      </c>
      <c r="N269" s="44" t="s">
        <v>8269</v>
      </c>
      <c r="O269" s="45">
        <v>3</v>
      </c>
      <c r="P269" s="45">
        <v>23.75</v>
      </c>
      <c r="Q269" s="44" t="s">
        <v>8315</v>
      </c>
      <c r="R269" s="44" t="s">
        <v>8316</v>
      </c>
      <c r="S269" s="46">
        <v>42446.060694444444</v>
      </c>
      <c r="T269" s="45"/>
      <c r="U269" s="47">
        <v>42461.165972222225</v>
      </c>
    </row>
    <row r="270" spans="1:21" x14ac:dyDescent="0.25">
      <c r="A270" s="38">
        <v>4048</v>
      </c>
      <c r="B270" s="39" t="s">
        <v>4044</v>
      </c>
      <c r="C270" s="39" t="s">
        <v>8152</v>
      </c>
      <c r="D270" s="58">
        <v>17000</v>
      </c>
      <c r="E270" s="40">
        <v>3001</v>
      </c>
      <c r="F270" s="61" t="s">
        <v>8220</v>
      </c>
      <c r="G270" s="39" t="s">
        <v>8224</v>
      </c>
      <c r="H270" s="39" t="s">
        <v>8246</v>
      </c>
      <c r="I270" s="40">
        <v>1460373187</v>
      </c>
      <c r="J270" s="40">
        <v>1457352787</v>
      </c>
      <c r="K270" s="40" t="b">
        <v>0</v>
      </c>
      <c r="L270" s="40">
        <v>91</v>
      </c>
      <c r="M270" s="40" t="b">
        <v>0</v>
      </c>
      <c r="N270" s="39" t="s">
        <v>8269</v>
      </c>
      <c r="O270" s="40">
        <v>18</v>
      </c>
      <c r="P270" s="40">
        <v>32.979999999999997</v>
      </c>
      <c r="Q270" s="39" t="s">
        <v>8315</v>
      </c>
      <c r="R270" s="39" t="s">
        <v>8316</v>
      </c>
      <c r="S270" s="41">
        <v>42436.509108796294</v>
      </c>
      <c r="T270" s="40">
        <v>2016</v>
      </c>
      <c r="U270" s="42">
        <v>42471.467442129629</v>
      </c>
    </row>
    <row r="271" spans="1:21" x14ac:dyDescent="0.25">
      <c r="A271" s="43">
        <v>4044</v>
      </c>
      <c r="B271" s="44" t="s">
        <v>4040</v>
      </c>
      <c r="C271" s="44" t="s">
        <v>8148</v>
      </c>
      <c r="D271" s="59">
        <v>600</v>
      </c>
      <c r="E271" s="45">
        <v>225</v>
      </c>
      <c r="F271" s="62" t="s">
        <v>8220</v>
      </c>
      <c r="G271" s="44" t="s">
        <v>8223</v>
      </c>
      <c r="H271" s="44" t="s">
        <v>8245</v>
      </c>
      <c r="I271" s="45">
        <v>1428642000</v>
      </c>
      <c r="J271" s="45">
        <v>1426050982</v>
      </c>
      <c r="K271" s="45" t="b">
        <v>0</v>
      </c>
      <c r="L271" s="45">
        <v>4</v>
      </c>
      <c r="M271" s="45" t="b">
        <v>0</v>
      </c>
      <c r="N271" s="44" t="s">
        <v>8269</v>
      </c>
      <c r="O271" s="45">
        <v>38</v>
      </c>
      <c r="P271" s="45">
        <v>56.25</v>
      </c>
      <c r="Q271" s="44" t="s">
        <v>8315</v>
      </c>
      <c r="R271" s="44" t="s">
        <v>8316</v>
      </c>
      <c r="S271" s="46">
        <v>42074.219699074078</v>
      </c>
      <c r="T271" s="45"/>
      <c r="U271" s="47">
        <v>42104.208333333336</v>
      </c>
    </row>
    <row r="272" spans="1:21" x14ac:dyDescent="0.25">
      <c r="A272" s="38">
        <v>4034</v>
      </c>
      <c r="B272" s="39" t="s">
        <v>4030</v>
      </c>
      <c r="C272" s="39" t="s">
        <v>8139</v>
      </c>
      <c r="D272" s="58">
        <v>13500</v>
      </c>
      <c r="E272" s="40">
        <v>200</v>
      </c>
      <c r="F272" s="61" t="s">
        <v>8220</v>
      </c>
      <c r="G272" s="39" t="s">
        <v>8223</v>
      </c>
      <c r="H272" s="39" t="s">
        <v>8245</v>
      </c>
      <c r="I272" s="40">
        <v>1428097450</v>
      </c>
      <c r="J272" s="40">
        <v>1425509050</v>
      </c>
      <c r="K272" s="40" t="b">
        <v>0</v>
      </c>
      <c r="L272" s="40">
        <v>2</v>
      </c>
      <c r="M272" s="40" t="b">
        <v>0</v>
      </c>
      <c r="N272" s="39" t="s">
        <v>8269</v>
      </c>
      <c r="O272" s="40">
        <v>1</v>
      </c>
      <c r="P272" s="40">
        <v>100</v>
      </c>
      <c r="Q272" s="39" t="s">
        <v>8315</v>
      </c>
      <c r="R272" s="39" t="s">
        <v>8316</v>
      </c>
      <c r="S272" s="41">
        <v>42067.947337962964</v>
      </c>
      <c r="T272" s="40"/>
      <c r="U272" s="42">
        <v>42097.905671296299</v>
      </c>
    </row>
    <row r="273" spans="1:21" x14ac:dyDescent="0.25">
      <c r="A273" s="43">
        <v>4000</v>
      </c>
      <c r="B273" s="44" t="s">
        <v>3996</v>
      </c>
      <c r="C273" s="44" t="s">
        <v>8106</v>
      </c>
      <c r="D273" s="59">
        <v>8000</v>
      </c>
      <c r="E273" s="45">
        <v>10</v>
      </c>
      <c r="F273" s="62" t="s">
        <v>8220</v>
      </c>
      <c r="G273" s="44" t="s">
        <v>8223</v>
      </c>
      <c r="H273" s="44" t="s">
        <v>8245</v>
      </c>
      <c r="I273" s="45">
        <v>1462631358</v>
      </c>
      <c r="J273" s="45">
        <v>1457450958</v>
      </c>
      <c r="K273" s="45" t="b">
        <v>0</v>
      </c>
      <c r="L273" s="45">
        <v>1</v>
      </c>
      <c r="M273" s="45" t="b">
        <v>0</v>
      </c>
      <c r="N273" s="44" t="s">
        <v>8269</v>
      </c>
      <c r="O273" s="45">
        <v>0</v>
      </c>
      <c r="P273" s="45">
        <v>10</v>
      </c>
      <c r="Q273" s="44" t="s">
        <v>8315</v>
      </c>
      <c r="R273" s="44" t="s">
        <v>8316</v>
      </c>
      <c r="S273" s="46">
        <v>42437.64534722222</v>
      </c>
      <c r="T273" s="45"/>
      <c r="U273" s="47">
        <v>42497.603680555556</v>
      </c>
    </row>
    <row r="274" spans="1:21" x14ac:dyDescent="0.25">
      <c r="A274" s="38">
        <v>3997</v>
      </c>
      <c r="B274" s="39" t="s">
        <v>3993</v>
      </c>
      <c r="C274" s="39" t="s">
        <v>8103</v>
      </c>
      <c r="D274" s="58">
        <v>3000</v>
      </c>
      <c r="E274" s="40">
        <v>0</v>
      </c>
      <c r="F274" s="61" t="s">
        <v>8220</v>
      </c>
      <c r="G274" s="39" t="s">
        <v>8224</v>
      </c>
      <c r="H274" s="39" t="s">
        <v>8246</v>
      </c>
      <c r="I274" s="40">
        <v>1428222221</v>
      </c>
      <c r="J274" s="40">
        <v>1425633821</v>
      </c>
      <c r="K274" s="40" t="b">
        <v>0</v>
      </c>
      <c r="L274" s="40">
        <v>0</v>
      </c>
      <c r="M274" s="40" t="b">
        <v>0</v>
      </c>
      <c r="N274" s="39" t="s">
        <v>8269</v>
      </c>
      <c r="O274" s="40">
        <v>0</v>
      </c>
      <c r="P274" s="40">
        <v>0</v>
      </c>
      <c r="Q274" s="39" t="s">
        <v>8315</v>
      </c>
      <c r="R274" s="39" t="s">
        <v>8316</v>
      </c>
      <c r="S274" s="41">
        <v>42069.391446759262</v>
      </c>
      <c r="T274" s="40">
        <v>2015</v>
      </c>
      <c r="U274" s="42">
        <v>42099.349780092591</v>
      </c>
    </row>
    <row r="275" spans="1:21" x14ac:dyDescent="0.25">
      <c r="A275" s="43">
        <v>3979</v>
      </c>
      <c r="B275" s="44" t="s">
        <v>3976</v>
      </c>
      <c r="C275" s="44" t="s">
        <v>8086</v>
      </c>
      <c r="D275" s="59">
        <v>6000</v>
      </c>
      <c r="E275" s="45">
        <v>110</v>
      </c>
      <c r="F275" s="62" t="s">
        <v>8220</v>
      </c>
      <c r="G275" s="44" t="s">
        <v>8224</v>
      </c>
      <c r="H275" s="44" t="s">
        <v>8246</v>
      </c>
      <c r="I275" s="45">
        <v>1427659200</v>
      </c>
      <c r="J275" s="45">
        <v>1425678057</v>
      </c>
      <c r="K275" s="45" t="b">
        <v>0</v>
      </c>
      <c r="L275" s="45">
        <v>6</v>
      </c>
      <c r="M275" s="45" t="b">
        <v>0</v>
      </c>
      <c r="N275" s="44" t="s">
        <v>8269</v>
      </c>
      <c r="O275" s="45">
        <v>2</v>
      </c>
      <c r="P275" s="45">
        <v>18.329999999999998</v>
      </c>
      <c r="Q275" s="44" t="s">
        <v>8315</v>
      </c>
      <c r="R275" s="44" t="s">
        <v>8316</v>
      </c>
      <c r="S275" s="46">
        <v>42069.903437499997</v>
      </c>
      <c r="T275" s="45">
        <v>2015</v>
      </c>
      <c r="U275" s="47">
        <v>42092.833333333336</v>
      </c>
    </row>
    <row r="276" spans="1:21" x14ac:dyDescent="0.25">
      <c r="A276" s="38">
        <v>3970</v>
      </c>
      <c r="B276" s="39" t="s">
        <v>3967</v>
      </c>
      <c r="C276" s="39" t="s">
        <v>8077</v>
      </c>
      <c r="D276" s="58">
        <v>15000</v>
      </c>
      <c r="E276" s="40">
        <v>11</v>
      </c>
      <c r="F276" s="61" t="s">
        <v>8220</v>
      </c>
      <c r="G276" s="39" t="s">
        <v>8223</v>
      </c>
      <c r="H276" s="39" t="s">
        <v>8245</v>
      </c>
      <c r="I276" s="40">
        <v>1460925811</v>
      </c>
      <c r="J276" s="40">
        <v>1458333811</v>
      </c>
      <c r="K276" s="40" t="b">
        <v>0</v>
      </c>
      <c r="L276" s="40">
        <v>2</v>
      </c>
      <c r="M276" s="40" t="b">
        <v>0</v>
      </c>
      <c r="N276" s="39" t="s">
        <v>8269</v>
      </c>
      <c r="O276" s="40">
        <v>0</v>
      </c>
      <c r="P276" s="40">
        <v>5.5</v>
      </c>
      <c r="Q276" s="39" t="s">
        <v>8315</v>
      </c>
      <c r="R276" s="39" t="s">
        <v>8316</v>
      </c>
      <c r="S276" s="41">
        <v>42447.863553240742</v>
      </c>
      <c r="T276" s="40"/>
      <c r="U276" s="42">
        <v>42477.863553240742</v>
      </c>
    </row>
    <row r="277" spans="1:21" x14ac:dyDescent="0.25">
      <c r="A277" s="43">
        <v>3968</v>
      </c>
      <c r="B277" s="44" t="s">
        <v>3965</v>
      </c>
      <c r="C277" s="44" t="s">
        <v>8075</v>
      </c>
      <c r="D277" s="59">
        <v>5000</v>
      </c>
      <c r="E277" s="45">
        <v>527</v>
      </c>
      <c r="F277" s="62" t="s">
        <v>8220</v>
      </c>
      <c r="G277" s="44" t="s">
        <v>8223</v>
      </c>
      <c r="H277" s="44" t="s">
        <v>8245</v>
      </c>
      <c r="I277" s="45">
        <v>1463945673</v>
      </c>
      <c r="J277" s="45">
        <v>1458761673</v>
      </c>
      <c r="K277" s="45" t="b">
        <v>0</v>
      </c>
      <c r="L277" s="45">
        <v>11</v>
      </c>
      <c r="M277" s="45" t="b">
        <v>0</v>
      </c>
      <c r="N277" s="44" t="s">
        <v>8269</v>
      </c>
      <c r="O277" s="45">
        <v>11</v>
      </c>
      <c r="P277" s="45">
        <v>47.91</v>
      </c>
      <c r="Q277" s="44" t="s">
        <v>8315</v>
      </c>
      <c r="R277" s="44" t="s">
        <v>8316</v>
      </c>
      <c r="S277" s="46">
        <v>42452.815659722219</v>
      </c>
      <c r="T277" s="45"/>
      <c r="U277" s="47">
        <v>42512.815659722219</v>
      </c>
    </row>
    <row r="278" spans="1:21" x14ac:dyDescent="0.25">
      <c r="A278" s="38">
        <v>3956</v>
      </c>
      <c r="B278" s="39" t="s">
        <v>3953</v>
      </c>
      <c r="C278" s="39" t="s">
        <v>8063</v>
      </c>
      <c r="D278" s="58">
        <v>5500</v>
      </c>
      <c r="E278" s="40">
        <v>0</v>
      </c>
      <c r="F278" s="61" t="s">
        <v>8220</v>
      </c>
      <c r="G278" s="39" t="s">
        <v>8223</v>
      </c>
      <c r="H278" s="39" t="s">
        <v>8245</v>
      </c>
      <c r="I278" s="40">
        <v>1461543600</v>
      </c>
      <c r="J278" s="40">
        <v>1459203727</v>
      </c>
      <c r="K278" s="40" t="b">
        <v>0</v>
      </c>
      <c r="L278" s="40">
        <v>0</v>
      </c>
      <c r="M278" s="40" t="b">
        <v>0</v>
      </c>
      <c r="N278" s="39" t="s">
        <v>8269</v>
      </c>
      <c r="O278" s="40">
        <v>0</v>
      </c>
      <c r="P278" s="40">
        <v>0</v>
      </c>
      <c r="Q278" s="39" t="s">
        <v>8315</v>
      </c>
      <c r="R278" s="39" t="s">
        <v>8316</v>
      </c>
      <c r="S278" s="41">
        <v>42457.932025462964</v>
      </c>
      <c r="T278" s="40"/>
      <c r="U278" s="42">
        <v>42485.013888888891</v>
      </c>
    </row>
    <row r="279" spans="1:21" x14ac:dyDescent="0.25">
      <c r="A279" s="43">
        <v>3951</v>
      </c>
      <c r="B279" s="44" t="s">
        <v>3948</v>
      </c>
      <c r="C279" s="44" t="s">
        <v>6961</v>
      </c>
      <c r="D279" s="59">
        <v>200000</v>
      </c>
      <c r="E279" s="45">
        <v>1</v>
      </c>
      <c r="F279" s="62" t="s">
        <v>8220</v>
      </c>
      <c r="G279" s="44" t="s">
        <v>8240</v>
      </c>
      <c r="H279" s="44" t="s">
        <v>8248</v>
      </c>
      <c r="I279" s="45">
        <v>1462301342</v>
      </c>
      <c r="J279" s="45">
        <v>1457120942</v>
      </c>
      <c r="K279" s="45" t="b">
        <v>0</v>
      </c>
      <c r="L279" s="45">
        <v>1</v>
      </c>
      <c r="M279" s="45" t="b">
        <v>0</v>
      </c>
      <c r="N279" s="44" t="s">
        <v>8269</v>
      </c>
      <c r="O279" s="45">
        <v>0</v>
      </c>
      <c r="P279" s="45">
        <v>1</v>
      </c>
      <c r="Q279" s="44" t="s">
        <v>8315</v>
      </c>
      <c r="R279" s="44" t="s">
        <v>8316</v>
      </c>
      <c r="S279" s="46">
        <v>42433.82571759259</v>
      </c>
      <c r="T279" s="45"/>
      <c r="U279" s="47">
        <v>42493.784050925926</v>
      </c>
    </row>
    <row r="280" spans="1:21" x14ac:dyDescent="0.25">
      <c r="A280" s="38">
        <v>3950</v>
      </c>
      <c r="B280" s="39" t="s">
        <v>3947</v>
      </c>
      <c r="C280" s="39" t="s">
        <v>8058</v>
      </c>
      <c r="D280" s="58">
        <v>4000</v>
      </c>
      <c r="E280" s="40">
        <v>25</v>
      </c>
      <c r="F280" s="61" t="s">
        <v>8220</v>
      </c>
      <c r="G280" s="39" t="s">
        <v>8223</v>
      </c>
      <c r="H280" s="39" t="s">
        <v>8245</v>
      </c>
      <c r="I280" s="40">
        <v>1460140500</v>
      </c>
      <c r="J280" s="40">
        <v>1457628680</v>
      </c>
      <c r="K280" s="40" t="b">
        <v>0</v>
      </c>
      <c r="L280" s="40">
        <v>1</v>
      </c>
      <c r="M280" s="40" t="b">
        <v>0</v>
      </c>
      <c r="N280" s="39" t="s">
        <v>8269</v>
      </c>
      <c r="O280" s="40">
        <v>1</v>
      </c>
      <c r="P280" s="40">
        <v>25</v>
      </c>
      <c r="Q280" s="39" t="s">
        <v>8315</v>
      </c>
      <c r="R280" s="39" t="s">
        <v>8316</v>
      </c>
      <c r="S280" s="41">
        <v>42439.702314814815</v>
      </c>
      <c r="T280" s="40"/>
      <c r="U280" s="42">
        <v>42468.774305555555</v>
      </c>
    </row>
    <row r="281" spans="1:21" x14ac:dyDescent="0.25">
      <c r="A281" s="43">
        <v>3930</v>
      </c>
      <c r="B281" s="44" t="s">
        <v>3927</v>
      </c>
      <c r="C281" s="44" t="s">
        <v>8038</v>
      </c>
      <c r="D281" s="59">
        <v>10000</v>
      </c>
      <c r="E281" s="45">
        <v>0</v>
      </c>
      <c r="F281" s="62" t="s">
        <v>8220</v>
      </c>
      <c r="G281" s="44" t="s">
        <v>8225</v>
      </c>
      <c r="H281" s="44" t="s">
        <v>8247</v>
      </c>
      <c r="I281" s="45">
        <v>1459490400</v>
      </c>
      <c r="J281" s="45">
        <v>1457078868</v>
      </c>
      <c r="K281" s="45" t="b">
        <v>0</v>
      </c>
      <c r="L281" s="45">
        <v>0</v>
      </c>
      <c r="M281" s="45" t="b">
        <v>0</v>
      </c>
      <c r="N281" s="44" t="s">
        <v>8269</v>
      </c>
      <c r="O281" s="45">
        <v>0</v>
      </c>
      <c r="P281" s="45">
        <v>0</v>
      </c>
      <c r="Q281" s="44" t="s">
        <v>8315</v>
      </c>
      <c r="R281" s="44" t="s">
        <v>8316</v>
      </c>
      <c r="S281" s="46">
        <v>42433.338750000003</v>
      </c>
      <c r="T281" s="45"/>
      <c r="U281" s="47">
        <v>42461.25</v>
      </c>
    </row>
    <row r="282" spans="1:21" x14ac:dyDescent="0.25">
      <c r="A282" s="38">
        <v>3923</v>
      </c>
      <c r="B282" s="39" t="s">
        <v>3920</v>
      </c>
      <c r="C282" s="39" t="s">
        <v>8031</v>
      </c>
      <c r="D282" s="58">
        <v>11500</v>
      </c>
      <c r="E282" s="40">
        <v>1384</v>
      </c>
      <c r="F282" s="61" t="s">
        <v>8220</v>
      </c>
      <c r="G282" s="39" t="s">
        <v>8224</v>
      </c>
      <c r="H282" s="39" t="s">
        <v>8246</v>
      </c>
      <c r="I282" s="40">
        <v>1428622271</v>
      </c>
      <c r="J282" s="40">
        <v>1426203071</v>
      </c>
      <c r="K282" s="40" t="b">
        <v>0</v>
      </c>
      <c r="L282" s="40">
        <v>17</v>
      </c>
      <c r="M282" s="40" t="b">
        <v>0</v>
      </c>
      <c r="N282" s="39" t="s">
        <v>8269</v>
      </c>
      <c r="O282" s="40">
        <v>12</v>
      </c>
      <c r="P282" s="40">
        <v>81.41</v>
      </c>
      <c r="Q282" s="39" t="s">
        <v>8315</v>
      </c>
      <c r="R282" s="39" t="s">
        <v>8316</v>
      </c>
      <c r="S282" s="41">
        <v>42075.979988425926</v>
      </c>
      <c r="T282" s="40">
        <v>2015</v>
      </c>
      <c r="U282" s="42">
        <v>42103.979988425926</v>
      </c>
    </row>
    <row r="283" spans="1:21" x14ac:dyDescent="0.25">
      <c r="A283" s="43">
        <v>3852</v>
      </c>
      <c r="B283" s="44" t="s">
        <v>3849</v>
      </c>
      <c r="C283" s="44" t="s">
        <v>7961</v>
      </c>
      <c r="D283" s="59">
        <v>10000</v>
      </c>
      <c r="E283" s="45">
        <v>20</v>
      </c>
      <c r="F283" s="62" t="s">
        <v>8220</v>
      </c>
      <c r="G283" s="44" t="s">
        <v>8223</v>
      </c>
      <c r="H283" s="44" t="s">
        <v>8245</v>
      </c>
      <c r="I283" s="45">
        <v>1427427276</v>
      </c>
      <c r="J283" s="45">
        <v>1425270876</v>
      </c>
      <c r="K283" s="45" t="b">
        <v>0</v>
      </c>
      <c r="L283" s="45">
        <v>2</v>
      </c>
      <c r="M283" s="45" t="b">
        <v>0</v>
      </c>
      <c r="N283" s="44" t="s">
        <v>8269</v>
      </c>
      <c r="O283" s="45">
        <v>0</v>
      </c>
      <c r="P283" s="45">
        <v>10</v>
      </c>
      <c r="Q283" s="44" t="s">
        <v>8315</v>
      </c>
      <c r="R283" s="44" t="s">
        <v>8316</v>
      </c>
      <c r="S283" s="46">
        <v>42065.190694444442</v>
      </c>
      <c r="T283" s="45"/>
      <c r="U283" s="47">
        <v>42090.149027777778</v>
      </c>
    </row>
    <row r="284" spans="1:21" x14ac:dyDescent="0.25">
      <c r="A284" s="38">
        <v>3807</v>
      </c>
      <c r="B284" s="39" t="s">
        <v>3804</v>
      </c>
      <c r="C284" s="39" t="s">
        <v>7917</v>
      </c>
      <c r="D284" s="58">
        <v>1500</v>
      </c>
      <c r="E284" s="40">
        <v>455</v>
      </c>
      <c r="F284" s="61" t="s">
        <v>8220</v>
      </c>
      <c r="G284" s="39" t="s">
        <v>8223</v>
      </c>
      <c r="H284" s="39" t="s">
        <v>8245</v>
      </c>
      <c r="I284" s="40">
        <v>1428097739</v>
      </c>
      <c r="J284" s="40">
        <v>1427492939</v>
      </c>
      <c r="K284" s="40" t="b">
        <v>0</v>
      </c>
      <c r="L284" s="40">
        <v>9</v>
      </c>
      <c r="M284" s="40" t="b">
        <v>0</v>
      </c>
      <c r="N284" s="39" t="s">
        <v>8303</v>
      </c>
      <c r="O284" s="40">
        <v>30</v>
      </c>
      <c r="P284" s="40">
        <v>50.56</v>
      </c>
      <c r="Q284" s="39" t="s">
        <v>8315</v>
      </c>
      <c r="R284" s="39" t="s">
        <v>8357</v>
      </c>
      <c r="S284" s="41">
        <v>42090.909016203703</v>
      </c>
      <c r="T284" s="40"/>
      <c r="U284" s="42">
        <v>42097.909016203703</v>
      </c>
    </row>
    <row r="285" spans="1:21" x14ac:dyDescent="0.25">
      <c r="A285" s="43">
        <v>3797</v>
      </c>
      <c r="B285" s="44" t="s">
        <v>3794</v>
      </c>
      <c r="C285" s="44" t="s">
        <v>7907</v>
      </c>
      <c r="D285" s="59">
        <v>6000</v>
      </c>
      <c r="E285" s="45">
        <v>5380</v>
      </c>
      <c r="F285" s="62" t="s">
        <v>8220</v>
      </c>
      <c r="G285" s="44" t="s">
        <v>8223</v>
      </c>
      <c r="H285" s="44" t="s">
        <v>8245</v>
      </c>
      <c r="I285" s="45">
        <v>1429564165</v>
      </c>
      <c r="J285" s="45">
        <v>1426972165</v>
      </c>
      <c r="K285" s="45" t="b">
        <v>0</v>
      </c>
      <c r="L285" s="45">
        <v>37</v>
      </c>
      <c r="M285" s="45" t="b">
        <v>0</v>
      </c>
      <c r="N285" s="44" t="s">
        <v>8303</v>
      </c>
      <c r="O285" s="45">
        <v>90</v>
      </c>
      <c r="P285" s="45">
        <v>145.41</v>
      </c>
      <c r="Q285" s="44" t="s">
        <v>8315</v>
      </c>
      <c r="R285" s="44" t="s">
        <v>8357</v>
      </c>
      <c r="S285" s="46">
        <v>42084.881539351853</v>
      </c>
      <c r="T285" s="45"/>
      <c r="U285" s="47">
        <v>42114.881539351853</v>
      </c>
    </row>
    <row r="286" spans="1:21" x14ac:dyDescent="0.25">
      <c r="A286" s="38">
        <v>3734</v>
      </c>
      <c r="B286" s="39" t="s">
        <v>3731</v>
      </c>
      <c r="C286" s="39" t="s">
        <v>7844</v>
      </c>
      <c r="D286" s="58">
        <v>1500</v>
      </c>
      <c r="E286" s="40">
        <v>427</v>
      </c>
      <c r="F286" s="61" t="s">
        <v>8220</v>
      </c>
      <c r="G286" s="39" t="s">
        <v>8223</v>
      </c>
      <c r="H286" s="39" t="s">
        <v>8245</v>
      </c>
      <c r="I286" s="40">
        <v>1432589896</v>
      </c>
      <c r="J286" s="40">
        <v>1427405896</v>
      </c>
      <c r="K286" s="40" t="b">
        <v>0</v>
      </c>
      <c r="L286" s="40">
        <v>7</v>
      </c>
      <c r="M286" s="40" t="b">
        <v>0</v>
      </c>
      <c r="N286" s="39" t="s">
        <v>8269</v>
      </c>
      <c r="O286" s="40">
        <v>28</v>
      </c>
      <c r="P286" s="40">
        <v>61</v>
      </c>
      <c r="Q286" s="39" t="s">
        <v>8315</v>
      </c>
      <c r="R286" s="39" t="s">
        <v>8316</v>
      </c>
      <c r="S286" s="41">
        <v>42089.901574074072</v>
      </c>
      <c r="T286" s="40"/>
      <c r="U286" s="42">
        <v>42149.901574074072</v>
      </c>
    </row>
    <row r="287" spans="1:21" x14ac:dyDescent="0.25">
      <c r="A287" s="43">
        <v>3635</v>
      </c>
      <c r="B287" s="44" t="s">
        <v>3633</v>
      </c>
      <c r="C287" s="44" t="s">
        <v>7745</v>
      </c>
      <c r="D287" s="59">
        <v>3500</v>
      </c>
      <c r="E287" s="45">
        <v>1276</v>
      </c>
      <c r="F287" s="62" t="s">
        <v>8220</v>
      </c>
      <c r="G287" s="44" t="s">
        <v>8223</v>
      </c>
      <c r="H287" s="44" t="s">
        <v>8245</v>
      </c>
      <c r="I287" s="45">
        <v>1461186676</v>
      </c>
      <c r="J287" s="45">
        <v>1458594676</v>
      </c>
      <c r="K287" s="45" t="b">
        <v>0</v>
      </c>
      <c r="L287" s="45">
        <v>10</v>
      </c>
      <c r="M287" s="45" t="b">
        <v>0</v>
      </c>
      <c r="N287" s="44" t="s">
        <v>8303</v>
      </c>
      <c r="O287" s="45">
        <v>36</v>
      </c>
      <c r="P287" s="45">
        <v>127.6</v>
      </c>
      <c r="Q287" s="44" t="s">
        <v>8315</v>
      </c>
      <c r="R287" s="44" t="s">
        <v>8357</v>
      </c>
      <c r="S287" s="46">
        <v>42450.882824074077</v>
      </c>
      <c r="T287" s="45"/>
      <c r="U287" s="47">
        <v>42480.882824074077</v>
      </c>
    </row>
    <row r="288" spans="1:21" x14ac:dyDescent="0.25">
      <c r="A288" s="38">
        <v>3629</v>
      </c>
      <c r="B288" s="39" t="s">
        <v>3627</v>
      </c>
      <c r="C288" s="39" t="s">
        <v>7739</v>
      </c>
      <c r="D288" s="58">
        <v>1000000</v>
      </c>
      <c r="E288" s="40">
        <v>2</v>
      </c>
      <c r="F288" s="61" t="s">
        <v>8220</v>
      </c>
      <c r="G288" s="39" t="s">
        <v>8223</v>
      </c>
      <c r="H288" s="39" t="s">
        <v>8245</v>
      </c>
      <c r="I288" s="40">
        <v>1462467600</v>
      </c>
      <c r="J288" s="40">
        <v>1457403364</v>
      </c>
      <c r="K288" s="40" t="b">
        <v>0</v>
      </c>
      <c r="L288" s="40">
        <v>2</v>
      </c>
      <c r="M288" s="40" t="b">
        <v>0</v>
      </c>
      <c r="N288" s="39" t="s">
        <v>8303</v>
      </c>
      <c r="O288" s="40">
        <v>0</v>
      </c>
      <c r="P288" s="40">
        <v>1</v>
      </c>
      <c r="Q288" s="39" t="s">
        <v>8315</v>
      </c>
      <c r="R288" s="39" t="s">
        <v>8357</v>
      </c>
      <c r="S288" s="41">
        <v>42437.094490740739</v>
      </c>
      <c r="T288" s="40"/>
      <c r="U288" s="42">
        <v>42495.708333333336</v>
      </c>
    </row>
    <row r="289" spans="1:21" x14ac:dyDescent="0.25">
      <c r="A289" s="43">
        <v>3200</v>
      </c>
      <c r="B289" s="44" t="s">
        <v>3200</v>
      </c>
      <c r="C289" s="44" t="s">
        <v>7310</v>
      </c>
      <c r="D289" s="59">
        <v>50000</v>
      </c>
      <c r="E289" s="45">
        <v>1</v>
      </c>
      <c r="F289" s="62" t="s">
        <v>8220</v>
      </c>
      <c r="G289" s="44" t="s">
        <v>8223</v>
      </c>
      <c r="H289" s="44" t="s">
        <v>8245</v>
      </c>
      <c r="I289" s="45">
        <v>1461994440</v>
      </c>
      <c r="J289" s="45">
        <v>1459410101</v>
      </c>
      <c r="K289" s="45" t="b">
        <v>0</v>
      </c>
      <c r="L289" s="45">
        <v>1</v>
      </c>
      <c r="M289" s="45" t="b">
        <v>0</v>
      </c>
      <c r="N289" s="44" t="s">
        <v>8303</v>
      </c>
      <c r="O289" s="45">
        <v>0</v>
      </c>
      <c r="P289" s="45">
        <v>1</v>
      </c>
      <c r="Q289" s="44" t="s">
        <v>8315</v>
      </c>
      <c r="R289" s="44" t="s">
        <v>8357</v>
      </c>
      <c r="S289" s="46">
        <v>42460.320613425924</v>
      </c>
      <c r="T289" s="45"/>
      <c r="U289" s="47">
        <v>42490.231944444444</v>
      </c>
    </row>
    <row r="290" spans="1:21" x14ac:dyDescent="0.25">
      <c r="A290" s="38">
        <v>3120</v>
      </c>
      <c r="B290" s="39" t="s">
        <v>3120</v>
      </c>
      <c r="C290" s="39" t="s">
        <v>7230</v>
      </c>
      <c r="D290" s="58">
        <v>1300000</v>
      </c>
      <c r="E290" s="40">
        <v>128</v>
      </c>
      <c r="F290" s="61" t="s">
        <v>8220</v>
      </c>
      <c r="G290" s="39" t="s">
        <v>8232</v>
      </c>
      <c r="H290" s="39" t="s">
        <v>8248</v>
      </c>
      <c r="I290" s="40">
        <v>1462484196</v>
      </c>
      <c r="J290" s="40">
        <v>1457303796</v>
      </c>
      <c r="K290" s="40" t="b">
        <v>0</v>
      </c>
      <c r="L290" s="40">
        <v>10</v>
      </c>
      <c r="M290" s="40" t="b">
        <v>0</v>
      </c>
      <c r="N290" s="39" t="s">
        <v>8301</v>
      </c>
      <c r="O290" s="40">
        <v>0</v>
      </c>
      <c r="P290" s="40">
        <v>12.8</v>
      </c>
      <c r="Q290" s="39" t="s">
        <v>8315</v>
      </c>
      <c r="R290" s="39" t="s">
        <v>8355</v>
      </c>
      <c r="S290" s="41">
        <v>42435.942083333335</v>
      </c>
      <c r="T290" s="40"/>
      <c r="U290" s="42">
        <v>42495.900416666664</v>
      </c>
    </row>
    <row r="291" spans="1:21" x14ac:dyDescent="0.25">
      <c r="A291" s="43">
        <v>3116</v>
      </c>
      <c r="B291" s="44" t="s">
        <v>3116</v>
      </c>
      <c r="C291" s="44" t="s">
        <v>7226</v>
      </c>
      <c r="D291" s="59">
        <v>750</v>
      </c>
      <c r="E291" s="45">
        <v>430</v>
      </c>
      <c r="F291" s="62" t="s">
        <v>8220</v>
      </c>
      <c r="G291" s="44" t="s">
        <v>8223</v>
      </c>
      <c r="H291" s="44" t="s">
        <v>8245</v>
      </c>
      <c r="I291" s="45">
        <v>1427890925</v>
      </c>
      <c r="J291" s="45">
        <v>1426681325</v>
      </c>
      <c r="K291" s="45" t="b">
        <v>0</v>
      </c>
      <c r="L291" s="45">
        <v>10</v>
      </c>
      <c r="M291" s="45" t="b">
        <v>0</v>
      </c>
      <c r="N291" s="44" t="s">
        <v>8301</v>
      </c>
      <c r="O291" s="45">
        <v>57</v>
      </c>
      <c r="P291" s="45">
        <v>43</v>
      </c>
      <c r="Q291" s="44" t="s">
        <v>8315</v>
      </c>
      <c r="R291" s="44" t="s">
        <v>8355</v>
      </c>
      <c r="S291" s="46">
        <v>42081.515335648146</v>
      </c>
      <c r="T291" s="45"/>
      <c r="U291" s="47">
        <v>42095.515335648146</v>
      </c>
    </row>
    <row r="292" spans="1:21" x14ac:dyDescent="0.25">
      <c r="A292" s="38">
        <v>3113</v>
      </c>
      <c r="B292" s="39" t="s">
        <v>3113</v>
      </c>
      <c r="C292" s="39" t="s">
        <v>7223</v>
      </c>
      <c r="D292" s="58">
        <v>109225</v>
      </c>
      <c r="E292" s="40">
        <v>4635</v>
      </c>
      <c r="F292" s="61" t="s">
        <v>8220</v>
      </c>
      <c r="G292" s="39" t="s">
        <v>8223</v>
      </c>
      <c r="H292" s="39" t="s">
        <v>8245</v>
      </c>
      <c r="I292" s="40">
        <v>1429291982</v>
      </c>
      <c r="J292" s="40">
        <v>1426699982</v>
      </c>
      <c r="K292" s="40" t="b">
        <v>0</v>
      </c>
      <c r="L292" s="40">
        <v>37</v>
      </c>
      <c r="M292" s="40" t="b">
        <v>0</v>
      </c>
      <c r="N292" s="39" t="s">
        <v>8301</v>
      </c>
      <c r="O292" s="40">
        <v>4</v>
      </c>
      <c r="P292" s="40">
        <v>125.27</v>
      </c>
      <c r="Q292" s="39" t="s">
        <v>8315</v>
      </c>
      <c r="R292" s="39" t="s">
        <v>8355</v>
      </c>
      <c r="S292" s="41">
        <v>42081.731273148151</v>
      </c>
      <c r="T292" s="40"/>
      <c r="U292" s="42">
        <v>42111.731273148151</v>
      </c>
    </row>
    <row r="293" spans="1:21" x14ac:dyDescent="0.25">
      <c r="A293" s="43">
        <v>3090</v>
      </c>
      <c r="B293" s="44" t="s">
        <v>3090</v>
      </c>
      <c r="C293" s="44" t="s">
        <v>7200</v>
      </c>
      <c r="D293" s="59">
        <v>225000</v>
      </c>
      <c r="E293" s="45">
        <v>11432</v>
      </c>
      <c r="F293" s="62" t="s">
        <v>8220</v>
      </c>
      <c r="G293" s="44" t="s">
        <v>8223</v>
      </c>
      <c r="H293" s="44" t="s">
        <v>8245</v>
      </c>
      <c r="I293" s="45">
        <v>1430505545</v>
      </c>
      <c r="J293" s="45">
        <v>1425325145</v>
      </c>
      <c r="K293" s="45" t="b">
        <v>0</v>
      </c>
      <c r="L293" s="45">
        <v>9</v>
      </c>
      <c r="M293" s="45" t="b">
        <v>0</v>
      </c>
      <c r="N293" s="44" t="s">
        <v>8301</v>
      </c>
      <c r="O293" s="45">
        <v>5</v>
      </c>
      <c r="P293" s="45">
        <v>1270.22</v>
      </c>
      <c r="Q293" s="44" t="s">
        <v>8315</v>
      </c>
      <c r="R293" s="44" t="s">
        <v>8355</v>
      </c>
      <c r="S293" s="46">
        <v>42065.818807870368</v>
      </c>
      <c r="T293" s="45"/>
      <c r="U293" s="47">
        <v>42125.777141203704</v>
      </c>
    </row>
    <row r="294" spans="1:21" x14ac:dyDescent="0.25">
      <c r="A294" s="38">
        <v>3058</v>
      </c>
      <c r="B294" s="39" t="s">
        <v>3058</v>
      </c>
      <c r="C294" s="39" t="s">
        <v>7168</v>
      </c>
      <c r="D294" s="58">
        <v>18000</v>
      </c>
      <c r="E294" s="40">
        <v>3</v>
      </c>
      <c r="F294" s="61" t="s">
        <v>8220</v>
      </c>
      <c r="G294" s="39" t="s">
        <v>8236</v>
      </c>
      <c r="H294" s="39" t="s">
        <v>8248</v>
      </c>
      <c r="I294" s="40">
        <v>1463734740</v>
      </c>
      <c r="J294" s="40">
        <v>1459414740</v>
      </c>
      <c r="K294" s="40" t="b">
        <v>0</v>
      </c>
      <c r="L294" s="40">
        <v>3</v>
      </c>
      <c r="M294" s="40" t="b">
        <v>0</v>
      </c>
      <c r="N294" s="39" t="s">
        <v>8301</v>
      </c>
      <c r="O294" s="40">
        <v>0</v>
      </c>
      <c r="P294" s="40">
        <v>1</v>
      </c>
      <c r="Q294" s="39" t="s">
        <v>8315</v>
      </c>
      <c r="R294" s="39" t="s">
        <v>8355</v>
      </c>
      <c r="S294" s="41">
        <v>42460.374305555553</v>
      </c>
      <c r="T294" s="40"/>
      <c r="U294" s="42">
        <v>42510.374305555553</v>
      </c>
    </row>
    <row r="295" spans="1:21" x14ac:dyDescent="0.25">
      <c r="A295" s="43">
        <v>3057</v>
      </c>
      <c r="B295" s="44" t="s">
        <v>3057</v>
      </c>
      <c r="C295" s="44" t="s">
        <v>7167</v>
      </c>
      <c r="D295" s="59">
        <v>50000</v>
      </c>
      <c r="E295" s="45">
        <v>0</v>
      </c>
      <c r="F295" s="62" t="s">
        <v>8220</v>
      </c>
      <c r="G295" s="44" t="s">
        <v>8224</v>
      </c>
      <c r="H295" s="44" t="s">
        <v>8246</v>
      </c>
      <c r="I295" s="45">
        <v>1459694211</v>
      </c>
      <c r="J295" s="45">
        <v>1457105811</v>
      </c>
      <c r="K295" s="45" t="b">
        <v>0</v>
      </c>
      <c r="L295" s="45">
        <v>0</v>
      </c>
      <c r="M295" s="45" t="b">
        <v>0</v>
      </c>
      <c r="N295" s="44" t="s">
        <v>8301</v>
      </c>
      <c r="O295" s="45">
        <v>0</v>
      </c>
      <c r="P295" s="45">
        <v>0</v>
      </c>
      <c r="Q295" s="44" t="s">
        <v>8315</v>
      </c>
      <c r="R295" s="44" t="s">
        <v>8355</v>
      </c>
      <c r="S295" s="46">
        <v>42433.650590277779</v>
      </c>
      <c r="T295" s="45">
        <v>2016</v>
      </c>
      <c r="U295" s="47">
        <v>42463.608923611115</v>
      </c>
    </row>
    <row r="296" spans="1:21" x14ac:dyDescent="0.25">
      <c r="A296" s="38">
        <v>2943</v>
      </c>
      <c r="B296" s="39" t="s">
        <v>2943</v>
      </c>
      <c r="C296" s="39" t="s">
        <v>7053</v>
      </c>
      <c r="D296" s="58">
        <v>3000</v>
      </c>
      <c r="E296" s="40">
        <v>0</v>
      </c>
      <c r="F296" s="61" t="s">
        <v>8220</v>
      </c>
      <c r="G296" s="39" t="s">
        <v>8223</v>
      </c>
      <c r="H296" s="39" t="s">
        <v>8245</v>
      </c>
      <c r="I296" s="40">
        <v>1428894380</v>
      </c>
      <c r="J296" s="40">
        <v>1426302380</v>
      </c>
      <c r="K296" s="40" t="b">
        <v>0</v>
      </c>
      <c r="L296" s="40">
        <v>0</v>
      </c>
      <c r="M296" s="40" t="b">
        <v>0</v>
      </c>
      <c r="N296" s="39" t="s">
        <v>8301</v>
      </c>
      <c r="O296" s="40">
        <v>0</v>
      </c>
      <c r="P296" s="40">
        <v>0</v>
      </c>
      <c r="Q296" s="39" t="s">
        <v>8315</v>
      </c>
      <c r="R296" s="39" t="s">
        <v>8355</v>
      </c>
      <c r="S296" s="41">
        <v>42077.12939814815</v>
      </c>
      <c r="T296" s="40"/>
      <c r="U296" s="42">
        <v>42107.12939814815</v>
      </c>
    </row>
    <row r="297" spans="1:21" x14ac:dyDescent="0.25">
      <c r="A297" s="43">
        <v>2907</v>
      </c>
      <c r="B297" s="44" t="s">
        <v>2907</v>
      </c>
      <c r="C297" s="44" t="s">
        <v>7017</v>
      </c>
      <c r="D297" s="59">
        <v>2500</v>
      </c>
      <c r="E297" s="45">
        <v>2</v>
      </c>
      <c r="F297" s="62" t="s">
        <v>8220</v>
      </c>
      <c r="G297" s="44" t="s">
        <v>8223</v>
      </c>
      <c r="H297" s="44" t="s">
        <v>8245</v>
      </c>
      <c r="I297" s="45">
        <v>1463259837</v>
      </c>
      <c r="J297" s="45">
        <v>1458075837</v>
      </c>
      <c r="K297" s="45" t="b">
        <v>0</v>
      </c>
      <c r="L297" s="45">
        <v>2</v>
      </c>
      <c r="M297" s="45" t="b">
        <v>0</v>
      </c>
      <c r="N297" s="44" t="s">
        <v>8269</v>
      </c>
      <c r="O297" s="45">
        <v>0</v>
      </c>
      <c r="P297" s="45">
        <v>1</v>
      </c>
      <c r="Q297" s="44" t="s">
        <v>8315</v>
      </c>
      <c r="R297" s="44" t="s">
        <v>8316</v>
      </c>
      <c r="S297" s="46">
        <v>42444.877743055556</v>
      </c>
      <c r="T297" s="45"/>
      <c r="U297" s="47">
        <v>42504.877743055556</v>
      </c>
    </row>
    <row r="298" spans="1:21" x14ac:dyDescent="0.25">
      <c r="A298" s="38">
        <v>2849</v>
      </c>
      <c r="B298" s="39" t="s">
        <v>2849</v>
      </c>
      <c r="C298" s="39" t="s">
        <v>6959</v>
      </c>
      <c r="D298" s="58">
        <v>500</v>
      </c>
      <c r="E298" s="40">
        <v>5</v>
      </c>
      <c r="F298" s="61" t="s">
        <v>8220</v>
      </c>
      <c r="G298" s="39" t="s">
        <v>8224</v>
      </c>
      <c r="H298" s="39" t="s">
        <v>8246</v>
      </c>
      <c r="I298" s="40">
        <v>1461406600</v>
      </c>
      <c r="J298" s="40">
        <v>1458814600</v>
      </c>
      <c r="K298" s="40" t="b">
        <v>0</v>
      </c>
      <c r="L298" s="40">
        <v>1</v>
      </c>
      <c r="M298" s="40" t="b">
        <v>0</v>
      </c>
      <c r="N298" s="39" t="s">
        <v>8269</v>
      </c>
      <c r="O298" s="40">
        <v>1</v>
      </c>
      <c r="P298" s="40">
        <v>5</v>
      </c>
      <c r="Q298" s="39" t="s">
        <v>8315</v>
      </c>
      <c r="R298" s="39" t="s">
        <v>8316</v>
      </c>
      <c r="S298" s="41">
        <v>42453.428240740737</v>
      </c>
      <c r="T298" s="40">
        <v>2016</v>
      </c>
      <c r="U298" s="42">
        <v>42483.428240740737</v>
      </c>
    </row>
    <row r="299" spans="1:21" x14ac:dyDescent="0.25">
      <c r="A299" s="43">
        <v>2847</v>
      </c>
      <c r="B299" s="44" t="s">
        <v>2847</v>
      </c>
      <c r="C299" s="44" t="s">
        <v>6957</v>
      </c>
      <c r="D299" s="59">
        <v>2000</v>
      </c>
      <c r="E299" s="45">
        <v>0</v>
      </c>
      <c r="F299" s="62" t="s">
        <v>8220</v>
      </c>
      <c r="G299" s="44" t="s">
        <v>8223</v>
      </c>
      <c r="H299" s="44" t="s">
        <v>8245</v>
      </c>
      <c r="I299" s="45">
        <v>1464031265</v>
      </c>
      <c r="J299" s="45">
        <v>1458847265</v>
      </c>
      <c r="K299" s="45" t="b">
        <v>0</v>
      </c>
      <c r="L299" s="45">
        <v>0</v>
      </c>
      <c r="M299" s="45" t="b">
        <v>0</v>
      </c>
      <c r="N299" s="44" t="s">
        <v>8269</v>
      </c>
      <c r="O299" s="45">
        <v>0</v>
      </c>
      <c r="P299" s="45">
        <v>0</v>
      </c>
      <c r="Q299" s="44" t="s">
        <v>8315</v>
      </c>
      <c r="R299" s="44" t="s">
        <v>8316</v>
      </c>
      <c r="S299" s="46">
        <v>42453.806307870371</v>
      </c>
      <c r="T299" s="45"/>
      <c r="U299" s="47">
        <v>42513.806307870371</v>
      </c>
    </row>
    <row r="300" spans="1:21" x14ac:dyDescent="0.25">
      <c r="A300" s="38">
        <v>3887</v>
      </c>
      <c r="B300" s="39" t="s">
        <v>3884</v>
      </c>
      <c r="C300" s="39" t="s">
        <v>7995</v>
      </c>
      <c r="D300" s="58">
        <v>2000</v>
      </c>
      <c r="E300" s="40">
        <v>35</v>
      </c>
      <c r="F300" s="61" t="s">
        <v>8219</v>
      </c>
      <c r="G300" s="39" t="s">
        <v>8223</v>
      </c>
      <c r="H300" s="39" t="s">
        <v>8245</v>
      </c>
      <c r="I300" s="40">
        <v>1430517600</v>
      </c>
      <c r="J300" s="40">
        <v>1426538129</v>
      </c>
      <c r="K300" s="40" t="b">
        <v>0</v>
      </c>
      <c r="L300" s="40">
        <v>2</v>
      </c>
      <c r="M300" s="40" t="b">
        <v>0</v>
      </c>
      <c r="N300" s="39" t="s">
        <v>8303</v>
      </c>
      <c r="O300" s="40">
        <v>2</v>
      </c>
      <c r="P300" s="40">
        <v>17.5</v>
      </c>
      <c r="Q300" s="39" t="s">
        <v>8315</v>
      </c>
      <c r="R300" s="39" t="s">
        <v>8357</v>
      </c>
      <c r="S300" s="41">
        <v>42079.857974537037</v>
      </c>
      <c r="T300" s="40"/>
      <c r="U300" s="42">
        <v>42125.916666666664</v>
      </c>
    </row>
    <row r="301" spans="1:21" x14ac:dyDescent="0.25">
      <c r="A301" s="43">
        <v>3884</v>
      </c>
      <c r="B301" s="44" t="s">
        <v>3881</v>
      </c>
      <c r="C301" s="44" t="s">
        <v>7993</v>
      </c>
      <c r="D301" s="59">
        <v>10000</v>
      </c>
      <c r="E301" s="45">
        <v>0</v>
      </c>
      <c r="F301" s="62" t="s">
        <v>8219</v>
      </c>
      <c r="G301" s="44" t="s">
        <v>8223</v>
      </c>
      <c r="H301" s="44" t="s">
        <v>8245</v>
      </c>
      <c r="I301" s="45">
        <v>1427479192</v>
      </c>
      <c r="J301" s="45">
        <v>1425322792</v>
      </c>
      <c r="K301" s="45" t="b">
        <v>0</v>
      </c>
      <c r="L301" s="45">
        <v>0</v>
      </c>
      <c r="M301" s="45" t="b">
        <v>0</v>
      </c>
      <c r="N301" s="44" t="s">
        <v>8303</v>
      </c>
      <c r="O301" s="45">
        <v>0</v>
      </c>
      <c r="P301" s="45">
        <v>0</v>
      </c>
      <c r="Q301" s="44" t="s">
        <v>8315</v>
      </c>
      <c r="R301" s="44" t="s">
        <v>8357</v>
      </c>
      <c r="S301" s="46">
        <v>42065.791574074072</v>
      </c>
      <c r="T301" s="45"/>
      <c r="U301" s="47">
        <v>42090.749907407408</v>
      </c>
    </row>
    <row r="302" spans="1:21" x14ac:dyDescent="0.25">
      <c r="A302" s="38">
        <v>2958</v>
      </c>
      <c r="B302" s="39" t="s">
        <v>2958</v>
      </c>
      <c r="C302" s="39" t="s">
        <v>7068</v>
      </c>
      <c r="D302" s="58">
        <v>80000</v>
      </c>
      <c r="E302" s="40">
        <v>0</v>
      </c>
      <c r="F302" s="61" t="s">
        <v>8219</v>
      </c>
      <c r="G302" s="39" t="s">
        <v>8223</v>
      </c>
      <c r="H302" s="39" t="s">
        <v>8245</v>
      </c>
      <c r="I302" s="40">
        <v>1462729317</v>
      </c>
      <c r="J302" s="40">
        <v>1457548917</v>
      </c>
      <c r="K302" s="40" t="b">
        <v>0</v>
      </c>
      <c r="L302" s="40">
        <v>0</v>
      </c>
      <c r="M302" s="40" t="b">
        <v>0</v>
      </c>
      <c r="N302" s="39" t="s">
        <v>8301</v>
      </c>
      <c r="O302" s="40">
        <v>0</v>
      </c>
      <c r="P302" s="40">
        <v>0</v>
      </c>
      <c r="Q302" s="39" t="s">
        <v>8315</v>
      </c>
      <c r="R302" s="39" t="s">
        <v>8355</v>
      </c>
      <c r="S302" s="41">
        <v>42438.779131944444</v>
      </c>
      <c r="T302" s="40"/>
      <c r="U302" s="42">
        <v>42498.73746527778</v>
      </c>
    </row>
    <row r="303" spans="1:21" x14ac:dyDescent="0.25">
      <c r="A303" s="43">
        <v>3838</v>
      </c>
      <c r="B303" s="44" t="s">
        <v>3835</v>
      </c>
      <c r="C303" s="44" t="s">
        <v>7947</v>
      </c>
      <c r="D303" s="59">
        <v>100000</v>
      </c>
      <c r="E303" s="45">
        <v>100824</v>
      </c>
      <c r="F303" s="62" t="s">
        <v>8218</v>
      </c>
      <c r="G303" s="44" t="s">
        <v>8234</v>
      </c>
      <c r="H303" s="44" t="s">
        <v>8254</v>
      </c>
      <c r="I303" s="45">
        <v>1432314209</v>
      </c>
      <c r="J303" s="45">
        <v>1429722209</v>
      </c>
      <c r="K303" s="45" t="b">
        <v>0</v>
      </c>
      <c r="L303" s="45">
        <v>100</v>
      </c>
      <c r="M303" s="45" t="b">
        <v>1</v>
      </c>
      <c r="N303" s="44" t="s">
        <v>8269</v>
      </c>
      <c r="O303" s="45">
        <v>101</v>
      </c>
      <c r="P303" s="45">
        <v>1008.24</v>
      </c>
      <c r="Q303" s="44" t="s">
        <v>8315</v>
      </c>
      <c r="R303" s="44" t="s">
        <v>8316</v>
      </c>
      <c r="S303" s="46">
        <v>42116.710752314815</v>
      </c>
      <c r="T303" s="45"/>
      <c r="U303" s="47">
        <v>42146.710752314815</v>
      </c>
    </row>
    <row r="304" spans="1:21" x14ac:dyDescent="0.25">
      <c r="A304" s="38">
        <v>3826</v>
      </c>
      <c r="B304" s="39" t="s">
        <v>3823</v>
      </c>
      <c r="C304" s="39" t="s">
        <v>7935</v>
      </c>
      <c r="D304" s="58">
        <v>600</v>
      </c>
      <c r="E304" s="40">
        <v>715</v>
      </c>
      <c r="F304" s="61" t="s">
        <v>8218</v>
      </c>
      <c r="G304" s="39" t="s">
        <v>8224</v>
      </c>
      <c r="H304" s="39" t="s">
        <v>8246</v>
      </c>
      <c r="I304" s="40">
        <v>1430993394</v>
      </c>
      <c r="J304" s="40">
        <v>1428401394</v>
      </c>
      <c r="K304" s="40" t="b">
        <v>0</v>
      </c>
      <c r="L304" s="40">
        <v>26</v>
      </c>
      <c r="M304" s="40" t="b">
        <v>1</v>
      </c>
      <c r="N304" s="39" t="s">
        <v>8269</v>
      </c>
      <c r="O304" s="40">
        <v>119</v>
      </c>
      <c r="P304" s="40">
        <v>27.5</v>
      </c>
      <c r="Q304" s="39" t="s">
        <v>8315</v>
      </c>
      <c r="R304" s="39" t="s">
        <v>8316</v>
      </c>
      <c r="S304" s="41">
        <v>42101.423541666663</v>
      </c>
      <c r="T304" s="40">
        <v>2015</v>
      </c>
      <c r="U304" s="42">
        <v>42131.423541666663</v>
      </c>
    </row>
    <row r="305" spans="1:21" x14ac:dyDescent="0.25">
      <c r="A305" s="43">
        <v>3812</v>
      </c>
      <c r="B305" s="44" t="s">
        <v>3809</v>
      </c>
      <c r="C305" s="44" t="s">
        <v>7922</v>
      </c>
      <c r="D305" s="59">
        <v>2000</v>
      </c>
      <c r="E305" s="45">
        <v>2191</v>
      </c>
      <c r="F305" s="62" t="s">
        <v>8218</v>
      </c>
      <c r="G305" s="44" t="s">
        <v>8228</v>
      </c>
      <c r="H305" s="44" t="s">
        <v>8250</v>
      </c>
      <c r="I305" s="45">
        <v>1433131140</v>
      </c>
      <c r="J305" s="45">
        <v>1429120908</v>
      </c>
      <c r="K305" s="45" t="b">
        <v>0</v>
      </c>
      <c r="L305" s="45">
        <v>11</v>
      </c>
      <c r="M305" s="45" t="b">
        <v>1</v>
      </c>
      <c r="N305" s="44" t="s">
        <v>8269</v>
      </c>
      <c r="O305" s="45">
        <v>110</v>
      </c>
      <c r="P305" s="45">
        <v>199.18</v>
      </c>
      <c r="Q305" s="44" t="s">
        <v>8315</v>
      </c>
      <c r="R305" s="44" t="s">
        <v>8316</v>
      </c>
      <c r="S305" s="46">
        <v>42109.751250000001</v>
      </c>
      <c r="T305" s="45"/>
      <c r="U305" s="47">
        <v>42156.165972222225</v>
      </c>
    </row>
    <row r="306" spans="1:21" x14ac:dyDescent="0.25">
      <c r="A306" s="38">
        <v>3811</v>
      </c>
      <c r="B306" s="39" t="s">
        <v>3808</v>
      </c>
      <c r="C306" s="39" t="s">
        <v>7921</v>
      </c>
      <c r="D306" s="58">
        <v>250</v>
      </c>
      <c r="E306" s="40">
        <v>825</v>
      </c>
      <c r="F306" s="61" t="s">
        <v>8218</v>
      </c>
      <c r="G306" s="39" t="s">
        <v>8224</v>
      </c>
      <c r="H306" s="39" t="s">
        <v>8246</v>
      </c>
      <c r="I306" s="40">
        <v>1464692400</v>
      </c>
      <c r="J306" s="40">
        <v>1461769373</v>
      </c>
      <c r="K306" s="40" t="b">
        <v>0</v>
      </c>
      <c r="L306" s="40">
        <v>19</v>
      </c>
      <c r="M306" s="40" t="b">
        <v>1</v>
      </c>
      <c r="N306" s="39" t="s">
        <v>8269</v>
      </c>
      <c r="O306" s="40">
        <v>330</v>
      </c>
      <c r="P306" s="40">
        <v>43.42</v>
      </c>
      <c r="Q306" s="39" t="s">
        <v>8315</v>
      </c>
      <c r="R306" s="39" t="s">
        <v>8316</v>
      </c>
      <c r="S306" s="41">
        <v>42487.627002314817</v>
      </c>
      <c r="T306" s="40">
        <v>2016</v>
      </c>
      <c r="U306" s="42">
        <v>42521.458333333336</v>
      </c>
    </row>
    <row r="307" spans="1:21" x14ac:dyDescent="0.25">
      <c r="A307" s="43">
        <v>3786</v>
      </c>
      <c r="B307" s="44" t="s">
        <v>3783</v>
      </c>
      <c r="C307" s="44" t="s">
        <v>7896</v>
      </c>
      <c r="D307" s="59">
        <v>6000</v>
      </c>
      <c r="E307" s="45">
        <v>6658</v>
      </c>
      <c r="F307" s="62" t="s">
        <v>8218</v>
      </c>
      <c r="G307" s="44" t="s">
        <v>8223</v>
      </c>
      <c r="H307" s="44" t="s">
        <v>8245</v>
      </c>
      <c r="I307" s="45">
        <v>1464310475</v>
      </c>
      <c r="J307" s="45">
        <v>1461718475</v>
      </c>
      <c r="K307" s="45" t="b">
        <v>0</v>
      </c>
      <c r="L307" s="45">
        <v>71</v>
      </c>
      <c r="M307" s="45" t="b">
        <v>1</v>
      </c>
      <c r="N307" s="44" t="s">
        <v>8303</v>
      </c>
      <c r="O307" s="45">
        <v>111</v>
      </c>
      <c r="P307" s="45">
        <v>93.77</v>
      </c>
      <c r="Q307" s="44" t="s">
        <v>8315</v>
      </c>
      <c r="R307" s="44" t="s">
        <v>8357</v>
      </c>
      <c r="S307" s="46">
        <v>42487.037905092591</v>
      </c>
      <c r="T307" s="45"/>
      <c r="U307" s="47">
        <v>42517.037905092591</v>
      </c>
    </row>
    <row r="308" spans="1:21" x14ac:dyDescent="0.25">
      <c r="A308" s="38">
        <v>3760</v>
      </c>
      <c r="B308" s="39" t="s">
        <v>3757</v>
      </c>
      <c r="C308" s="39" t="s">
        <v>7870</v>
      </c>
      <c r="D308" s="58">
        <v>5000</v>
      </c>
      <c r="E308" s="40">
        <v>5050.7700000000004</v>
      </c>
      <c r="F308" s="61" t="s">
        <v>8218</v>
      </c>
      <c r="G308" s="39" t="s">
        <v>8223</v>
      </c>
      <c r="H308" s="39" t="s">
        <v>8245</v>
      </c>
      <c r="I308" s="40">
        <v>1399293386</v>
      </c>
      <c r="J308" s="40">
        <v>1397133386</v>
      </c>
      <c r="K308" s="40" t="b">
        <v>0</v>
      </c>
      <c r="L308" s="40">
        <v>91</v>
      </c>
      <c r="M308" s="40" t="b">
        <v>1</v>
      </c>
      <c r="N308" s="39" t="s">
        <v>8303</v>
      </c>
      <c r="O308" s="40">
        <v>101</v>
      </c>
      <c r="P308" s="40">
        <v>55.5</v>
      </c>
      <c r="Q308" s="39" t="s">
        <v>8315</v>
      </c>
      <c r="R308" s="39" t="s">
        <v>8357</v>
      </c>
      <c r="S308" s="41">
        <v>41739.525300925925</v>
      </c>
      <c r="T308" s="40"/>
      <c r="U308" s="42">
        <v>41764.525300925925</v>
      </c>
    </row>
    <row r="309" spans="1:21" x14ac:dyDescent="0.25">
      <c r="A309" s="43">
        <v>3758</v>
      </c>
      <c r="B309" s="44" t="s">
        <v>3755</v>
      </c>
      <c r="C309" s="44" t="s">
        <v>7868</v>
      </c>
      <c r="D309" s="59">
        <v>1500</v>
      </c>
      <c r="E309" s="45">
        <v>1535</v>
      </c>
      <c r="F309" s="62" t="s">
        <v>8218</v>
      </c>
      <c r="G309" s="44" t="s">
        <v>8223</v>
      </c>
      <c r="H309" s="44" t="s">
        <v>8245</v>
      </c>
      <c r="I309" s="45">
        <v>1400475600</v>
      </c>
      <c r="J309" s="45">
        <v>1397819938</v>
      </c>
      <c r="K309" s="45" t="b">
        <v>0</v>
      </c>
      <c r="L309" s="45">
        <v>26</v>
      </c>
      <c r="M309" s="45" t="b">
        <v>1</v>
      </c>
      <c r="N309" s="44" t="s">
        <v>8303</v>
      </c>
      <c r="O309" s="45">
        <v>102</v>
      </c>
      <c r="P309" s="45">
        <v>59.04</v>
      </c>
      <c r="Q309" s="44" t="s">
        <v>8315</v>
      </c>
      <c r="R309" s="44" t="s">
        <v>8357</v>
      </c>
      <c r="S309" s="46">
        <v>41747.471504629626</v>
      </c>
      <c r="T309" s="45"/>
      <c r="U309" s="47">
        <v>41778.208333333336</v>
      </c>
    </row>
    <row r="310" spans="1:21" x14ac:dyDescent="0.25">
      <c r="A310" s="38">
        <v>3726</v>
      </c>
      <c r="B310" s="39" t="s">
        <v>3723</v>
      </c>
      <c r="C310" s="39" t="s">
        <v>7836</v>
      </c>
      <c r="D310" s="58">
        <v>850</v>
      </c>
      <c r="E310" s="40">
        <v>2879</v>
      </c>
      <c r="F310" s="61" t="s">
        <v>8218</v>
      </c>
      <c r="G310" s="39" t="s">
        <v>8223</v>
      </c>
      <c r="H310" s="39" t="s">
        <v>8245</v>
      </c>
      <c r="I310" s="40">
        <v>1461963600</v>
      </c>
      <c r="J310" s="40">
        <v>1459567371</v>
      </c>
      <c r="K310" s="40" t="b">
        <v>0</v>
      </c>
      <c r="L310" s="40">
        <v>46</v>
      </c>
      <c r="M310" s="40" t="b">
        <v>1</v>
      </c>
      <c r="N310" s="39" t="s">
        <v>8269</v>
      </c>
      <c r="O310" s="40">
        <v>339</v>
      </c>
      <c r="P310" s="40">
        <v>62.59</v>
      </c>
      <c r="Q310" s="39" t="s">
        <v>8315</v>
      </c>
      <c r="R310" s="39" t="s">
        <v>8316</v>
      </c>
      <c r="S310" s="41">
        <v>42462.140868055554</v>
      </c>
      <c r="T310" s="40"/>
      <c r="U310" s="42">
        <v>42489.875</v>
      </c>
    </row>
    <row r="311" spans="1:21" x14ac:dyDescent="0.25">
      <c r="A311" s="43">
        <v>3724</v>
      </c>
      <c r="B311" s="44" t="s">
        <v>3721</v>
      </c>
      <c r="C311" s="44" t="s">
        <v>7834</v>
      </c>
      <c r="D311" s="59">
        <v>4300</v>
      </c>
      <c r="E311" s="45">
        <v>4409.55</v>
      </c>
      <c r="F311" s="62" t="s">
        <v>8218</v>
      </c>
      <c r="G311" s="44" t="s">
        <v>8224</v>
      </c>
      <c r="H311" s="44" t="s">
        <v>8246</v>
      </c>
      <c r="I311" s="45">
        <v>1462402800</v>
      </c>
      <c r="J311" s="45">
        <v>1459856860</v>
      </c>
      <c r="K311" s="45" t="b">
        <v>0</v>
      </c>
      <c r="L311" s="45">
        <v>89</v>
      </c>
      <c r="M311" s="45" t="b">
        <v>1</v>
      </c>
      <c r="N311" s="44" t="s">
        <v>8269</v>
      </c>
      <c r="O311" s="45">
        <v>103</v>
      </c>
      <c r="P311" s="45">
        <v>49.55</v>
      </c>
      <c r="Q311" s="44" t="s">
        <v>8315</v>
      </c>
      <c r="R311" s="44" t="s">
        <v>8316</v>
      </c>
      <c r="S311" s="46">
        <v>42465.491435185184</v>
      </c>
      <c r="T311" s="45">
        <v>2016</v>
      </c>
      <c r="U311" s="47">
        <v>42494.958333333336</v>
      </c>
    </row>
    <row r="312" spans="1:21" x14ac:dyDescent="0.25">
      <c r="A312" s="38">
        <v>3717</v>
      </c>
      <c r="B312" s="39" t="s">
        <v>3714</v>
      </c>
      <c r="C312" s="39" t="s">
        <v>7827</v>
      </c>
      <c r="D312" s="58">
        <v>4000</v>
      </c>
      <c r="E312" s="40">
        <v>4030</v>
      </c>
      <c r="F312" s="61" t="s">
        <v>8218</v>
      </c>
      <c r="G312" s="39" t="s">
        <v>8224</v>
      </c>
      <c r="H312" s="39" t="s">
        <v>8246</v>
      </c>
      <c r="I312" s="40">
        <v>1431204449</v>
      </c>
      <c r="J312" s="40">
        <v>1428526049</v>
      </c>
      <c r="K312" s="40" t="b">
        <v>0</v>
      </c>
      <c r="L312" s="40">
        <v>13</v>
      </c>
      <c r="M312" s="40" t="b">
        <v>1</v>
      </c>
      <c r="N312" s="39" t="s">
        <v>8269</v>
      </c>
      <c r="O312" s="40">
        <v>101</v>
      </c>
      <c r="P312" s="40">
        <v>310</v>
      </c>
      <c r="Q312" s="39" t="s">
        <v>8315</v>
      </c>
      <c r="R312" s="39" t="s">
        <v>8316</v>
      </c>
      <c r="S312" s="41">
        <v>42102.866307870368</v>
      </c>
      <c r="T312" s="40">
        <v>2015</v>
      </c>
      <c r="U312" s="42">
        <v>42133.866307870368</v>
      </c>
    </row>
    <row r="313" spans="1:21" x14ac:dyDescent="0.25">
      <c r="A313" s="43">
        <v>3714</v>
      </c>
      <c r="B313" s="44" t="s">
        <v>3711</v>
      </c>
      <c r="C313" s="44" t="s">
        <v>7824</v>
      </c>
      <c r="D313" s="59">
        <v>10000</v>
      </c>
      <c r="E313" s="45">
        <v>10235</v>
      </c>
      <c r="F313" s="62" t="s">
        <v>8218</v>
      </c>
      <c r="G313" s="44" t="s">
        <v>8223</v>
      </c>
      <c r="H313" s="44" t="s">
        <v>8245</v>
      </c>
      <c r="I313" s="45">
        <v>1432612740</v>
      </c>
      <c r="J313" s="45">
        <v>1429881667</v>
      </c>
      <c r="K313" s="45" t="b">
        <v>0</v>
      </c>
      <c r="L313" s="45">
        <v>97</v>
      </c>
      <c r="M313" s="45" t="b">
        <v>1</v>
      </c>
      <c r="N313" s="44" t="s">
        <v>8269</v>
      </c>
      <c r="O313" s="45">
        <v>102</v>
      </c>
      <c r="P313" s="45">
        <v>105.52</v>
      </c>
      <c r="Q313" s="44" t="s">
        <v>8315</v>
      </c>
      <c r="R313" s="44" t="s">
        <v>8316</v>
      </c>
      <c r="S313" s="46">
        <v>42118.556331018517</v>
      </c>
      <c r="T313" s="45"/>
      <c r="U313" s="47">
        <v>42150.165972222225</v>
      </c>
    </row>
    <row r="314" spans="1:21" x14ac:dyDescent="0.25">
      <c r="A314" s="38">
        <v>3704</v>
      </c>
      <c r="B314" s="39" t="s">
        <v>3701</v>
      </c>
      <c r="C314" s="39" t="s">
        <v>7814</v>
      </c>
      <c r="D314" s="58">
        <v>300</v>
      </c>
      <c r="E314" s="40">
        <v>409.01</v>
      </c>
      <c r="F314" s="61" t="s">
        <v>8218</v>
      </c>
      <c r="G314" s="39" t="s">
        <v>8224</v>
      </c>
      <c r="H314" s="39" t="s">
        <v>8246</v>
      </c>
      <c r="I314" s="40">
        <v>1464712394</v>
      </c>
      <c r="J314" s="40">
        <v>1459528394</v>
      </c>
      <c r="K314" s="40" t="b">
        <v>0</v>
      </c>
      <c r="L314" s="40">
        <v>27</v>
      </c>
      <c r="M314" s="40" t="b">
        <v>1</v>
      </c>
      <c r="N314" s="39" t="s">
        <v>8269</v>
      </c>
      <c r="O314" s="40">
        <v>136</v>
      </c>
      <c r="P314" s="40">
        <v>15.15</v>
      </c>
      <c r="Q314" s="39" t="s">
        <v>8315</v>
      </c>
      <c r="R314" s="39" t="s">
        <v>8316</v>
      </c>
      <c r="S314" s="41">
        <v>42461.689745370371</v>
      </c>
      <c r="T314" s="40">
        <v>2016</v>
      </c>
      <c r="U314" s="42">
        <v>42521.689745370371</v>
      </c>
    </row>
    <row r="315" spans="1:21" x14ac:dyDescent="0.25">
      <c r="A315" s="43">
        <v>3697</v>
      </c>
      <c r="B315" s="44" t="s">
        <v>3694</v>
      </c>
      <c r="C315" s="44" t="s">
        <v>7807</v>
      </c>
      <c r="D315" s="59">
        <v>2000</v>
      </c>
      <c r="E315" s="45">
        <v>2160</v>
      </c>
      <c r="F315" s="62" t="s">
        <v>8218</v>
      </c>
      <c r="G315" s="44" t="s">
        <v>8224</v>
      </c>
      <c r="H315" s="44" t="s">
        <v>8246</v>
      </c>
      <c r="I315" s="45">
        <v>1462878648</v>
      </c>
      <c r="J315" s="45">
        <v>1461064248</v>
      </c>
      <c r="K315" s="45" t="b">
        <v>0</v>
      </c>
      <c r="L315" s="45">
        <v>30</v>
      </c>
      <c r="M315" s="45" t="b">
        <v>1</v>
      </c>
      <c r="N315" s="44" t="s">
        <v>8269</v>
      </c>
      <c r="O315" s="45">
        <v>108</v>
      </c>
      <c r="P315" s="45">
        <v>72</v>
      </c>
      <c r="Q315" s="44" t="s">
        <v>8315</v>
      </c>
      <c r="R315" s="44" t="s">
        <v>8316</v>
      </c>
      <c r="S315" s="46">
        <v>42479.465833333335</v>
      </c>
      <c r="T315" s="45">
        <v>2016</v>
      </c>
      <c r="U315" s="47">
        <v>42500.465833333335</v>
      </c>
    </row>
    <row r="316" spans="1:21" x14ac:dyDescent="0.25">
      <c r="A316" s="38">
        <v>3694</v>
      </c>
      <c r="B316" s="39" t="s">
        <v>3691</v>
      </c>
      <c r="C316" s="39" t="s">
        <v>7804</v>
      </c>
      <c r="D316" s="58">
        <v>3500</v>
      </c>
      <c r="E316" s="40">
        <v>3760</v>
      </c>
      <c r="F316" s="61" t="s">
        <v>8218</v>
      </c>
      <c r="G316" s="39" t="s">
        <v>8223</v>
      </c>
      <c r="H316" s="39" t="s">
        <v>8245</v>
      </c>
      <c r="I316" s="40">
        <v>1465178400</v>
      </c>
      <c r="J316" s="40">
        <v>1461985967</v>
      </c>
      <c r="K316" s="40" t="b">
        <v>0</v>
      </c>
      <c r="L316" s="40">
        <v>60</v>
      </c>
      <c r="M316" s="40" t="b">
        <v>1</v>
      </c>
      <c r="N316" s="39" t="s">
        <v>8269</v>
      </c>
      <c r="O316" s="40">
        <v>107</v>
      </c>
      <c r="P316" s="40">
        <v>62.67</v>
      </c>
      <c r="Q316" s="39" t="s">
        <v>8315</v>
      </c>
      <c r="R316" s="39" t="s">
        <v>8316</v>
      </c>
      <c r="S316" s="41">
        <v>42490.133877314816</v>
      </c>
      <c r="T316" s="40"/>
      <c r="U316" s="42">
        <v>42527.083333333336</v>
      </c>
    </row>
    <row r="317" spans="1:21" x14ac:dyDescent="0.25">
      <c r="A317" s="43">
        <v>3685</v>
      </c>
      <c r="B317" s="44" t="s">
        <v>3682</v>
      </c>
      <c r="C317" s="44" t="s">
        <v>7795</v>
      </c>
      <c r="D317" s="59">
        <v>5000</v>
      </c>
      <c r="E317" s="45">
        <v>5285</v>
      </c>
      <c r="F317" s="62" t="s">
        <v>8218</v>
      </c>
      <c r="G317" s="44" t="s">
        <v>8223</v>
      </c>
      <c r="H317" s="44" t="s">
        <v>8245</v>
      </c>
      <c r="I317" s="45">
        <v>1400533200</v>
      </c>
      <c r="J317" s="45">
        <v>1398348859</v>
      </c>
      <c r="K317" s="45" t="b">
        <v>0</v>
      </c>
      <c r="L317" s="45">
        <v>126</v>
      </c>
      <c r="M317" s="45" t="b">
        <v>1</v>
      </c>
      <c r="N317" s="44" t="s">
        <v>8269</v>
      </c>
      <c r="O317" s="45">
        <v>106</v>
      </c>
      <c r="P317" s="45">
        <v>41.94</v>
      </c>
      <c r="Q317" s="44" t="s">
        <v>8315</v>
      </c>
      <c r="R317" s="44" t="s">
        <v>8316</v>
      </c>
      <c r="S317" s="46">
        <v>41753.593275462961</v>
      </c>
      <c r="T317" s="45"/>
      <c r="U317" s="47">
        <v>41778.875</v>
      </c>
    </row>
    <row r="318" spans="1:21" x14ac:dyDescent="0.25">
      <c r="A318" s="38">
        <v>3678</v>
      </c>
      <c r="B318" s="39" t="s">
        <v>3675</v>
      </c>
      <c r="C318" s="39" t="s">
        <v>7788</v>
      </c>
      <c r="D318" s="58">
        <v>2000</v>
      </c>
      <c r="E318" s="40">
        <v>2050</v>
      </c>
      <c r="F318" s="61" t="s">
        <v>8218</v>
      </c>
      <c r="G318" s="39" t="s">
        <v>8224</v>
      </c>
      <c r="H318" s="39" t="s">
        <v>8246</v>
      </c>
      <c r="I318" s="40">
        <v>1433076298</v>
      </c>
      <c r="J318" s="40">
        <v>1430052298</v>
      </c>
      <c r="K318" s="40" t="b">
        <v>0</v>
      </c>
      <c r="L318" s="40">
        <v>31</v>
      </c>
      <c r="M318" s="40" t="b">
        <v>1</v>
      </c>
      <c r="N318" s="39" t="s">
        <v>8269</v>
      </c>
      <c r="O318" s="40">
        <v>103</v>
      </c>
      <c r="P318" s="40">
        <v>66.13</v>
      </c>
      <c r="Q318" s="39" t="s">
        <v>8315</v>
      </c>
      <c r="R318" s="39" t="s">
        <v>8316</v>
      </c>
      <c r="S318" s="41">
        <v>42120.531226851854</v>
      </c>
      <c r="T318" s="40">
        <v>2015</v>
      </c>
      <c r="U318" s="42">
        <v>42155.531226851854</v>
      </c>
    </row>
    <row r="319" spans="1:21" x14ac:dyDescent="0.25">
      <c r="A319" s="43">
        <v>3604</v>
      </c>
      <c r="B319" s="44" t="s">
        <v>3603</v>
      </c>
      <c r="C319" s="44" t="s">
        <v>7714</v>
      </c>
      <c r="D319" s="59">
        <v>3000</v>
      </c>
      <c r="E319" s="45">
        <v>3385</v>
      </c>
      <c r="F319" s="62" t="s">
        <v>8218</v>
      </c>
      <c r="G319" s="44" t="s">
        <v>8223</v>
      </c>
      <c r="H319" s="44" t="s">
        <v>8245</v>
      </c>
      <c r="I319" s="45">
        <v>1461913140</v>
      </c>
      <c r="J319" s="45">
        <v>1461370956</v>
      </c>
      <c r="K319" s="45" t="b">
        <v>0</v>
      </c>
      <c r="L319" s="45">
        <v>69</v>
      </c>
      <c r="M319" s="45" t="b">
        <v>1</v>
      </c>
      <c r="N319" s="44" t="s">
        <v>8269</v>
      </c>
      <c r="O319" s="45">
        <v>113</v>
      </c>
      <c r="P319" s="45">
        <v>49.06</v>
      </c>
      <c r="Q319" s="44" t="s">
        <v>8315</v>
      </c>
      <c r="R319" s="44" t="s">
        <v>8316</v>
      </c>
      <c r="S319" s="46">
        <v>42483.015694444446</v>
      </c>
      <c r="T319" s="45"/>
      <c r="U319" s="47">
        <v>42489.290972222225</v>
      </c>
    </row>
    <row r="320" spans="1:21" x14ac:dyDescent="0.25">
      <c r="A320" s="38">
        <v>532</v>
      </c>
      <c r="B320" s="39" t="s">
        <v>533</v>
      </c>
      <c r="C320" s="39" t="s">
        <v>4642</v>
      </c>
      <c r="D320" s="58">
        <v>10000</v>
      </c>
      <c r="E320" s="40">
        <v>12325</v>
      </c>
      <c r="F320" s="61" t="s">
        <v>8218</v>
      </c>
      <c r="G320" s="39" t="s">
        <v>8223</v>
      </c>
      <c r="H320" s="39" t="s">
        <v>8245</v>
      </c>
      <c r="I320" s="40">
        <v>1463098208</v>
      </c>
      <c r="J320" s="40">
        <v>1460506208</v>
      </c>
      <c r="K320" s="40" t="b">
        <v>0</v>
      </c>
      <c r="L320" s="40">
        <v>173</v>
      </c>
      <c r="M320" s="40" t="b">
        <v>1</v>
      </c>
      <c r="N320" s="39" t="s">
        <v>8269</v>
      </c>
      <c r="O320" s="40">
        <v>123</v>
      </c>
      <c r="P320" s="40">
        <v>71.239999999999995</v>
      </c>
      <c r="Q320" s="39" t="s">
        <v>8315</v>
      </c>
      <c r="R320" s="39" t="s">
        <v>8316</v>
      </c>
      <c r="S320" s="41">
        <v>42473.007037037038</v>
      </c>
      <c r="T320" s="40"/>
      <c r="U320" s="42">
        <v>42503.007037037038</v>
      </c>
    </row>
    <row r="321" spans="1:21" x14ac:dyDescent="0.25">
      <c r="A321" s="43">
        <v>533</v>
      </c>
      <c r="B321" s="44" t="s">
        <v>534</v>
      </c>
      <c r="C321" s="44" t="s">
        <v>4643</v>
      </c>
      <c r="D321" s="59">
        <v>2000</v>
      </c>
      <c r="E321" s="45">
        <v>2004</v>
      </c>
      <c r="F321" s="62" t="s">
        <v>8218</v>
      </c>
      <c r="G321" s="44" t="s">
        <v>8224</v>
      </c>
      <c r="H321" s="44" t="s">
        <v>8246</v>
      </c>
      <c r="I321" s="45">
        <v>1463394365</v>
      </c>
      <c r="J321" s="45">
        <v>1461320765</v>
      </c>
      <c r="K321" s="45" t="b">
        <v>0</v>
      </c>
      <c r="L321" s="45">
        <v>17</v>
      </c>
      <c r="M321" s="45" t="b">
        <v>1</v>
      </c>
      <c r="N321" s="44" t="s">
        <v>8269</v>
      </c>
      <c r="O321" s="45">
        <v>100</v>
      </c>
      <c r="P321" s="45">
        <v>117.88</v>
      </c>
      <c r="Q321" s="44" t="s">
        <v>8315</v>
      </c>
      <c r="R321" s="44" t="s">
        <v>8316</v>
      </c>
      <c r="S321" s="46">
        <v>42482.43478009259</v>
      </c>
      <c r="T321" s="45">
        <v>2016</v>
      </c>
      <c r="U321" s="47">
        <v>42506.43478009259</v>
      </c>
    </row>
    <row r="322" spans="1:21" x14ac:dyDescent="0.25">
      <c r="A322" s="38">
        <v>538</v>
      </c>
      <c r="B322" s="39" t="s">
        <v>539</v>
      </c>
      <c r="C322" s="39" t="s">
        <v>4648</v>
      </c>
      <c r="D322" s="58">
        <v>5000</v>
      </c>
      <c r="E322" s="40">
        <v>15121</v>
      </c>
      <c r="F322" s="61" t="s">
        <v>8218</v>
      </c>
      <c r="G322" s="39" t="s">
        <v>8223</v>
      </c>
      <c r="H322" s="39" t="s">
        <v>8245</v>
      </c>
      <c r="I322" s="40">
        <v>1463166263</v>
      </c>
      <c r="J322" s="40">
        <v>1460574263</v>
      </c>
      <c r="K322" s="40" t="b">
        <v>0</v>
      </c>
      <c r="L322" s="40">
        <v>60</v>
      </c>
      <c r="M322" s="40" t="b">
        <v>1</v>
      </c>
      <c r="N322" s="39" t="s">
        <v>8269</v>
      </c>
      <c r="O322" s="40">
        <v>302</v>
      </c>
      <c r="P322" s="40">
        <v>252.02</v>
      </c>
      <c r="Q322" s="39" t="s">
        <v>8315</v>
      </c>
      <c r="R322" s="39" t="s">
        <v>8316</v>
      </c>
      <c r="S322" s="41">
        <v>42473.794710648152</v>
      </c>
      <c r="T322" s="40"/>
      <c r="U322" s="42">
        <v>42503.794710648152</v>
      </c>
    </row>
    <row r="323" spans="1:21" x14ac:dyDescent="0.25">
      <c r="A323" s="43">
        <v>3588</v>
      </c>
      <c r="B323" s="44" t="s">
        <v>3587</v>
      </c>
      <c r="C323" s="44" t="s">
        <v>7698</v>
      </c>
      <c r="D323" s="59">
        <v>200</v>
      </c>
      <c r="E323" s="45">
        <v>201</v>
      </c>
      <c r="F323" s="62" t="s">
        <v>8218</v>
      </c>
      <c r="G323" s="44" t="s">
        <v>8224</v>
      </c>
      <c r="H323" s="44" t="s">
        <v>8246</v>
      </c>
      <c r="I323" s="45">
        <v>1430348400</v>
      </c>
      <c r="J323" s="45">
        <v>1428436410</v>
      </c>
      <c r="K323" s="45" t="b">
        <v>0</v>
      </c>
      <c r="L323" s="45">
        <v>11</v>
      </c>
      <c r="M323" s="45" t="b">
        <v>1</v>
      </c>
      <c r="N323" s="44" t="s">
        <v>8269</v>
      </c>
      <c r="O323" s="45">
        <v>101</v>
      </c>
      <c r="P323" s="45">
        <v>18.27</v>
      </c>
      <c r="Q323" s="44" t="s">
        <v>8315</v>
      </c>
      <c r="R323" s="44" t="s">
        <v>8316</v>
      </c>
      <c r="S323" s="46">
        <v>42101.828819444447</v>
      </c>
      <c r="T323" s="45">
        <v>2015</v>
      </c>
      <c r="U323" s="47">
        <v>42123.958333333336</v>
      </c>
    </row>
    <row r="324" spans="1:21" x14ac:dyDescent="0.25">
      <c r="A324" s="38">
        <v>3560</v>
      </c>
      <c r="B324" s="39" t="s">
        <v>3559</v>
      </c>
      <c r="C324" s="39" t="s">
        <v>7670</v>
      </c>
      <c r="D324" s="58">
        <v>3200</v>
      </c>
      <c r="E324" s="40">
        <v>3470</v>
      </c>
      <c r="F324" s="61" t="s">
        <v>8218</v>
      </c>
      <c r="G324" s="39" t="s">
        <v>8228</v>
      </c>
      <c r="H324" s="39" t="s">
        <v>8250</v>
      </c>
      <c r="I324" s="40">
        <v>1432694700</v>
      </c>
      <c r="J324" s="40">
        <v>1429651266</v>
      </c>
      <c r="K324" s="40" t="b">
        <v>0</v>
      </c>
      <c r="L324" s="40">
        <v>74</v>
      </c>
      <c r="M324" s="40" t="b">
        <v>1</v>
      </c>
      <c r="N324" s="39" t="s">
        <v>8269</v>
      </c>
      <c r="O324" s="40">
        <v>108</v>
      </c>
      <c r="P324" s="40">
        <v>46.89</v>
      </c>
      <c r="Q324" s="39" t="s">
        <v>8315</v>
      </c>
      <c r="R324" s="39" t="s">
        <v>8316</v>
      </c>
      <c r="S324" s="41">
        <v>42115.889652777776</v>
      </c>
      <c r="T324" s="40"/>
      <c r="U324" s="42">
        <v>42151.114583333336</v>
      </c>
    </row>
    <row r="325" spans="1:21" x14ac:dyDescent="0.25">
      <c r="A325" s="43">
        <v>3557</v>
      </c>
      <c r="B325" s="44" t="s">
        <v>3556</v>
      </c>
      <c r="C325" s="44" t="s">
        <v>7667</v>
      </c>
      <c r="D325" s="59">
        <v>100000</v>
      </c>
      <c r="E325" s="45">
        <v>100036</v>
      </c>
      <c r="F325" s="62" t="s">
        <v>8218</v>
      </c>
      <c r="G325" s="44" t="s">
        <v>8223</v>
      </c>
      <c r="H325" s="44" t="s">
        <v>8245</v>
      </c>
      <c r="I325" s="45">
        <v>1399271911</v>
      </c>
      <c r="J325" s="45">
        <v>1396334311</v>
      </c>
      <c r="K325" s="45" t="b">
        <v>0</v>
      </c>
      <c r="L325" s="45">
        <v>558</v>
      </c>
      <c r="M325" s="45" t="b">
        <v>1</v>
      </c>
      <c r="N325" s="44" t="s">
        <v>8269</v>
      </c>
      <c r="O325" s="45">
        <v>100</v>
      </c>
      <c r="P325" s="45">
        <v>179.28</v>
      </c>
      <c r="Q325" s="44" t="s">
        <v>8315</v>
      </c>
      <c r="R325" s="44" t="s">
        <v>8316</v>
      </c>
      <c r="S325" s="46">
        <v>41730.276747685188</v>
      </c>
      <c r="T325" s="45"/>
      <c r="U325" s="47">
        <v>41764.276747685188</v>
      </c>
    </row>
    <row r="326" spans="1:21" x14ac:dyDescent="0.25">
      <c r="A326" s="38">
        <v>3551</v>
      </c>
      <c r="B326" s="39" t="s">
        <v>3550</v>
      </c>
      <c r="C326" s="39" t="s">
        <v>7661</v>
      </c>
      <c r="D326" s="58">
        <v>1500</v>
      </c>
      <c r="E326" s="40">
        <v>1527.5</v>
      </c>
      <c r="F326" s="61" t="s">
        <v>8218</v>
      </c>
      <c r="G326" s="39" t="s">
        <v>8223</v>
      </c>
      <c r="H326" s="39" t="s">
        <v>8245</v>
      </c>
      <c r="I326" s="40">
        <v>1400796420</v>
      </c>
      <c r="J326" s="40">
        <v>1398342170</v>
      </c>
      <c r="K326" s="40" t="b">
        <v>0</v>
      </c>
      <c r="L326" s="40">
        <v>25</v>
      </c>
      <c r="M326" s="40" t="b">
        <v>1</v>
      </c>
      <c r="N326" s="39" t="s">
        <v>8269</v>
      </c>
      <c r="O326" s="40">
        <v>102</v>
      </c>
      <c r="P326" s="40">
        <v>61.1</v>
      </c>
      <c r="Q326" s="39" t="s">
        <v>8315</v>
      </c>
      <c r="R326" s="39" t="s">
        <v>8316</v>
      </c>
      <c r="S326" s="41">
        <v>41753.515856481485</v>
      </c>
      <c r="T326" s="40"/>
      <c r="U326" s="42">
        <v>41781.921527777777</v>
      </c>
    </row>
    <row r="327" spans="1:21" x14ac:dyDescent="0.25">
      <c r="A327" s="43">
        <v>3550</v>
      </c>
      <c r="B327" s="44" t="s">
        <v>3549</v>
      </c>
      <c r="C327" s="44" t="s">
        <v>7660</v>
      </c>
      <c r="D327" s="59">
        <v>2500</v>
      </c>
      <c r="E327" s="45">
        <v>2620</v>
      </c>
      <c r="F327" s="62" t="s">
        <v>8218</v>
      </c>
      <c r="G327" s="44" t="s">
        <v>8224</v>
      </c>
      <c r="H327" s="44" t="s">
        <v>8246</v>
      </c>
      <c r="I327" s="45">
        <v>1462224398</v>
      </c>
      <c r="J327" s="45">
        <v>1459632398</v>
      </c>
      <c r="K327" s="45" t="b">
        <v>0</v>
      </c>
      <c r="L327" s="45">
        <v>64</v>
      </c>
      <c r="M327" s="45" t="b">
        <v>1</v>
      </c>
      <c r="N327" s="44" t="s">
        <v>8269</v>
      </c>
      <c r="O327" s="45">
        <v>105</v>
      </c>
      <c r="P327" s="45">
        <v>40.94</v>
      </c>
      <c r="Q327" s="44" t="s">
        <v>8315</v>
      </c>
      <c r="R327" s="44" t="s">
        <v>8316</v>
      </c>
      <c r="S327" s="46">
        <v>42462.893495370372</v>
      </c>
      <c r="T327" s="45">
        <v>2016</v>
      </c>
      <c r="U327" s="47">
        <v>42492.893495370372</v>
      </c>
    </row>
    <row r="328" spans="1:21" x14ac:dyDescent="0.25">
      <c r="A328" s="38">
        <v>3547</v>
      </c>
      <c r="B328" s="39" t="s">
        <v>3546</v>
      </c>
      <c r="C328" s="39" t="s">
        <v>7657</v>
      </c>
      <c r="D328" s="58">
        <v>35000</v>
      </c>
      <c r="E328" s="40">
        <v>40043.25</v>
      </c>
      <c r="F328" s="61" t="s">
        <v>8218</v>
      </c>
      <c r="G328" s="39" t="s">
        <v>8223</v>
      </c>
      <c r="H328" s="39" t="s">
        <v>8245</v>
      </c>
      <c r="I328" s="40">
        <v>1463198340</v>
      </c>
      <c r="J328" s="40">
        <v>1461117201</v>
      </c>
      <c r="K328" s="40" t="b">
        <v>0</v>
      </c>
      <c r="L328" s="40">
        <v>336</v>
      </c>
      <c r="M328" s="40" t="b">
        <v>1</v>
      </c>
      <c r="N328" s="39" t="s">
        <v>8269</v>
      </c>
      <c r="O328" s="40">
        <v>114</v>
      </c>
      <c r="P328" s="40">
        <v>119.18</v>
      </c>
      <c r="Q328" s="39" t="s">
        <v>8315</v>
      </c>
      <c r="R328" s="39" t="s">
        <v>8316</v>
      </c>
      <c r="S328" s="41">
        <v>42480.078715277778</v>
      </c>
      <c r="T328" s="40"/>
      <c r="U328" s="42">
        <v>42504.165972222225</v>
      </c>
    </row>
    <row r="329" spans="1:21" x14ac:dyDescent="0.25">
      <c r="A329" s="43">
        <v>3508</v>
      </c>
      <c r="B329" s="44" t="s">
        <v>3507</v>
      </c>
      <c r="C329" s="44" t="s">
        <v>7618</v>
      </c>
      <c r="D329" s="59">
        <v>100</v>
      </c>
      <c r="E329" s="45">
        <v>180</v>
      </c>
      <c r="F329" s="62" t="s">
        <v>8218</v>
      </c>
      <c r="G329" s="44" t="s">
        <v>8224</v>
      </c>
      <c r="H329" s="44" t="s">
        <v>8246</v>
      </c>
      <c r="I329" s="45">
        <v>1462914000</v>
      </c>
      <c r="J329" s="45">
        <v>1460914253</v>
      </c>
      <c r="K329" s="45" t="b">
        <v>0</v>
      </c>
      <c r="L329" s="45">
        <v>15</v>
      </c>
      <c r="M329" s="45" t="b">
        <v>1</v>
      </c>
      <c r="N329" s="44" t="s">
        <v>8269</v>
      </c>
      <c r="O329" s="45">
        <v>180</v>
      </c>
      <c r="P329" s="45">
        <v>12</v>
      </c>
      <c r="Q329" s="44" t="s">
        <v>8315</v>
      </c>
      <c r="R329" s="44" t="s">
        <v>8316</v>
      </c>
      <c r="S329" s="46">
        <v>42477.729780092595</v>
      </c>
      <c r="T329" s="45">
        <v>2016</v>
      </c>
      <c r="U329" s="47">
        <v>42500.875</v>
      </c>
    </row>
    <row r="330" spans="1:21" x14ac:dyDescent="0.25">
      <c r="A330" s="38">
        <v>3491</v>
      </c>
      <c r="B330" s="39" t="s">
        <v>3490</v>
      </c>
      <c r="C330" s="39" t="s">
        <v>7601</v>
      </c>
      <c r="D330" s="58">
        <v>500</v>
      </c>
      <c r="E330" s="40">
        <v>791</v>
      </c>
      <c r="F330" s="61" t="s">
        <v>8218</v>
      </c>
      <c r="G330" s="39" t="s">
        <v>8223</v>
      </c>
      <c r="H330" s="39" t="s">
        <v>8245</v>
      </c>
      <c r="I330" s="40">
        <v>1431928784</v>
      </c>
      <c r="J330" s="40">
        <v>1430114384</v>
      </c>
      <c r="K330" s="40" t="b">
        <v>0</v>
      </c>
      <c r="L330" s="40">
        <v>10</v>
      </c>
      <c r="M330" s="40" t="b">
        <v>1</v>
      </c>
      <c r="N330" s="39" t="s">
        <v>8269</v>
      </c>
      <c r="O330" s="40">
        <v>158</v>
      </c>
      <c r="P330" s="40">
        <v>79.099999999999994</v>
      </c>
      <c r="Q330" s="39" t="s">
        <v>8315</v>
      </c>
      <c r="R330" s="39" t="s">
        <v>8316</v>
      </c>
      <c r="S330" s="41">
        <v>42121.249814814815</v>
      </c>
      <c r="T330" s="40"/>
      <c r="U330" s="42">
        <v>42142.249814814815</v>
      </c>
    </row>
    <row r="331" spans="1:21" x14ac:dyDescent="0.25">
      <c r="A331" s="43">
        <v>3489</v>
      </c>
      <c r="B331" s="44" t="s">
        <v>3488</v>
      </c>
      <c r="C331" s="44" t="s">
        <v>7599</v>
      </c>
      <c r="D331" s="59">
        <v>5000</v>
      </c>
      <c r="E331" s="45">
        <v>5635</v>
      </c>
      <c r="F331" s="62" t="s">
        <v>8218</v>
      </c>
      <c r="G331" s="44" t="s">
        <v>8224</v>
      </c>
      <c r="H331" s="44" t="s">
        <v>8246</v>
      </c>
      <c r="I331" s="45">
        <v>1400965200</v>
      </c>
      <c r="J331" s="45">
        <v>1398352531</v>
      </c>
      <c r="K331" s="45" t="b">
        <v>0</v>
      </c>
      <c r="L331" s="45">
        <v>72</v>
      </c>
      <c r="M331" s="45" t="b">
        <v>1</v>
      </c>
      <c r="N331" s="44" t="s">
        <v>8269</v>
      </c>
      <c r="O331" s="45">
        <v>113</v>
      </c>
      <c r="P331" s="45">
        <v>78.260000000000005</v>
      </c>
      <c r="Q331" s="44" t="s">
        <v>8315</v>
      </c>
      <c r="R331" s="44" t="s">
        <v>8316</v>
      </c>
      <c r="S331" s="46">
        <v>41753.635775462964</v>
      </c>
      <c r="T331" s="45">
        <v>2014</v>
      </c>
      <c r="U331" s="47">
        <v>41783.875</v>
      </c>
    </row>
    <row r="332" spans="1:21" x14ac:dyDescent="0.25">
      <c r="A332" s="38">
        <v>3459</v>
      </c>
      <c r="B332" s="39" t="s">
        <v>3458</v>
      </c>
      <c r="C332" s="39" t="s">
        <v>7569</v>
      </c>
      <c r="D332" s="58">
        <v>500</v>
      </c>
      <c r="E332" s="40">
        <v>631</v>
      </c>
      <c r="F332" s="61" t="s">
        <v>8218</v>
      </c>
      <c r="G332" s="39" t="s">
        <v>8224</v>
      </c>
      <c r="H332" s="39" t="s">
        <v>8246</v>
      </c>
      <c r="I332" s="40">
        <v>1463743860</v>
      </c>
      <c r="J332" s="40">
        <v>1461151860</v>
      </c>
      <c r="K332" s="40" t="b">
        <v>0</v>
      </c>
      <c r="L332" s="40">
        <v>36</v>
      </c>
      <c r="M332" s="40" t="b">
        <v>1</v>
      </c>
      <c r="N332" s="39" t="s">
        <v>8269</v>
      </c>
      <c r="O332" s="40">
        <v>126</v>
      </c>
      <c r="P332" s="40">
        <v>17.53</v>
      </c>
      <c r="Q332" s="39" t="s">
        <v>8315</v>
      </c>
      <c r="R332" s="39" t="s">
        <v>8316</v>
      </c>
      <c r="S332" s="41">
        <v>42480.479861111111</v>
      </c>
      <c r="T332" s="40">
        <v>2016</v>
      </c>
      <c r="U332" s="42">
        <v>42510.479861111111</v>
      </c>
    </row>
    <row r="333" spans="1:21" x14ac:dyDescent="0.25">
      <c r="A333" s="43">
        <v>3442</v>
      </c>
      <c r="B333" s="44" t="s">
        <v>3441</v>
      </c>
      <c r="C333" s="44" t="s">
        <v>7552</v>
      </c>
      <c r="D333" s="59">
        <v>250</v>
      </c>
      <c r="E333" s="45">
        <v>250</v>
      </c>
      <c r="F333" s="62" t="s">
        <v>8218</v>
      </c>
      <c r="G333" s="44" t="s">
        <v>8223</v>
      </c>
      <c r="H333" s="44" t="s">
        <v>8245</v>
      </c>
      <c r="I333" s="45">
        <v>1433016672</v>
      </c>
      <c r="J333" s="45">
        <v>1430424672</v>
      </c>
      <c r="K333" s="45" t="b">
        <v>0</v>
      </c>
      <c r="L333" s="45">
        <v>8</v>
      </c>
      <c r="M333" s="45" t="b">
        <v>1</v>
      </c>
      <c r="N333" s="44" t="s">
        <v>8269</v>
      </c>
      <c r="O333" s="45">
        <v>100</v>
      </c>
      <c r="P333" s="45">
        <v>31.25</v>
      </c>
      <c r="Q333" s="44" t="s">
        <v>8315</v>
      </c>
      <c r="R333" s="44" t="s">
        <v>8316</v>
      </c>
      <c r="S333" s="46">
        <v>42124.841111111113</v>
      </c>
      <c r="T333" s="45"/>
      <c r="U333" s="47">
        <v>42154.841111111113</v>
      </c>
    </row>
    <row r="334" spans="1:21" x14ac:dyDescent="0.25">
      <c r="A334" s="38">
        <v>3438</v>
      </c>
      <c r="B334" s="39" t="s">
        <v>3437</v>
      </c>
      <c r="C334" s="39" t="s">
        <v>7548</v>
      </c>
      <c r="D334" s="58">
        <v>2500</v>
      </c>
      <c r="E334" s="40">
        <v>2605</v>
      </c>
      <c r="F334" s="61" t="s">
        <v>8218</v>
      </c>
      <c r="G334" s="39" t="s">
        <v>8224</v>
      </c>
      <c r="H334" s="39" t="s">
        <v>8246</v>
      </c>
      <c r="I334" s="40">
        <v>1430600400</v>
      </c>
      <c r="J334" s="40">
        <v>1428358567</v>
      </c>
      <c r="K334" s="40" t="b">
        <v>0</v>
      </c>
      <c r="L334" s="40">
        <v>14</v>
      </c>
      <c r="M334" s="40" t="b">
        <v>1</v>
      </c>
      <c r="N334" s="39" t="s">
        <v>8269</v>
      </c>
      <c r="O334" s="40">
        <v>104</v>
      </c>
      <c r="P334" s="40">
        <v>186.07</v>
      </c>
      <c r="Q334" s="39" t="s">
        <v>8315</v>
      </c>
      <c r="R334" s="39" t="s">
        <v>8316</v>
      </c>
      <c r="S334" s="41">
        <v>42100.927858796298</v>
      </c>
      <c r="T334" s="40">
        <v>2015</v>
      </c>
      <c r="U334" s="42">
        <v>42126.875</v>
      </c>
    </row>
    <row r="335" spans="1:21" x14ac:dyDescent="0.25">
      <c r="A335" s="43">
        <v>3418</v>
      </c>
      <c r="B335" s="44" t="s">
        <v>3417</v>
      </c>
      <c r="C335" s="44" t="s">
        <v>7528</v>
      </c>
      <c r="D335" s="59">
        <v>4000</v>
      </c>
      <c r="E335" s="45">
        <v>4035</v>
      </c>
      <c r="F335" s="62" t="s">
        <v>8218</v>
      </c>
      <c r="G335" s="44" t="s">
        <v>8223</v>
      </c>
      <c r="H335" s="44" t="s">
        <v>8245</v>
      </c>
      <c r="I335" s="45">
        <v>1400875307</v>
      </c>
      <c r="J335" s="45">
        <v>1398283307</v>
      </c>
      <c r="K335" s="45" t="b">
        <v>0</v>
      </c>
      <c r="L335" s="45">
        <v>56</v>
      </c>
      <c r="M335" s="45" t="b">
        <v>1</v>
      </c>
      <c r="N335" s="44" t="s">
        <v>8269</v>
      </c>
      <c r="O335" s="45">
        <v>101</v>
      </c>
      <c r="P335" s="45">
        <v>72.05</v>
      </c>
      <c r="Q335" s="44" t="s">
        <v>8315</v>
      </c>
      <c r="R335" s="44" t="s">
        <v>8316</v>
      </c>
      <c r="S335" s="46">
        <v>41752.83457175926</v>
      </c>
      <c r="T335" s="45"/>
      <c r="U335" s="47">
        <v>41782.83457175926</v>
      </c>
    </row>
    <row r="336" spans="1:21" x14ac:dyDescent="0.25">
      <c r="A336" s="38">
        <v>3415</v>
      </c>
      <c r="B336" s="39" t="s">
        <v>3414</v>
      </c>
      <c r="C336" s="39" t="s">
        <v>7525</v>
      </c>
      <c r="D336" s="58">
        <v>200</v>
      </c>
      <c r="E336" s="40">
        <v>200</v>
      </c>
      <c r="F336" s="61" t="s">
        <v>8218</v>
      </c>
      <c r="G336" s="39" t="s">
        <v>8223</v>
      </c>
      <c r="H336" s="39" t="s">
        <v>8245</v>
      </c>
      <c r="I336" s="40">
        <v>1460935800</v>
      </c>
      <c r="J336" s="40">
        <v>1459999656</v>
      </c>
      <c r="K336" s="40" t="b">
        <v>0</v>
      </c>
      <c r="L336" s="40">
        <v>9</v>
      </c>
      <c r="M336" s="40" t="b">
        <v>1</v>
      </c>
      <c r="N336" s="39" t="s">
        <v>8269</v>
      </c>
      <c r="O336" s="40">
        <v>100</v>
      </c>
      <c r="P336" s="40">
        <v>22.22</v>
      </c>
      <c r="Q336" s="39" t="s">
        <v>8315</v>
      </c>
      <c r="R336" s="39" t="s">
        <v>8316</v>
      </c>
      <c r="S336" s="41">
        <v>42467.144166666665</v>
      </c>
      <c r="T336" s="40"/>
      <c r="U336" s="42">
        <v>42477.979166666664</v>
      </c>
    </row>
    <row r="337" spans="1:21" x14ac:dyDescent="0.25">
      <c r="A337" s="43">
        <v>3366</v>
      </c>
      <c r="B337" s="44" t="s">
        <v>3365</v>
      </c>
      <c r="C337" s="44" t="s">
        <v>7476</v>
      </c>
      <c r="D337" s="59">
        <v>500</v>
      </c>
      <c r="E337" s="45">
        <v>1105</v>
      </c>
      <c r="F337" s="62" t="s">
        <v>8218</v>
      </c>
      <c r="G337" s="44" t="s">
        <v>8223</v>
      </c>
      <c r="H337" s="44" t="s">
        <v>8245</v>
      </c>
      <c r="I337" s="45">
        <v>1431481037</v>
      </c>
      <c r="J337" s="45">
        <v>1428889037</v>
      </c>
      <c r="K337" s="45" t="b">
        <v>0</v>
      </c>
      <c r="L337" s="45">
        <v>18</v>
      </c>
      <c r="M337" s="45" t="b">
        <v>1</v>
      </c>
      <c r="N337" s="44" t="s">
        <v>8269</v>
      </c>
      <c r="O337" s="45">
        <v>221</v>
      </c>
      <c r="P337" s="45">
        <v>61.39</v>
      </c>
      <c r="Q337" s="44" t="s">
        <v>8315</v>
      </c>
      <c r="R337" s="44" t="s">
        <v>8316</v>
      </c>
      <c r="S337" s="46">
        <v>42107.067557870374</v>
      </c>
      <c r="T337" s="45"/>
      <c r="U337" s="47">
        <v>42137.067557870374</v>
      </c>
    </row>
    <row r="338" spans="1:21" x14ac:dyDescent="0.25">
      <c r="A338" s="38">
        <v>3355</v>
      </c>
      <c r="B338" s="39" t="s">
        <v>3354</v>
      </c>
      <c r="C338" s="39" t="s">
        <v>7465</v>
      </c>
      <c r="D338" s="58">
        <v>1750</v>
      </c>
      <c r="E338" s="40">
        <v>2210</v>
      </c>
      <c r="F338" s="61" t="s">
        <v>8218</v>
      </c>
      <c r="G338" s="39" t="s">
        <v>8224</v>
      </c>
      <c r="H338" s="39" t="s">
        <v>8246</v>
      </c>
      <c r="I338" s="40">
        <v>1462879020</v>
      </c>
      <c r="J338" s="40">
        <v>1461941527</v>
      </c>
      <c r="K338" s="40" t="b">
        <v>0</v>
      </c>
      <c r="L338" s="40">
        <v>15</v>
      </c>
      <c r="M338" s="40" t="b">
        <v>1</v>
      </c>
      <c r="N338" s="39" t="s">
        <v>8269</v>
      </c>
      <c r="O338" s="40">
        <v>126</v>
      </c>
      <c r="P338" s="40">
        <v>147.33000000000001</v>
      </c>
      <c r="Q338" s="39" t="s">
        <v>8315</v>
      </c>
      <c r="R338" s="39" t="s">
        <v>8316</v>
      </c>
      <c r="S338" s="41">
        <v>42489.619525462964</v>
      </c>
      <c r="T338" s="40">
        <v>2016</v>
      </c>
      <c r="U338" s="42">
        <v>42500.470138888886</v>
      </c>
    </row>
    <row r="339" spans="1:21" x14ac:dyDescent="0.25">
      <c r="A339" s="43">
        <v>3353</v>
      </c>
      <c r="B339" s="44" t="s">
        <v>3352</v>
      </c>
      <c r="C339" s="44" t="s">
        <v>7463</v>
      </c>
      <c r="D339" s="59">
        <v>500</v>
      </c>
      <c r="E339" s="45">
        <v>1575</v>
      </c>
      <c r="F339" s="62" t="s">
        <v>8218</v>
      </c>
      <c r="G339" s="44" t="s">
        <v>8224</v>
      </c>
      <c r="H339" s="44" t="s">
        <v>8246</v>
      </c>
      <c r="I339" s="45">
        <v>1462230000</v>
      </c>
      <c r="J339" s="45">
        <v>1461061350</v>
      </c>
      <c r="K339" s="45" t="b">
        <v>0</v>
      </c>
      <c r="L339" s="45">
        <v>44</v>
      </c>
      <c r="M339" s="45" t="b">
        <v>1</v>
      </c>
      <c r="N339" s="44" t="s">
        <v>8269</v>
      </c>
      <c r="O339" s="45">
        <v>315</v>
      </c>
      <c r="P339" s="45">
        <v>35.799999999999997</v>
      </c>
      <c r="Q339" s="44" t="s">
        <v>8315</v>
      </c>
      <c r="R339" s="44" t="s">
        <v>8316</v>
      </c>
      <c r="S339" s="46">
        <v>42479.432291666664</v>
      </c>
      <c r="T339" s="45">
        <v>2016</v>
      </c>
      <c r="U339" s="47">
        <v>42492.958333333336</v>
      </c>
    </row>
    <row r="340" spans="1:21" x14ac:dyDescent="0.25">
      <c r="A340" s="38">
        <v>3348</v>
      </c>
      <c r="B340" s="39" t="s">
        <v>3266</v>
      </c>
      <c r="C340" s="39" t="s">
        <v>7458</v>
      </c>
      <c r="D340" s="58">
        <v>5500</v>
      </c>
      <c r="E340" s="40">
        <v>5516</v>
      </c>
      <c r="F340" s="61" t="s">
        <v>8218</v>
      </c>
      <c r="G340" s="39" t="s">
        <v>8223</v>
      </c>
      <c r="H340" s="39" t="s">
        <v>8245</v>
      </c>
      <c r="I340" s="40">
        <v>1461988740</v>
      </c>
      <c r="J340" s="40">
        <v>1459949080</v>
      </c>
      <c r="K340" s="40" t="b">
        <v>0</v>
      </c>
      <c r="L340" s="40">
        <v>79</v>
      </c>
      <c r="M340" s="40" t="b">
        <v>1</v>
      </c>
      <c r="N340" s="39" t="s">
        <v>8269</v>
      </c>
      <c r="O340" s="40">
        <v>100</v>
      </c>
      <c r="P340" s="40">
        <v>69.819999999999993</v>
      </c>
      <c r="Q340" s="39" t="s">
        <v>8315</v>
      </c>
      <c r="R340" s="39" t="s">
        <v>8316</v>
      </c>
      <c r="S340" s="41">
        <v>42466.558796296296</v>
      </c>
      <c r="T340" s="40"/>
      <c r="U340" s="42">
        <v>42490.165972222225</v>
      </c>
    </row>
    <row r="341" spans="1:21" x14ac:dyDescent="0.25">
      <c r="A341" s="43">
        <v>3347</v>
      </c>
      <c r="B341" s="44" t="s">
        <v>3347</v>
      </c>
      <c r="C341" s="44" t="s">
        <v>7457</v>
      </c>
      <c r="D341" s="59">
        <v>2000</v>
      </c>
      <c r="E341" s="45">
        <v>2389</v>
      </c>
      <c r="F341" s="62" t="s">
        <v>8218</v>
      </c>
      <c r="G341" s="44" t="s">
        <v>8224</v>
      </c>
      <c r="H341" s="44" t="s">
        <v>8246</v>
      </c>
      <c r="I341" s="45">
        <v>1462741200</v>
      </c>
      <c r="J341" s="45">
        <v>1461503654</v>
      </c>
      <c r="K341" s="45" t="b">
        <v>0</v>
      </c>
      <c r="L341" s="45">
        <v>22</v>
      </c>
      <c r="M341" s="45" t="b">
        <v>1</v>
      </c>
      <c r="N341" s="44" t="s">
        <v>8269</v>
      </c>
      <c r="O341" s="45">
        <v>119</v>
      </c>
      <c r="P341" s="45">
        <v>108.59</v>
      </c>
      <c r="Q341" s="44" t="s">
        <v>8315</v>
      </c>
      <c r="R341" s="44" t="s">
        <v>8316</v>
      </c>
      <c r="S341" s="46">
        <v>42484.551550925928</v>
      </c>
      <c r="T341" s="45">
        <v>2016</v>
      </c>
      <c r="U341" s="47">
        <v>42498.875</v>
      </c>
    </row>
    <row r="342" spans="1:21" x14ac:dyDescent="0.25">
      <c r="A342" s="38">
        <v>3327</v>
      </c>
      <c r="B342" s="39" t="s">
        <v>3327</v>
      </c>
      <c r="C342" s="39" t="s">
        <v>7437</v>
      </c>
      <c r="D342" s="58">
        <v>800</v>
      </c>
      <c r="E342" s="40">
        <v>810</v>
      </c>
      <c r="F342" s="61" t="s">
        <v>8218</v>
      </c>
      <c r="G342" s="39" t="s">
        <v>8224</v>
      </c>
      <c r="H342" s="39" t="s">
        <v>8246</v>
      </c>
      <c r="I342" s="40">
        <v>1462697966</v>
      </c>
      <c r="J342" s="40">
        <v>1460105966</v>
      </c>
      <c r="K342" s="40" t="b">
        <v>0</v>
      </c>
      <c r="L342" s="40">
        <v>33</v>
      </c>
      <c r="M342" s="40" t="b">
        <v>1</v>
      </c>
      <c r="N342" s="39" t="s">
        <v>8269</v>
      </c>
      <c r="O342" s="40">
        <v>101</v>
      </c>
      <c r="P342" s="40">
        <v>24.55</v>
      </c>
      <c r="Q342" s="39" t="s">
        <v>8315</v>
      </c>
      <c r="R342" s="39" t="s">
        <v>8316</v>
      </c>
      <c r="S342" s="41">
        <v>42468.374606481484</v>
      </c>
      <c r="T342" s="40">
        <v>2016</v>
      </c>
      <c r="U342" s="42">
        <v>42498.374606481484</v>
      </c>
    </row>
    <row r="343" spans="1:21" x14ac:dyDescent="0.25">
      <c r="A343" s="43">
        <v>3315</v>
      </c>
      <c r="B343" s="44" t="s">
        <v>3315</v>
      </c>
      <c r="C343" s="44" t="s">
        <v>7425</v>
      </c>
      <c r="D343" s="59">
        <v>4000</v>
      </c>
      <c r="E343" s="45">
        <v>4400</v>
      </c>
      <c r="F343" s="62" t="s">
        <v>8218</v>
      </c>
      <c r="G343" s="44" t="s">
        <v>8224</v>
      </c>
      <c r="H343" s="44" t="s">
        <v>8246</v>
      </c>
      <c r="I343" s="45">
        <v>1462519041</v>
      </c>
      <c r="J343" s="45">
        <v>1459927041</v>
      </c>
      <c r="K343" s="45" t="b">
        <v>0</v>
      </c>
      <c r="L343" s="45">
        <v>89</v>
      </c>
      <c r="M343" s="45" t="b">
        <v>1</v>
      </c>
      <c r="N343" s="44" t="s">
        <v>8269</v>
      </c>
      <c r="O343" s="45">
        <v>110</v>
      </c>
      <c r="P343" s="45">
        <v>49.44</v>
      </c>
      <c r="Q343" s="44" t="s">
        <v>8315</v>
      </c>
      <c r="R343" s="44" t="s">
        <v>8316</v>
      </c>
      <c r="S343" s="46">
        <v>42466.303715277776</v>
      </c>
      <c r="T343" s="45">
        <v>2016</v>
      </c>
      <c r="U343" s="47">
        <v>42496.303715277776</v>
      </c>
    </row>
    <row r="344" spans="1:21" x14ac:dyDescent="0.25">
      <c r="A344" s="38">
        <v>3314</v>
      </c>
      <c r="B344" s="39" t="s">
        <v>3314</v>
      </c>
      <c r="C344" s="39" t="s">
        <v>7424</v>
      </c>
      <c r="D344" s="58">
        <v>800</v>
      </c>
      <c r="E344" s="40">
        <v>1686</v>
      </c>
      <c r="F344" s="61" t="s">
        <v>8218</v>
      </c>
      <c r="G344" s="39" t="s">
        <v>8224</v>
      </c>
      <c r="H344" s="39" t="s">
        <v>8246</v>
      </c>
      <c r="I344" s="40">
        <v>1431115500</v>
      </c>
      <c r="J344" s="40">
        <v>1428733511</v>
      </c>
      <c r="K344" s="40" t="b">
        <v>0</v>
      </c>
      <c r="L344" s="40">
        <v>58</v>
      </c>
      <c r="M344" s="40" t="b">
        <v>1</v>
      </c>
      <c r="N344" s="39" t="s">
        <v>8269</v>
      </c>
      <c r="O344" s="40">
        <v>211</v>
      </c>
      <c r="P344" s="40">
        <v>29.07</v>
      </c>
      <c r="Q344" s="39" t="s">
        <v>8315</v>
      </c>
      <c r="R344" s="39" t="s">
        <v>8316</v>
      </c>
      <c r="S344" s="41">
        <v>42105.267488425925</v>
      </c>
      <c r="T344" s="40">
        <v>2015</v>
      </c>
      <c r="U344" s="42">
        <v>42132.836805555555</v>
      </c>
    </row>
    <row r="345" spans="1:21" x14ac:dyDescent="0.25">
      <c r="A345" s="43">
        <v>3307</v>
      </c>
      <c r="B345" s="44" t="s">
        <v>3307</v>
      </c>
      <c r="C345" s="44" t="s">
        <v>7417</v>
      </c>
      <c r="D345" s="59">
        <v>1000</v>
      </c>
      <c r="E345" s="45">
        <v>1066.8</v>
      </c>
      <c r="F345" s="62" t="s">
        <v>8218</v>
      </c>
      <c r="G345" s="44" t="s">
        <v>8223</v>
      </c>
      <c r="H345" s="44" t="s">
        <v>8245</v>
      </c>
      <c r="I345" s="45">
        <v>1463275339</v>
      </c>
      <c r="J345" s="45">
        <v>1460683339</v>
      </c>
      <c r="K345" s="45" t="b">
        <v>0</v>
      </c>
      <c r="L345" s="45">
        <v>20</v>
      </c>
      <c r="M345" s="45" t="b">
        <v>1</v>
      </c>
      <c r="N345" s="44" t="s">
        <v>8269</v>
      </c>
      <c r="O345" s="45">
        <v>107</v>
      </c>
      <c r="P345" s="45">
        <v>53.34</v>
      </c>
      <c r="Q345" s="44" t="s">
        <v>8315</v>
      </c>
      <c r="R345" s="44" t="s">
        <v>8316</v>
      </c>
      <c r="S345" s="46">
        <v>42475.057164351849</v>
      </c>
      <c r="T345" s="45"/>
      <c r="U345" s="47">
        <v>42505.057164351849</v>
      </c>
    </row>
    <row r="346" spans="1:21" x14ac:dyDescent="0.25">
      <c r="A346" s="38">
        <v>3300</v>
      </c>
      <c r="B346" s="39" t="s">
        <v>3300</v>
      </c>
      <c r="C346" s="39" t="s">
        <v>7410</v>
      </c>
      <c r="D346" s="58">
        <v>3000</v>
      </c>
      <c r="E346" s="40">
        <v>4085</v>
      </c>
      <c r="F346" s="61" t="s">
        <v>8218</v>
      </c>
      <c r="G346" s="39" t="s">
        <v>8223</v>
      </c>
      <c r="H346" s="39" t="s">
        <v>8245</v>
      </c>
      <c r="I346" s="40">
        <v>1430329862</v>
      </c>
      <c r="J346" s="40">
        <v>1428515462</v>
      </c>
      <c r="K346" s="40" t="b">
        <v>0</v>
      </c>
      <c r="L346" s="40">
        <v>88</v>
      </c>
      <c r="M346" s="40" t="b">
        <v>1</v>
      </c>
      <c r="N346" s="39" t="s">
        <v>8269</v>
      </c>
      <c r="O346" s="40">
        <v>136</v>
      </c>
      <c r="P346" s="40">
        <v>46.42</v>
      </c>
      <c r="Q346" s="39" t="s">
        <v>8315</v>
      </c>
      <c r="R346" s="39" t="s">
        <v>8316</v>
      </c>
      <c r="S346" s="41">
        <v>42102.743773148148</v>
      </c>
      <c r="T346" s="40"/>
      <c r="U346" s="42">
        <v>42123.743773148148</v>
      </c>
    </row>
    <row r="347" spans="1:21" x14ac:dyDescent="0.25">
      <c r="A347" s="43">
        <v>3280</v>
      </c>
      <c r="B347" s="44" t="s">
        <v>3280</v>
      </c>
      <c r="C347" s="44" t="s">
        <v>7390</v>
      </c>
      <c r="D347" s="59">
        <v>2000</v>
      </c>
      <c r="E347" s="45">
        <v>2060</v>
      </c>
      <c r="F347" s="62" t="s">
        <v>8218</v>
      </c>
      <c r="G347" s="44" t="s">
        <v>8223</v>
      </c>
      <c r="H347" s="44" t="s">
        <v>8245</v>
      </c>
      <c r="I347" s="45">
        <v>1433134800</v>
      </c>
      <c r="J347" s="45">
        <v>1430158198</v>
      </c>
      <c r="K347" s="45" t="b">
        <v>0</v>
      </c>
      <c r="L347" s="45">
        <v>30</v>
      </c>
      <c r="M347" s="45" t="b">
        <v>1</v>
      </c>
      <c r="N347" s="44" t="s">
        <v>8269</v>
      </c>
      <c r="O347" s="45">
        <v>103</v>
      </c>
      <c r="P347" s="45">
        <v>68.67</v>
      </c>
      <c r="Q347" s="44" t="s">
        <v>8315</v>
      </c>
      <c r="R347" s="44" t="s">
        <v>8316</v>
      </c>
      <c r="S347" s="46">
        <v>42121.756921296299</v>
      </c>
      <c r="T347" s="45"/>
      <c r="U347" s="47">
        <v>42156.208333333336</v>
      </c>
    </row>
    <row r="348" spans="1:21" x14ac:dyDescent="0.25">
      <c r="A348" s="38">
        <v>3278</v>
      </c>
      <c r="B348" s="39" t="s">
        <v>3278</v>
      </c>
      <c r="C348" s="39" t="s">
        <v>7388</v>
      </c>
      <c r="D348" s="58">
        <v>2500</v>
      </c>
      <c r="E348" s="40">
        <v>2585</v>
      </c>
      <c r="F348" s="61" t="s">
        <v>8218</v>
      </c>
      <c r="G348" s="39" t="s">
        <v>8224</v>
      </c>
      <c r="H348" s="39" t="s">
        <v>8246</v>
      </c>
      <c r="I348" s="40">
        <v>1433017303</v>
      </c>
      <c r="J348" s="40">
        <v>1430425303</v>
      </c>
      <c r="K348" s="40" t="b">
        <v>1</v>
      </c>
      <c r="L348" s="40">
        <v>34</v>
      </c>
      <c r="M348" s="40" t="b">
        <v>1</v>
      </c>
      <c r="N348" s="39" t="s">
        <v>8269</v>
      </c>
      <c r="O348" s="40">
        <v>103</v>
      </c>
      <c r="P348" s="40">
        <v>76.03</v>
      </c>
      <c r="Q348" s="39" t="s">
        <v>8315</v>
      </c>
      <c r="R348" s="39" t="s">
        <v>8316</v>
      </c>
      <c r="S348" s="41">
        <v>42124.848414351851</v>
      </c>
      <c r="T348" s="40">
        <v>2015</v>
      </c>
      <c r="U348" s="42">
        <v>42154.848414351851</v>
      </c>
    </row>
    <row r="349" spans="1:21" x14ac:dyDescent="0.25">
      <c r="A349" s="43">
        <v>3232</v>
      </c>
      <c r="B349" s="44" t="s">
        <v>3232</v>
      </c>
      <c r="C349" s="44" t="s">
        <v>7342</v>
      </c>
      <c r="D349" s="59">
        <v>1000</v>
      </c>
      <c r="E349" s="45">
        <v>1312</v>
      </c>
      <c r="F349" s="62" t="s">
        <v>8218</v>
      </c>
      <c r="G349" s="44" t="s">
        <v>8223</v>
      </c>
      <c r="H349" s="44" t="s">
        <v>8245</v>
      </c>
      <c r="I349" s="45">
        <v>1462334340</v>
      </c>
      <c r="J349" s="45">
        <v>1459711917</v>
      </c>
      <c r="K349" s="45" t="b">
        <v>1</v>
      </c>
      <c r="L349" s="45">
        <v>26</v>
      </c>
      <c r="M349" s="45" t="b">
        <v>1</v>
      </c>
      <c r="N349" s="44" t="s">
        <v>8269</v>
      </c>
      <c r="O349" s="45">
        <v>131</v>
      </c>
      <c r="P349" s="45">
        <v>50.46</v>
      </c>
      <c r="Q349" s="44" t="s">
        <v>8315</v>
      </c>
      <c r="R349" s="44" t="s">
        <v>8316</v>
      </c>
      <c r="S349" s="46">
        <v>42463.813854166663</v>
      </c>
      <c r="T349" s="45"/>
      <c r="U349" s="47">
        <v>42494.165972222225</v>
      </c>
    </row>
    <row r="350" spans="1:21" x14ac:dyDescent="0.25">
      <c r="A350" s="38">
        <v>3210</v>
      </c>
      <c r="B350" s="39" t="s">
        <v>3210</v>
      </c>
      <c r="C350" s="39" t="s">
        <v>7320</v>
      </c>
      <c r="D350" s="58">
        <v>3000</v>
      </c>
      <c r="E350" s="40">
        <v>3773</v>
      </c>
      <c r="F350" s="61" t="s">
        <v>8218</v>
      </c>
      <c r="G350" s="39" t="s">
        <v>8223</v>
      </c>
      <c r="H350" s="39" t="s">
        <v>8245</v>
      </c>
      <c r="I350" s="40">
        <v>1338523140</v>
      </c>
      <c r="J350" s="40">
        <v>1334442519</v>
      </c>
      <c r="K350" s="40" t="b">
        <v>1</v>
      </c>
      <c r="L350" s="40">
        <v>60</v>
      </c>
      <c r="M350" s="40" t="b">
        <v>1</v>
      </c>
      <c r="N350" s="39" t="s">
        <v>8269</v>
      </c>
      <c r="O350" s="40">
        <v>126</v>
      </c>
      <c r="P350" s="40">
        <v>62.88</v>
      </c>
      <c r="Q350" s="39" t="s">
        <v>8315</v>
      </c>
      <c r="R350" s="39" t="s">
        <v>8316</v>
      </c>
      <c r="S350" s="41">
        <v>41013.936562499999</v>
      </c>
      <c r="T350" s="40"/>
      <c r="U350" s="42">
        <v>41061.165972222225</v>
      </c>
    </row>
    <row r="351" spans="1:21" x14ac:dyDescent="0.25">
      <c r="A351" s="43">
        <v>3179</v>
      </c>
      <c r="B351" s="44" t="s">
        <v>3179</v>
      </c>
      <c r="C351" s="44" t="s">
        <v>7289</v>
      </c>
      <c r="D351" s="59">
        <v>4200</v>
      </c>
      <c r="E351" s="45">
        <v>4794.82</v>
      </c>
      <c r="F351" s="62" t="s">
        <v>8218</v>
      </c>
      <c r="G351" s="44" t="s">
        <v>8223</v>
      </c>
      <c r="H351" s="44" t="s">
        <v>8245</v>
      </c>
      <c r="I351" s="45">
        <v>1367859071</v>
      </c>
      <c r="J351" s="45">
        <v>1365699071</v>
      </c>
      <c r="K351" s="45" t="b">
        <v>1</v>
      </c>
      <c r="L351" s="45">
        <v>62</v>
      </c>
      <c r="M351" s="45" t="b">
        <v>1</v>
      </c>
      <c r="N351" s="44" t="s">
        <v>8269</v>
      </c>
      <c r="O351" s="45">
        <v>114</v>
      </c>
      <c r="P351" s="45">
        <v>77.34</v>
      </c>
      <c r="Q351" s="44" t="s">
        <v>8315</v>
      </c>
      <c r="R351" s="44" t="s">
        <v>8316</v>
      </c>
      <c r="S351" s="46">
        <v>41375.702210648145</v>
      </c>
      <c r="T351" s="45"/>
      <c r="U351" s="47">
        <v>41400.702210648145</v>
      </c>
    </row>
    <row r="352" spans="1:21" x14ac:dyDescent="0.25">
      <c r="A352" s="38">
        <v>3171</v>
      </c>
      <c r="B352" s="39" t="s">
        <v>3171</v>
      </c>
      <c r="C352" s="39" t="s">
        <v>7281</v>
      </c>
      <c r="D352" s="58">
        <v>7000</v>
      </c>
      <c r="E352" s="40">
        <v>7617</v>
      </c>
      <c r="F352" s="61" t="s">
        <v>8218</v>
      </c>
      <c r="G352" s="39" t="s">
        <v>8224</v>
      </c>
      <c r="H352" s="39" t="s">
        <v>8246</v>
      </c>
      <c r="I352" s="40">
        <v>1462545358</v>
      </c>
      <c r="J352" s="40">
        <v>1459953358</v>
      </c>
      <c r="K352" s="40" t="b">
        <v>1</v>
      </c>
      <c r="L352" s="40">
        <v>117</v>
      </c>
      <c r="M352" s="40" t="b">
        <v>1</v>
      </c>
      <c r="N352" s="39" t="s">
        <v>8269</v>
      </c>
      <c r="O352" s="40">
        <v>109</v>
      </c>
      <c r="P352" s="40">
        <v>65.099999999999994</v>
      </c>
      <c r="Q352" s="39" t="s">
        <v>8315</v>
      </c>
      <c r="R352" s="39" t="s">
        <v>8316</v>
      </c>
      <c r="S352" s="41">
        <v>42466.608310185184</v>
      </c>
      <c r="T352" s="40">
        <v>2016</v>
      </c>
      <c r="U352" s="42">
        <v>42496.608310185184</v>
      </c>
    </row>
    <row r="353" spans="1:21" x14ac:dyDescent="0.25">
      <c r="A353" s="43">
        <v>3165</v>
      </c>
      <c r="B353" s="44" t="s">
        <v>3165</v>
      </c>
      <c r="C353" s="44" t="s">
        <v>7275</v>
      </c>
      <c r="D353" s="59">
        <v>750</v>
      </c>
      <c r="E353" s="45">
        <v>1220</v>
      </c>
      <c r="F353" s="62" t="s">
        <v>8218</v>
      </c>
      <c r="G353" s="44" t="s">
        <v>8223</v>
      </c>
      <c r="H353" s="44" t="s">
        <v>8245</v>
      </c>
      <c r="I353" s="45">
        <v>1304395140</v>
      </c>
      <c r="J353" s="45">
        <v>1302493760</v>
      </c>
      <c r="K353" s="45" t="b">
        <v>1</v>
      </c>
      <c r="L353" s="45">
        <v>21</v>
      </c>
      <c r="M353" s="45" t="b">
        <v>1</v>
      </c>
      <c r="N353" s="44" t="s">
        <v>8269</v>
      </c>
      <c r="O353" s="45">
        <v>163</v>
      </c>
      <c r="P353" s="45">
        <v>58.1</v>
      </c>
      <c r="Q353" s="44" t="s">
        <v>8315</v>
      </c>
      <c r="R353" s="44" t="s">
        <v>8316</v>
      </c>
      <c r="S353" s="46">
        <v>40644.159259259257</v>
      </c>
      <c r="T353" s="45"/>
      <c r="U353" s="47">
        <v>40666.165972222225</v>
      </c>
    </row>
    <row r="354" spans="1:21" x14ac:dyDescent="0.25">
      <c r="A354" s="38">
        <v>3156</v>
      </c>
      <c r="B354" s="39" t="s">
        <v>3156</v>
      </c>
      <c r="C354" s="39" t="s">
        <v>7266</v>
      </c>
      <c r="D354" s="58">
        <v>5500</v>
      </c>
      <c r="E354" s="40">
        <v>5600</v>
      </c>
      <c r="F354" s="61" t="s">
        <v>8218</v>
      </c>
      <c r="G354" s="39" t="s">
        <v>8223</v>
      </c>
      <c r="H354" s="39" t="s">
        <v>8245</v>
      </c>
      <c r="I354" s="40">
        <v>1338591144</v>
      </c>
      <c r="J354" s="40">
        <v>1335567144</v>
      </c>
      <c r="K354" s="40" t="b">
        <v>1</v>
      </c>
      <c r="L354" s="40">
        <v>89</v>
      </c>
      <c r="M354" s="40" t="b">
        <v>1</v>
      </c>
      <c r="N354" s="39" t="s">
        <v>8269</v>
      </c>
      <c r="O354" s="40">
        <v>102</v>
      </c>
      <c r="P354" s="40">
        <v>62.92</v>
      </c>
      <c r="Q354" s="39" t="s">
        <v>8315</v>
      </c>
      <c r="R354" s="39" t="s">
        <v>8316</v>
      </c>
      <c r="S354" s="41">
        <v>41026.953055555554</v>
      </c>
      <c r="T354" s="40"/>
      <c r="U354" s="42">
        <v>41061.953055555554</v>
      </c>
    </row>
    <row r="355" spans="1:21" x14ac:dyDescent="0.25">
      <c r="A355" s="43">
        <v>3050</v>
      </c>
      <c r="B355" s="44" t="s">
        <v>3050</v>
      </c>
      <c r="C355" s="44" t="s">
        <v>7160</v>
      </c>
      <c r="D355" s="59">
        <v>600</v>
      </c>
      <c r="E355" s="45">
        <v>636</v>
      </c>
      <c r="F355" s="62" t="s">
        <v>8218</v>
      </c>
      <c r="G355" s="44" t="s">
        <v>8223</v>
      </c>
      <c r="H355" s="44" t="s">
        <v>8245</v>
      </c>
      <c r="I355" s="45">
        <v>1462420960</v>
      </c>
      <c r="J355" s="45">
        <v>1459828960</v>
      </c>
      <c r="K355" s="45" t="b">
        <v>0</v>
      </c>
      <c r="L355" s="45">
        <v>9</v>
      </c>
      <c r="M355" s="45" t="b">
        <v>1</v>
      </c>
      <c r="N355" s="44" t="s">
        <v>8301</v>
      </c>
      <c r="O355" s="45">
        <v>106</v>
      </c>
      <c r="P355" s="45">
        <v>70.67</v>
      </c>
      <c r="Q355" s="44" t="s">
        <v>8315</v>
      </c>
      <c r="R355" s="44" t="s">
        <v>8355</v>
      </c>
      <c r="S355" s="46">
        <v>42465.16851851852</v>
      </c>
      <c r="T355" s="45"/>
      <c r="U355" s="47">
        <v>42495.16851851852</v>
      </c>
    </row>
    <row r="356" spans="1:21" x14ac:dyDescent="0.25">
      <c r="A356" s="38">
        <v>3035</v>
      </c>
      <c r="B356" s="39" t="s">
        <v>3035</v>
      </c>
      <c r="C356" s="39" t="s">
        <v>7145</v>
      </c>
      <c r="D356" s="58">
        <v>25000</v>
      </c>
      <c r="E356" s="40">
        <v>27196.71</v>
      </c>
      <c r="F356" s="61" t="s">
        <v>8218</v>
      </c>
      <c r="G356" s="39" t="s">
        <v>8223</v>
      </c>
      <c r="H356" s="39" t="s">
        <v>8245</v>
      </c>
      <c r="I356" s="40">
        <v>1367674009</v>
      </c>
      <c r="J356" s="40">
        <v>1365082009</v>
      </c>
      <c r="K356" s="40" t="b">
        <v>0</v>
      </c>
      <c r="L356" s="40">
        <v>307</v>
      </c>
      <c r="M356" s="40" t="b">
        <v>1</v>
      </c>
      <c r="N356" s="39" t="s">
        <v>8301</v>
      </c>
      <c r="O356" s="40">
        <v>109</v>
      </c>
      <c r="P356" s="40">
        <v>88.59</v>
      </c>
      <c r="Q356" s="39" t="s">
        <v>8315</v>
      </c>
      <c r="R356" s="39" t="s">
        <v>8355</v>
      </c>
      <c r="S356" s="41">
        <v>41368.560289351852</v>
      </c>
      <c r="T356" s="40"/>
      <c r="U356" s="42">
        <v>41398.560289351852</v>
      </c>
    </row>
    <row r="357" spans="1:21" x14ac:dyDescent="0.25">
      <c r="A357" s="43">
        <v>3023</v>
      </c>
      <c r="B357" s="44" t="s">
        <v>3023</v>
      </c>
      <c r="C357" s="44" t="s">
        <v>7133</v>
      </c>
      <c r="D357" s="59">
        <v>700</v>
      </c>
      <c r="E357" s="45">
        <v>721</v>
      </c>
      <c r="F357" s="62" t="s">
        <v>8218</v>
      </c>
      <c r="G357" s="44" t="s">
        <v>8224</v>
      </c>
      <c r="H357" s="44" t="s">
        <v>8246</v>
      </c>
      <c r="I357" s="45">
        <v>1434039186</v>
      </c>
      <c r="J357" s="45">
        <v>1430151186</v>
      </c>
      <c r="K357" s="45" t="b">
        <v>0</v>
      </c>
      <c r="L357" s="45">
        <v>6</v>
      </c>
      <c r="M357" s="45" t="b">
        <v>1</v>
      </c>
      <c r="N357" s="44" t="s">
        <v>8301</v>
      </c>
      <c r="O357" s="45">
        <v>103</v>
      </c>
      <c r="P357" s="45">
        <v>120.17</v>
      </c>
      <c r="Q357" s="44" t="s">
        <v>8315</v>
      </c>
      <c r="R357" s="44" t="s">
        <v>8355</v>
      </c>
      <c r="S357" s="46">
        <v>42121.675763888888</v>
      </c>
      <c r="T357" s="45">
        <v>2015</v>
      </c>
      <c r="U357" s="47">
        <v>42166.675763888888</v>
      </c>
    </row>
    <row r="358" spans="1:21" x14ac:dyDescent="0.25">
      <c r="A358" s="38">
        <v>3019</v>
      </c>
      <c r="B358" s="39" t="s">
        <v>3019</v>
      </c>
      <c r="C358" s="39" t="s">
        <v>7129</v>
      </c>
      <c r="D358" s="58">
        <v>15000</v>
      </c>
      <c r="E358" s="40">
        <v>18185</v>
      </c>
      <c r="F358" s="61" t="s">
        <v>8218</v>
      </c>
      <c r="G358" s="39" t="s">
        <v>8223</v>
      </c>
      <c r="H358" s="39" t="s">
        <v>8245</v>
      </c>
      <c r="I358" s="40">
        <v>1401159600</v>
      </c>
      <c r="J358" s="40">
        <v>1398801620</v>
      </c>
      <c r="K358" s="40" t="b">
        <v>0</v>
      </c>
      <c r="L358" s="40">
        <v>226</v>
      </c>
      <c r="M358" s="40" t="b">
        <v>1</v>
      </c>
      <c r="N358" s="39" t="s">
        <v>8301</v>
      </c>
      <c r="O358" s="40">
        <v>121</v>
      </c>
      <c r="P358" s="40">
        <v>80.459999999999994</v>
      </c>
      <c r="Q358" s="39" t="s">
        <v>8315</v>
      </c>
      <c r="R358" s="39" t="s">
        <v>8355</v>
      </c>
      <c r="S358" s="41">
        <v>41758.833564814813</v>
      </c>
      <c r="T358" s="40"/>
      <c r="U358" s="42">
        <v>41786.125</v>
      </c>
    </row>
    <row r="359" spans="1:21" x14ac:dyDescent="0.25">
      <c r="A359" s="43">
        <v>3007</v>
      </c>
      <c r="B359" s="44" t="s">
        <v>3007</v>
      </c>
      <c r="C359" s="44" t="s">
        <v>7117</v>
      </c>
      <c r="D359" s="59">
        <v>600</v>
      </c>
      <c r="E359" s="45">
        <v>1080</v>
      </c>
      <c r="F359" s="62" t="s">
        <v>8218</v>
      </c>
      <c r="G359" s="44" t="s">
        <v>8223</v>
      </c>
      <c r="H359" s="44" t="s">
        <v>8245</v>
      </c>
      <c r="I359" s="45">
        <v>1429938683</v>
      </c>
      <c r="J359" s="45">
        <v>1428124283</v>
      </c>
      <c r="K359" s="45" t="b">
        <v>0</v>
      </c>
      <c r="L359" s="45">
        <v>20</v>
      </c>
      <c r="M359" s="45" t="b">
        <v>1</v>
      </c>
      <c r="N359" s="44" t="s">
        <v>8301</v>
      </c>
      <c r="O359" s="45">
        <v>180</v>
      </c>
      <c r="P359" s="45">
        <v>54</v>
      </c>
      <c r="Q359" s="44" t="s">
        <v>8315</v>
      </c>
      <c r="R359" s="44" t="s">
        <v>8355</v>
      </c>
      <c r="S359" s="46">
        <v>42098.216238425928</v>
      </c>
      <c r="T359" s="45"/>
      <c r="U359" s="47">
        <v>42119.216238425928</v>
      </c>
    </row>
    <row r="360" spans="1:21" x14ac:dyDescent="0.25">
      <c r="A360" s="38">
        <v>2969</v>
      </c>
      <c r="B360" s="39" t="s">
        <v>2969</v>
      </c>
      <c r="C360" s="39" t="s">
        <v>7079</v>
      </c>
      <c r="D360" s="58">
        <v>1000</v>
      </c>
      <c r="E360" s="40">
        <v>1625</v>
      </c>
      <c r="F360" s="61" t="s">
        <v>8218</v>
      </c>
      <c r="G360" s="39" t="s">
        <v>8228</v>
      </c>
      <c r="H360" s="39" t="s">
        <v>8250</v>
      </c>
      <c r="I360" s="40">
        <v>1430693460</v>
      </c>
      <c r="J360" s="40">
        <v>1428087153</v>
      </c>
      <c r="K360" s="40" t="b">
        <v>0</v>
      </c>
      <c r="L360" s="40">
        <v>17</v>
      </c>
      <c r="M360" s="40" t="b">
        <v>1</v>
      </c>
      <c r="N360" s="39" t="s">
        <v>8269</v>
      </c>
      <c r="O360" s="40">
        <v>163</v>
      </c>
      <c r="P360" s="40">
        <v>95.59</v>
      </c>
      <c r="Q360" s="39" t="s">
        <v>8315</v>
      </c>
      <c r="R360" s="39" t="s">
        <v>8316</v>
      </c>
      <c r="S360" s="41">
        <v>42097.786493055559</v>
      </c>
      <c r="T360" s="40"/>
      <c r="U360" s="42">
        <v>42127.95208333333</v>
      </c>
    </row>
    <row r="361" spans="1:21" x14ac:dyDescent="0.25">
      <c r="A361" s="43">
        <v>2930</v>
      </c>
      <c r="B361" s="44" t="s">
        <v>2930</v>
      </c>
      <c r="C361" s="44" t="s">
        <v>7040</v>
      </c>
      <c r="D361" s="59">
        <v>10000</v>
      </c>
      <c r="E361" s="45">
        <v>10092</v>
      </c>
      <c r="F361" s="62" t="s">
        <v>8218</v>
      </c>
      <c r="G361" s="44" t="s">
        <v>8224</v>
      </c>
      <c r="H361" s="44" t="s">
        <v>8246</v>
      </c>
      <c r="I361" s="45">
        <v>1431007264</v>
      </c>
      <c r="J361" s="45">
        <v>1428415264</v>
      </c>
      <c r="K361" s="45" t="b">
        <v>0</v>
      </c>
      <c r="L361" s="45">
        <v>62</v>
      </c>
      <c r="M361" s="45" t="b">
        <v>1</v>
      </c>
      <c r="N361" s="44" t="s">
        <v>8303</v>
      </c>
      <c r="O361" s="45">
        <v>101</v>
      </c>
      <c r="P361" s="45">
        <v>162.77000000000001</v>
      </c>
      <c r="Q361" s="44" t="s">
        <v>8315</v>
      </c>
      <c r="R361" s="44" t="s">
        <v>8357</v>
      </c>
      <c r="S361" s="46">
        <v>42101.584074074075</v>
      </c>
      <c r="T361" s="45">
        <v>2015</v>
      </c>
      <c r="U361" s="47">
        <v>42131.584074074075</v>
      </c>
    </row>
    <row r="362" spans="1:21" x14ac:dyDescent="0.25">
      <c r="A362" s="38">
        <v>2929</v>
      </c>
      <c r="B362" s="39" t="s">
        <v>2929</v>
      </c>
      <c r="C362" s="39" t="s">
        <v>7039</v>
      </c>
      <c r="D362" s="58">
        <v>8000</v>
      </c>
      <c r="E362" s="40">
        <v>8165.55</v>
      </c>
      <c r="F362" s="61" t="s">
        <v>8218</v>
      </c>
      <c r="G362" s="39" t="s">
        <v>8223</v>
      </c>
      <c r="H362" s="39" t="s">
        <v>8245</v>
      </c>
      <c r="I362" s="40">
        <v>1401024758</v>
      </c>
      <c r="J362" s="40">
        <v>1398432758</v>
      </c>
      <c r="K362" s="40" t="b">
        <v>0</v>
      </c>
      <c r="L362" s="40">
        <v>32</v>
      </c>
      <c r="M362" s="40" t="b">
        <v>1</v>
      </c>
      <c r="N362" s="39" t="s">
        <v>8303</v>
      </c>
      <c r="O362" s="40">
        <v>102</v>
      </c>
      <c r="P362" s="40">
        <v>255.17</v>
      </c>
      <c r="Q362" s="39" t="s">
        <v>8315</v>
      </c>
      <c r="R362" s="39" t="s">
        <v>8357</v>
      </c>
      <c r="S362" s="41">
        <v>41754.564328703702</v>
      </c>
      <c r="T362" s="40"/>
      <c r="U362" s="42">
        <v>41784.564328703702</v>
      </c>
    </row>
    <row r="363" spans="1:21" x14ac:dyDescent="0.25">
      <c r="A363" s="43">
        <v>2924</v>
      </c>
      <c r="B363" s="44" t="s">
        <v>2924</v>
      </c>
      <c r="C363" s="44" t="s">
        <v>7034</v>
      </c>
      <c r="D363" s="59">
        <v>25000</v>
      </c>
      <c r="E363" s="45">
        <v>25800</v>
      </c>
      <c r="F363" s="62" t="s">
        <v>8218</v>
      </c>
      <c r="G363" s="44" t="s">
        <v>8223</v>
      </c>
      <c r="H363" s="44" t="s">
        <v>8245</v>
      </c>
      <c r="I363" s="45">
        <v>1431143940</v>
      </c>
      <c r="J363" s="45">
        <v>1428585710</v>
      </c>
      <c r="K363" s="45" t="b">
        <v>0</v>
      </c>
      <c r="L363" s="45">
        <v>147</v>
      </c>
      <c r="M363" s="45" t="b">
        <v>1</v>
      </c>
      <c r="N363" s="44" t="s">
        <v>8303</v>
      </c>
      <c r="O363" s="45">
        <v>103</v>
      </c>
      <c r="P363" s="45">
        <v>175.51</v>
      </c>
      <c r="Q363" s="44" t="s">
        <v>8315</v>
      </c>
      <c r="R363" s="44" t="s">
        <v>8357</v>
      </c>
      <c r="S363" s="46">
        <v>42103.556828703702</v>
      </c>
      <c r="T363" s="45"/>
      <c r="U363" s="47">
        <v>42133.165972222225</v>
      </c>
    </row>
    <row r="364" spans="1:21" x14ac:dyDescent="0.25">
      <c r="A364" s="38">
        <v>2922</v>
      </c>
      <c r="B364" s="39" t="s">
        <v>2922</v>
      </c>
      <c r="C364" s="39" t="s">
        <v>7032</v>
      </c>
      <c r="D364" s="58">
        <v>500</v>
      </c>
      <c r="E364" s="40">
        <v>500</v>
      </c>
      <c r="F364" s="61" t="s">
        <v>8218</v>
      </c>
      <c r="G364" s="39" t="s">
        <v>8224</v>
      </c>
      <c r="H364" s="39" t="s">
        <v>8246</v>
      </c>
      <c r="I364" s="40">
        <v>1431982727</v>
      </c>
      <c r="J364" s="40">
        <v>1428094727</v>
      </c>
      <c r="K364" s="40" t="b">
        <v>0</v>
      </c>
      <c r="L364" s="40">
        <v>6</v>
      </c>
      <c r="M364" s="40" t="b">
        <v>1</v>
      </c>
      <c r="N364" s="39" t="s">
        <v>8303</v>
      </c>
      <c r="O364" s="40">
        <v>100</v>
      </c>
      <c r="P364" s="40">
        <v>83.33</v>
      </c>
      <c r="Q364" s="39" t="s">
        <v>8315</v>
      </c>
      <c r="R364" s="39" t="s">
        <v>8357</v>
      </c>
      <c r="S364" s="41">
        <v>42097.874155092592</v>
      </c>
      <c r="T364" s="40">
        <v>2015</v>
      </c>
      <c r="U364" s="42">
        <v>42142.874155092592</v>
      </c>
    </row>
    <row r="365" spans="1:21" x14ac:dyDescent="0.25">
      <c r="A365" s="43">
        <v>1287</v>
      </c>
      <c r="B365" s="44" t="s">
        <v>1288</v>
      </c>
      <c r="C365" s="44" t="s">
        <v>5397</v>
      </c>
      <c r="D365" s="59">
        <v>250</v>
      </c>
      <c r="E365" s="45">
        <v>605</v>
      </c>
      <c r="F365" s="62" t="s">
        <v>8218</v>
      </c>
      <c r="G365" s="44" t="s">
        <v>8224</v>
      </c>
      <c r="H365" s="44" t="s">
        <v>8246</v>
      </c>
      <c r="I365" s="45">
        <v>1434120856</v>
      </c>
      <c r="J365" s="45">
        <v>1428936856</v>
      </c>
      <c r="K365" s="45" t="b">
        <v>0</v>
      </c>
      <c r="L365" s="45">
        <v>25</v>
      </c>
      <c r="M365" s="45" t="b">
        <v>1</v>
      </c>
      <c r="N365" s="44" t="s">
        <v>8269</v>
      </c>
      <c r="O365" s="45">
        <v>242</v>
      </c>
      <c r="P365" s="45">
        <v>24.2</v>
      </c>
      <c r="Q365" s="44" t="s">
        <v>8315</v>
      </c>
      <c r="R365" s="44" t="s">
        <v>8316</v>
      </c>
      <c r="S365" s="46">
        <v>42107.621018518519</v>
      </c>
      <c r="T365" s="45">
        <v>2015</v>
      </c>
      <c r="U365" s="47">
        <v>42167.621018518519</v>
      </c>
    </row>
    <row r="366" spans="1:21" x14ac:dyDescent="0.25">
      <c r="A366" s="38">
        <v>1297</v>
      </c>
      <c r="B366" s="39" t="s">
        <v>1298</v>
      </c>
      <c r="C366" s="39" t="s">
        <v>5407</v>
      </c>
      <c r="D366" s="58">
        <v>20000</v>
      </c>
      <c r="E366" s="40">
        <v>21905</v>
      </c>
      <c r="F366" s="61" t="s">
        <v>8218</v>
      </c>
      <c r="G366" s="39" t="s">
        <v>8223</v>
      </c>
      <c r="H366" s="39" t="s">
        <v>8245</v>
      </c>
      <c r="I366" s="40">
        <v>1462125358</v>
      </c>
      <c r="J366" s="40">
        <v>1459533358</v>
      </c>
      <c r="K366" s="40" t="b">
        <v>0</v>
      </c>
      <c r="L366" s="40">
        <v>238</v>
      </c>
      <c r="M366" s="40" t="b">
        <v>1</v>
      </c>
      <c r="N366" s="39" t="s">
        <v>8269</v>
      </c>
      <c r="O366" s="40">
        <v>110</v>
      </c>
      <c r="P366" s="40">
        <v>92.04</v>
      </c>
      <c r="Q366" s="39" t="s">
        <v>8315</v>
      </c>
      <c r="R366" s="39" t="s">
        <v>8316</v>
      </c>
      <c r="S366" s="41">
        <v>42461.747199074074</v>
      </c>
      <c r="T366" s="40"/>
      <c r="U366" s="42">
        <v>42491.747199074074</v>
      </c>
    </row>
    <row r="367" spans="1:21" x14ac:dyDescent="0.25">
      <c r="A367" s="43">
        <v>1300</v>
      </c>
      <c r="B367" s="44" t="s">
        <v>1301</v>
      </c>
      <c r="C367" s="44" t="s">
        <v>5410</v>
      </c>
      <c r="D367" s="59">
        <v>3000</v>
      </c>
      <c r="E367" s="45">
        <v>4050</v>
      </c>
      <c r="F367" s="62" t="s">
        <v>8218</v>
      </c>
      <c r="G367" s="44" t="s">
        <v>8223</v>
      </c>
      <c r="H367" s="44" t="s">
        <v>8245</v>
      </c>
      <c r="I367" s="45">
        <v>1464807420</v>
      </c>
      <c r="J367" s="45">
        <v>1461427938</v>
      </c>
      <c r="K367" s="45" t="b">
        <v>0</v>
      </c>
      <c r="L367" s="45">
        <v>24</v>
      </c>
      <c r="M367" s="45" t="b">
        <v>1</v>
      </c>
      <c r="N367" s="44" t="s">
        <v>8269</v>
      </c>
      <c r="O367" s="45">
        <v>135</v>
      </c>
      <c r="P367" s="45">
        <v>168.75</v>
      </c>
      <c r="Q367" s="44" t="s">
        <v>8315</v>
      </c>
      <c r="R367" s="44" t="s">
        <v>8316</v>
      </c>
      <c r="S367" s="46">
        <v>42483.675208333334</v>
      </c>
      <c r="T367" s="45"/>
      <c r="U367" s="47">
        <v>42522.789583333331</v>
      </c>
    </row>
    <row r="368" spans="1:21" x14ac:dyDescent="0.25">
      <c r="A368" s="38">
        <v>2830</v>
      </c>
      <c r="B368" s="39" t="s">
        <v>2830</v>
      </c>
      <c r="C368" s="39" t="s">
        <v>6940</v>
      </c>
      <c r="D368" s="58">
        <v>3000</v>
      </c>
      <c r="E368" s="40">
        <v>3000</v>
      </c>
      <c r="F368" s="61" t="s">
        <v>8218</v>
      </c>
      <c r="G368" s="39" t="s">
        <v>8223</v>
      </c>
      <c r="H368" s="39" t="s">
        <v>8245</v>
      </c>
      <c r="I368" s="40">
        <v>1399867140</v>
      </c>
      <c r="J368" s="40">
        <v>1398802148</v>
      </c>
      <c r="K368" s="40" t="b">
        <v>0</v>
      </c>
      <c r="L368" s="40">
        <v>11</v>
      </c>
      <c r="M368" s="40" t="b">
        <v>1</v>
      </c>
      <c r="N368" s="39" t="s">
        <v>8269</v>
      </c>
      <c r="O368" s="40">
        <v>100</v>
      </c>
      <c r="P368" s="40">
        <v>272.73</v>
      </c>
      <c r="Q368" s="39" t="s">
        <v>8315</v>
      </c>
      <c r="R368" s="39" t="s">
        <v>8316</v>
      </c>
      <c r="S368" s="41">
        <v>41758.839675925927</v>
      </c>
      <c r="T368" s="40"/>
      <c r="U368" s="42">
        <v>41771.165972222225</v>
      </c>
    </row>
    <row r="369" spans="1:21" x14ac:dyDescent="0.25">
      <c r="A369" s="43">
        <v>2814</v>
      </c>
      <c r="B369" s="44" t="s">
        <v>2814</v>
      </c>
      <c r="C369" s="44" t="s">
        <v>6924</v>
      </c>
      <c r="D369" s="59">
        <v>1500</v>
      </c>
      <c r="E369" s="45">
        <v>1616</v>
      </c>
      <c r="F369" s="62" t="s">
        <v>8218</v>
      </c>
      <c r="G369" s="44" t="s">
        <v>8224</v>
      </c>
      <c r="H369" s="44" t="s">
        <v>8246</v>
      </c>
      <c r="I369" s="45">
        <v>1431164115</v>
      </c>
      <c r="J369" s="45">
        <v>1428572115</v>
      </c>
      <c r="K369" s="45" t="b">
        <v>0</v>
      </c>
      <c r="L369" s="45">
        <v>64</v>
      </c>
      <c r="M369" s="45" t="b">
        <v>1</v>
      </c>
      <c r="N369" s="44" t="s">
        <v>8269</v>
      </c>
      <c r="O369" s="45">
        <v>108</v>
      </c>
      <c r="P369" s="45">
        <v>25.25</v>
      </c>
      <c r="Q369" s="44" t="s">
        <v>8315</v>
      </c>
      <c r="R369" s="44" t="s">
        <v>8316</v>
      </c>
      <c r="S369" s="46">
        <v>42103.39947916667</v>
      </c>
      <c r="T369" s="45">
        <v>2015</v>
      </c>
      <c r="U369" s="47">
        <v>42133.39947916667</v>
      </c>
    </row>
    <row r="370" spans="1:21" x14ac:dyDescent="0.25">
      <c r="A370" s="38">
        <v>2810</v>
      </c>
      <c r="B370" s="39" t="s">
        <v>2810</v>
      </c>
      <c r="C370" s="39" t="s">
        <v>6920</v>
      </c>
      <c r="D370" s="58">
        <v>2500</v>
      </c>
      <c r="E370" s="40">
        <v>2705</v>
      </c>
      <c r="F370" s="61" t="s">
        <v>8218</v>
      </c>
      <c r="G370" s="39" t="s">
        <v>8223</v>
      </c>
      <c r="H370" s="39" t="s">
        <v>8245</v>
      </c>
      <c r="I370" s="40">
        <v>1401595140</v>
      </c>
      <c r="J370" s="40">
        <v>1398828064</v>
      </c>
      <c r="K370" s="40" t="b">
        <v>0</v>
      </c>
      <c r="L370" s="40">
        <v>57</v>
      </c>
      <c r="M370" s="40" t="b">
        <v>1</v>
      </c>
      <c r="N370" s="39" t="s">
        <v>8269</v>
      </c>
      <c r="O370" s="40">
        <v>108</v>
      </c>
      <c r="P370" s="40">
        <v>47.46</v>
      </c>
      <c r="Q370" s="39" t="s">
        <v>8315</v>
      </c>
      <c r="R370" s="39" t="s">
        <v>8316</v>
      </c>
      <c r="S370" s="41">
        <v>41759.13962962963</v>
      </c>
      <c r="T370" s="40"/>
      <c r="U370" s="42">
        <v>41791.165972222225</v>
      </c>
    </row>
    <row r="371" spans="1:21" x14ac:dyDescent="0.25">
      <c r="A371" s="43">
        <v>2783</v>
      </c>
      <c r="B371" s="44" t="s">
        <v>2783</v>
      </c>
      <c r="C371" s="44" t="s">
        <v>6893</v>
      </c>
      <c r="D371" s="59">
        <v>1000</v>
      </c>
      <c r="E371" s="45">
        <v>1145</v>
      </c>
      <c r="F371" s="62" t="s">
        <v>8218</v>
      </c>
      <c r="G371" s="44" t="s">
        <v>8224</v>
      </c>
      <c r="H371" s="44" t="s">
        <v>8246</v>
      </c>
      <c r="I371" s="45">
        <v>1429793446</v>
      </c>
      <c r="J371" s="45">
        <v>1428583846</v>
      </c>
      <c r="K371" s="45" t="b">
        <v>0</v>
      </c>
      <c r="L371" s="45">
        <v>61</v>
      </c>
      <c r="M371" s="45" t="b">
        <v>1</v>
      </c>
      <c r="N371" s="44" t="s">
        <v>8269</v>
      </c>
      <c r="O371" s="45">
        <v>115</v>
      </c>
      <c r="P371" s="45">
        <v>18.77</v>
      </c>
      <c r="Q371" s="44" t="s">
        <v>8315</v>
      </c>
      <c r="R371" s="44" t="s">
        <v>8316</v>
      </c>
      <c r="S371" s="46">
        <v>42103.535254629627</v>
      </c>
      <c r="T371" s="45">
        <v>2015</v>
      </c>
      <c r="U371" s="47">
        <v>42117.535254629627</v>
      </c>
    </row>
    <row r="372" spans="1:21" x14ac:dyDescent="0.25">
      <c r="A372" s="38">
        <v>2718</v>
      </c>
      <c r="B372" s="39" t="s">
        <v>2718</v>
      </c>
      <c r="C372" s="39" t="s">
        <v>6828</v>
      </c>
      <c r="D372" s="58">
        <v>18000</v>
      </c>
      <c r="E372" s="40">
        <v>18645</v>
      </c>
      <c r="F372" s="61" t="s">
        <v>8218</v>
      </c>
      <c r="G372" s="39" t="s">
        <v>8223</v>
      </c>
      <c r="H372" s="39" t="s">
        <v>8245</v>
      </c>
      <c r="I372" s="40">
        <v>1462316400</v>
      </c>
      <c r="J372" s="40">
        <v>1459865945</v>
      </c>
      <c r="K372" s="40" t="b">
        <v>1</v>
      </c>
      <c r="L372" s="40">
        <v>148</v>
      </c>
      <c r="M372" s="40" t="b">
        <v>1</v>
      </c>
      <c r="N372" s="39" t="s">
        <v>8301</v>
      </c>
      <c r="O372" s="40">
        <v>104</v>
      </c>
      <c r="P372" s="40">
        <v>125.98</v>
      </c>
      <c r="Q372" s="39" t="s">
        <v>8315</v>
      </c>
      <c r="R372" s="39" t="s">
        <v>8355</v>
      </c>
      <c r="S372" s="41">
        <v>42465.596585648149</v>
      </c>
      <c r="T372" s="40"/>
      <c r="U372" s="42">
        <v>42493.958333333336</v>
      </c>
    </row>
    <row r="373" spans="1:21" x14ac:dyDescent="0.25">
      <c r="A373" s="43">
        <v>2707</v>
      </c>
      <c r="B373" s="44" t="s">
        <v>2707</v>
      </c>
      <c r="C373" s="44" t="s">
        <v>6817</v>
      </c>
      <c r="D373" s="59">
        <v>8000</v>
      </c>
      <c r="E373" s="45">
        <v>28067.57</v>
      </c>
      <c r="F373" s="62" t="s">
        <v>8218</v>
      </c>
      <c r="G373" s="44" t="s">
        <v>8223</v>
      </c>
      <c r="H373" s="44" t="s">
        <v>8245</v>
      </c>
      <c r="I373" s="45">
        <v>1369637940</v>
      </c>
      <c r="J373" s="45">
        <v>1367088443</v>
      </c>
      <c r="K373" s="45" t="b">
        <v>1</v>
      </c>
      <c r="L373" s="45">
        <v>394</v>
      </c>
      <c r="M373" s="45" t="b">
        <v>1</v>
      </c>
      <c r="N373" s="44" t="s">
        <v>8301</v>
      </c>
      <c r="O373" s="45">
        <v>351</v>
      </c>
      <c r="P373" s="45">
        <v>71.239999999999995</v>
      </c>
      <c r="Q373" s="44" t="s">
        <v>8315</v>
      </c>
      <c r="R373" s="44" t="s">
        <v>8355</v>
      </c>
      <c r="S373" s="46">
        <v>41391.782905092594</v>
      </c>
      <c r="T373" s="45"/>
      <c r="U373" s="47">
        <v>41421.290972222225</v>
      </c>
    </row>
    <row r="374" spans="1:21" x14ac:dyDescent="0.25">
      <c r="A374" s="38">
        <v>4102</v>
      </c>
      <c r="B374" s="39" t="s">
        <v>4098</v>
      </c>
      <c r="C374" s="39" t="s">
        <v>8205</v>
      </c>
      <c r="D374" s="58">
        <v>500</v>
      </c>
      <c r="E374" s="40">
        <v>137</v>
      </c>
      <c r="F374" s="61" t="s">
        <v>8220</v>
      </c>
      <c r="G374" s="39" t="s">
        <v>8223</v>
      </c>
      <c r="H374" s="39" t="s">
        <v>8245</v>
      </c>
      <c r="I374" s="40">
        <v>1463343673</v>
      </c>
      <c r="J374" s="40">
        <v>1460751673</v>
      </c>
      <c r="K374" s="40" t="b">
        <v>0</v>
      </c>
      <c r="L374" s="40">
        <v>6</v>
      </c>
      <c r="M374" s="40" t="b">
        <v>0</v>
      </c>
      <c r="N374" s="39" t="s">
        <v>8269</v>
      </c>
      <c r="O374" s="40">
        <v>27</v>
      </c>
      <c r="P374" s="40">
        <v>22.83</v>
      </c>
      <c r="Q374" s="39" t="s">
        <v>8315</v>
      </c>
      <c r="R374" s="39" t="s">
        <v>8316</v>
      </c>
      <c r="S374" s="41">
        <v>42475.848067129627</v>
      </c>
      <c r="T374" s="40"/>
      <c r="U374" s="42">
        <v>42505.848067129627</v>
      </c>
    </row>
    <row r="375" spans="1:21" x14ac:dyDescent="0.25">
      <c r="A375" s="43">
        <v>4089</v>
      </c>
      <c r="B375" s="44" t="s">
        <v>4085</v>
      </c>
      <c r="C375" s="44" t="s">
        <v>8192</v>
      </c>
      <c r="D375" s="59">
        <v>5000</v>
      </c>
      <c r="E375" s="45">
        <v>240</v>
      </c>
      <c r="F375" s="62" t="s">
        <v>8220</v>
      </c>
      <c r="G375" s="44" t="s">
        <v>8223</v>
      </c>
      <c r="H375" s="44" t="s">
        <v>8245</v>
      </c>
      <c r="I375" s="45">
        <v>1433093700</v>
      </c>
      <c r="J375" s="45">
        <v>1430242488</v>
      </c>
      <c r="K375" s="45" t="b">
        <v>0</v>
      </c>
      <c r="L375" s="45">
        <v>8</v>
      </c>
      <c r="M375" s="45" t="b">
        <v>0</v>
      </c>
      <c r="N375" s="44" t="s">
        <v>8269</v>
      </c>
      <c r="O375" s="45">
        <v>5</v>
      </c>
      <c r="P375" s="45">
        <v>30</v>
      </c>
      <c r="Q375" s="44" t="s">
        <v>8315</v>
      </c>
      <c r="R375" s="44" t="s">
        <v>8316</v>
      </c>
      <c r="S375" s="46">
        <v>42122.732499999998</v>
      </c>
      <c r="T375" s="45"/>
      <c r="U375" s="47">
        <v>42155.732638888891</v>
      </c>
    </row>
    <row r="376" spans="1:21" x14ac:dyDescent="0.25">
      <c r="A376" s="38">
        <v>4066</v>
      </c>
      <c r="B376" s="39" t="s">
        <v>4062</v>
      </c>
      <c r="C376" s="39" t="s">
        <v>8170</v>
      </c>
      <c r="D376" s="58">
        <v>15000</v>
      </c>
      <c r="E376" s="40">
        <v>25</v>
      </c>
      <c r="F376" s="61" t="s">
        <v>8220</v>
      </c>
      <c r="G376" s="39" t="s">
        <v>8223</v>
      </c>
      <c r="H376" s="39" t="s">
        <v>8245</v>
      </c>
      <c r="I376" s="40">
        <v>1463619388</v>
      </c>
      <c r="J376" s="40">
        <v>1461027388</v>
      </c>
      <c r="K376" s="40" t="b">
        <v>0</v>
      </c>
      <c r="L376" s="40">
        <v>1</v>
      </c>
      <c r="M376" s="40" t="b">
        <v>0</v>
      </c>
      <c r="N376" s="39" t="s">
        <v>8269</v>
      </c>
      <c r="O376" s="40">
        <v>0</v>
      </c>
      <c r="P376" s="40">
        <v>25</v>
      </c>
      <c r="Q376" s="39" t="s">
        <v>8315</v>
      </c>
      <c r="R376" s="39" t="s">
        <v>8316</v>
      </c>
      <c r="S376" s="41">
        <v>42479.039212962962</v>
      </c>
      <c r="T376" s="40"/>
      <c r="U376" s="42">
        <v>42509.039212962962</v>
      </c>
    </row>
    <row r="377" spans="1:21" x14ac:dyDescent="0.25">
      <c r="A377" s="43">
        <v>4012</v>
      </c>
      <c r="B377" s="44" t="s">
        <v>4008</v>
      </c>
      <c r="C377" s="44" t="s">
        <v>8117</v>
      </c>
      <c r="D377" s="59">
        <v>575</v>
      </c>
      <c r="E377" s="45">
        <v>0</v>
      </c>
      <c r="F377" s="62" t="s">
        <v>8220</v>
      </c>
      <c r="G377" s="44" t="s">
        <v>8224</v>
      </c>
      <c r="H377" s="44" t="s">
        <v>8246</v>
      </c>
      <c r="I377" s="45">
        <v>1430571849</v>
      </c>
      <c r="J377" s="45">
        <v>1427979849</v>
      </c>
      <c r="K377" s="45" t="b">
        <v>0</v>
      </c>
      <c r="L377" s="45">
        <v>0</v>
      </c>
      <c r="M377" s="45" t="b">
        <v>0</v>
      </c>
      <c r="N377" s="44" t="s">
        <v>8269</v>
      </c>
      <c r="O377" s="45">
        <v>0</v>
      </c>
      <c r="P377" s="45">
        <v>0</v>
      </c>
      <c r="Q377" s="44" t="s">
        <v>8315</v>
      </c>
      <c r="R377" s="44" t="s">
        <v>8316</v>
      </c>
      <c r="S377" s="46">
        <v>42096.544548611113</v>
      </c>
      <c r="T377" s="45">
        <v>2015</v>
      </c>
      <c r="U377" s="47">
        <v>42126.544548611113</v>
      </c>
    </row>
    <row r="378" spans="1:21" x14ac:dyDescent="0.25">
      <c r="A378" s="38">
        <v>3993</v>
      </c>
      <c r="B378" s="39" t="s">
        <v>3989</v>
      </c>
      <c r="C378" s="39" t="s">
        <v>8099</v>
      </c>
      <c r="D378" s="58">
        <v>50000</v>
      </c>
      <c r="E378" s="40">
        <v>3</v>
      </c>
      <c r="F378" s="61" t="s">
        <v>8220</v>
      </c>
      <c r="G378" s="39" t="s">
        <v>8223</v>
      </c>
      <c r="H378" s="39" t="s">
        <v>8245</v>
      </c>
      <c r="I378" s="40">
        <v>1431549912</v>
      </c>
      <c r="J378" s="40">
        <v>1428957912</v>
      </c>
      <c r="K378" s="40" t="b">
        <v>0</v>
      </c>
      <c r="L378" s="40">
        <v>1</v>
      </c>
      <c r="M378" s="40" t="b">
        <v>0</v>
      </c>
      <c r="N378" s="39" t="s">
        <v>8269</v>
      </c>
      <c r="O378" s="40">
        <v>0</v>
      </c>
      <c r="P378" s="40">
        <v>3</v>
      </c>
      <c r="Q378" s="39" t="s">
        <v>8315</v>
      </c>
      <c r="R378" s="39" t="s">
        <v>8316</v>
      </c>
      <c r="S378" s="41">
        <v>42107.864722222221</v>
      </c>
      <c r="T378" s="40"/>
      <c r="U378" s="42">
        <v>42137.864722222221</v>
      </c>
    </row>
    <row r="379" spans="1:21" x14ac:dyDescent="0.25">
      <c r="A379" s="43">
        <v>3986</v>
      </c>
      <c r="B379" s="44" t="s">
        <v>3982</v>
      </c>
      <c r="C379" s="44" t="s">
        <v>8092</v>
      </c>
      <c r="D379" s="59">
        <v>5000</v>
      </c>
      <c r="E379" s="45">
        <v>488</v>
      </c>
      <c r="F379" s="62" t="s">
        <v>8220</v>
      </c>
      <c r="G379" s="44" t="s">
        <v>8224</v>
      </c>
      <c r="H379" s="44" t="s">
        <v>8246</v>
      </c>
      <c r="I379" s="45">
        <v>1462539840</v>
      </c>
      <c r="J379" s="45">
        <v>1460034594</v>
      </c>
      <c r="K379" s="45" t="b">
        <v>0</v>
      </c>
      <c r="L379" s="45">
        <v>13</v>
      </c>
      <c r="M379" s="45" t="b">
        <v>0</v>
      </c>
      <c r="N379" s="44" t="s">
        <v>8269</v>
      </c>
      <c r="O379" s="45">
        <v>10</v>
      </c>
      <c r="P379" s="45">
        <v>37.54</v>
      </c>
      <c r="Q379" s="44" t="s">
        <v>8315</v>
      </c>
      <c r="R379" s="44" t="s">
        <v>8316</v>
      </c>
      <c r="S379" s="46">
        <v>42467.548541666663</v>
      </c>
      <c r="T379" s="45">
        <v>2016</v>
      </c>
      <c r="U379" s="47">
        <v>42496.544444444444</v>
      </c>
    </row>
    <row r="380" spans="1:21" x14ac:dyDescent="0.25">
      <c r="A380" s="38">
        <v>3983</v>
      </c>
      <c r="B380" s="39" t="s">
        <v>3979</v>
      </c>
      <c r="C380" s="39" t="s">
        <v>8089</v>
      </c>
      <c r="D380" s="58">
        <v>11140</v>
      </c>
      <c r="E380" s="40">
        <v>3877</v>
      </c>
      <c r="F380" s="61" t="s">
        <v>8220</v>
      </c>
      <c r="G380" s="39" t="s">
        <v>8223</v>
      </c>
      <c r="H380" s="39" t="s">
        <v>8245</v>
      </c>
      <c r="I380" s="40">
        <v>1400569140</v>
      </c>
      <c r="J380" s="40">
        <v>1397854356</v>
      </c>
      <c r="K380" s="40" t="b">
        <v>0</v>
      </c>
      <c r="L380" s="40">
        <v>46</v>
      </c>
      <c r="M380" s="40" t="b">
        <v>0</v>
      </c>
      <c r="N380" s="39" t="s">
        <v>8269</v>
      </c>
      <c r="O380" s="40">
        <v>35</v>
      </c>
      <c r="P380" s="40">
        <v>84.28</v>
      </c>
      <c r="Q380" s="39" t="s">
        <v>8315</v>
      </c>
      <c r="R380" s="39" t="s">
        <v>8316</v>
      </c>
      <c r="S380" s="41">
        <v>41747.86986111111</v>
      </c>
      <c r="T380" s="40"/>
      <c r="U380" s="42">
        <v>41779.290972222225</v>
      </c>
    </row>
    <row r="381" spans="1:21" x14ac:dyDescent="0.25">
      <c r="A381" s="43">
        <v>3973</v>
      </c>
      <c r="B381" s="44" t="s">
        <v>3970</v>
      </c>
      <c r="C381" s="44" t="s">
        <v>8080</v>
      </c>
      <c r="D381" s="59">
        <v>5000</v>
      </c>
      <c r="E381" s="45">
        <v>3905</v>
      </c>
      <c r="F381" s="62" t="s">
        <v>8220</v>
      </c>
      <c r="G381" s="44" t="s">
        <v>8223</v>
      </c>
      <c r="H381" s="44" t="s">
        <v>8245</v>
      </c>
      <c r="I381" s="45">
        <v>1462766400</v>
      </c>
      <c r="J381" s="45">
        <v>1460219110</v>
      </c>
      <c r="K381" s="45" t="b">
        <v>0</v>
      </c>
      <c r="L381" s="45">
        <v>37</v>
      </c>
      <c r="M381" s="45" t="b">
        <v>0</v>
      </c>
      <c r="N381" s="44" t="s">
        <v>8269</v>
      </c>
      <c r="O381" s="45">
        <v>78</v>
      </c>
      <c r="P381" s="45">
        <v>105.54</v>
      </c>
      <c r="Q381" s="44" t="s">
        <v>8315</v>
      </c>
      <c r="R381" s="44" t="s">
        <v>8316</v>
      </c>
      <c r="S381" s="46">
        <v>42469.68414351852</v>
      </c>
      <c r="T381" s="45"/>
      <c r="U381" s="47">
        <v>42499.166666666664</v>
      </c>
    </row>
    <row r="382" spans="1:21" x14ac:dyDescent="0.25">
      <c r="A382" s="38">
        <v>3961</v>
      </c>
      <c r="B382" s="39" t="s">
        <v>3958</v>
      </c>
      <c r="C382" s="39" t="s">
        <v>8068</v>
      </c>
      <c r="D382" s="58">
        <v>5000</v>
      </c>
      <c r="E382" s="40">
        <v>21</v>
      </c>
      <c r="F382" s="61" t="s">
        <v>8220</v>
      </c>
      <c r="G382" s="39" t="s">
        <v>8224</v>
      </c>
      <c r="H382" s="39" t="s">
        <v>8246</v>
      </c>
      <c r="I382" s="40">
        <v>1399584210</v>
      </c>
      <c r="J382" s="40">
        <v>1397683410</v>
      </c>
      <c r="K382" s="40" t="b">
        <v>0</v>
      </c>
      <c r="L382" s="40">
        <v>2</v>
      </c>
      <c r="M382" s="40" t="b">
        <v>0</v>
      </c>
      <c r="N382" s="39" t="s">
        <v>8269</v>
      </c>
      <c r="O382" s="40">
        <v>0</v>
      </c>
      <c r="P382" s="40">
        <v>10.5</v>
      </c>
      <c r="Q382" s="39" t="s">
        <v>8315</v>
      </c>
      <c r="R382" s="39" t="s">
        <v>8316</v>
      </c>
      <c r="S382" s="41">
        <v>41745.891319444447</v>
      </c>
      <c r="T382" s="40">
        <v>2014</v>
      </c>
      <c r="U382" s="42">
        <v>41767.891319444447</v>
      </c>
    </row>
    <row r="383" spans="1:21" x14ac:dyDescent="0.25">
      <c r="A383" s="43">
        <v>3945</v>
      </c>
      <c r="B383" s="44" t="s">
        <v>3942</v>
      </c>
      <c r="C383" s="44" t="s">
        <v>8053</v>
      </c>
      <c r="D383" s="59">
        <v>2000</v>
      </c>
      <c r="E383" s="45">
        <v>5</v>
      </c>
      <c r="F383" s="62" t="s">
        <v>8220</v>
      </c>
      <c r="G383" s="44" t="s">
        <v>8223</v>
      </c>
      <c r="H383" s="44" t="s">
        <v>8245</v>
      </c>
      <c r="I383" s="45">
        <v>1431717268</v>
      </c>
      <c r="J383" s="45">
        <v>1429125268</v>
      </c>
      <c r="K383" s="45" t="b">
        <v>0</v>
      </c>
      <c r="L383" s="45">
        <v>1</v>
      </c>
      <c r="M383" s="45" t="b">
        <v>0</v>
      </c>
      <c r="N383" s="44" t="s">
        <v>8269</v>
      </c>
      <c r="O383" s="45">
        <v>0</v>
      </c>
      <c r="P383" s="45">
        <v>5</v>
      </c>
      <c r="Q383" s="44" t="s">
        <v>8315</v>
      </c>
      <c r="R383" s="44" t="s">
        <v>8316</v>
      </c>
      <c r="S383" s="46">
        <v>42109.801712962966</v>
      </c>
      <c r="T383" s="45"/>
      <c r="U383" s="47">
        <v>42139.801712962966</v>
      </c>
    </row>
    <row r="384" spans="1:21" x14ac:dyDescent="0.25">
      <c r="A384" s="38">
        <v>3942</v>
      </c>
      <c r="B384" s="39" t="s">
        <v>3939</v>
      </c>
      <c r="C384" s="39" t="s">
        <v>8050</v>
      </c>
      <c r="D384" s="58">
        <v>1200</v>
      </c>
      <c r="E384" s="40">
        <v>0</v>
      </c>
      <c r="F384" s="61" t="s">
        <v>8220</v>
      </c>
      <c r="G384" s="39" t="s">
        <v>8223</v>
      </c>
      <c r="H384" s="39" t="s">
        <v>8245</v>
      </c>
      <c r="I384" s="40">
        <v>1434490914</v>
      </c>
      <c r="J384" s="40">
        <v>1429306914</v>
      </c>
      <c r="K384" s="40" t="b">
        <v>0</v>
      </c>
      <c r="L384" s="40">
        <v>0</v>
      </c>
      <c r="M384" s="40" t="b">
        <v>0</v>
      </c>
      <c r="N384" s="39" t="s">
        <v>8269</v>
      </c>
      <c r="O384" s="40">
        <v>0</v>
      </c>
      <c r="P384" s="40">
        <v>0</v>
      </c>
      <c r="Q384" s="39" t="s">
        <v>8315</v>
      </c>
      <c r="R384" s="39" t="s">
        <v>8316</v>
      </c>
      <c r="S384" s="41">
        <v>42111.904097222221</v>
      </c>
      <c r="T384" s="40"/>
      <c r="U384" s="42">
        <v>42171.904097222221</v>
      </c>
    </row>
    <row r="385" spans="1:21" x14ac:dyDescent="0.25">
      <c r="A385" s="43">
        <v>3914</v>
      </c>
      <c r="B385" s="44" t="s">
        <v>3911</v>
      </c>
      <c r="C385" s="44" t="s">
        <v>8022</v>
      </c>
      <c r="D385" s="59">
        <v>2500</v>
      </c>
      <c r="E385" s="45">
        <v>909</v>
      </c>
      <c r="F385" s="62" t="s">
        <v>8220</v>
      </c>
      <c r="G385" s="44" t="s">
        <v>8224</v>
      </c>
      <c r="H385" s="44" t="s">
        <v>8246</v>
      </c>
      <c r="I385" s="45">
        <v>1431298740</v>
      </c>
      <c r="J385" s="45">
        <v>1429558756</v>
      </c>
      <c r="K385" s="45" t="b">
        <v>0</v>
      </c>
      <c r="L385" s="45">
        <v>27</v>
      </c>
      <c r="M385" s="45" t="b">
        <v>0</v>
      </c>
      <c r="N385" s="44" t="s">
        <v>8269</v>
      </c>
      <c r="O385" s="45">
        <v>36</v>
      </c>
      <c r="P385" s="45">
        <v>33.67</v>
      </c>
      <c r="Q385" s="44" t="s">
        <v>8315</v>
      </c>
      <c r="R385" s="44" t="s">
        <v>8316</v>
      </c>
      <c r="S385" s="46">
        <v>42114.818935185183</v>
      </c>
      <c r="T385" s="45">
        <v>2015</v>
      </c>
      <c r="U385" s="47">
        <v>42134.957638888889</v>
      </c>
    </row>
    <row r="386" spans="1:21" x14ac:dyDescent="0.25">
      <c r="A386" s="38">
        <v>3905</v>
      </c>
      <c r="B386" s="39" t="s">
        <v>3902</v>
      </c>
      <c r="C386" s="39" t="s">
        <v>8013</v>
      </c>
      <c r="D386" s="58">
        <v>1500</v>
      </c>
      <c r="E386" s="40">
        <v>173</v>
      </c>
      <c r="F386" s="61" t="s">
        <v>8220</v>
      </c>
      <c r="G386" s="39" t="s">
        <v>8224</v>
      </c>
      <c r="H386" s="39" t="s">
        <v>8246</v>
      </c>
      <c r="I386" s="40">
        <v>1434063600</v>
      </c>
      <c r="J386" s="40">
        <v>1430405903</v>
      </c>
      <c r="K386" s="40" t="b">
        <v>0</v>
      </c>
      <c r="L386" s="40">
        <v>7</v>
      </c>
      <c r="M386" s="40" t="b">
        <v>0</v>
      </c>
      <c r="N386" s="39" t="s">
        <v>8269</v>
      </c>
      <c r="O386" s="40">
        <v>12</v>
      </c>
      <c r="P386" s="40">
        <v>24.71</v>
      </c>
      <c r="Q386" s="39" t="s">
        <v>8315</v>
      </c>
      <c r="R386" s="39" t="s">
        <v>8316</v>
      </c>
      <c r="S386" s="41">
        <v>42124.623877314814</v>
      </c>
      <c r="T386" s="40">
        <v>2015</v>
      </c>
      <c r="U386" s="42">
        <v>42166.958333333336</v>
      </c>
    </row>
    <row r="387" spans="1:21" x14ac:dyDescent="0.25">
      <c r="A387" s="43">
        <v>3904</v>
      </c>
      <c r="B387" s="44" t="s">
        <v>3901</v>
      </c>
      <c r="C387" s="44" t="s">
        <v>8012</v>
      </c>
      <c r="D387" s="59">
        <v>10000</v>
      </c>
      <c r="E387" s="45">
        <v>3</v>
      </c>
      <c r="F387" s="62" t="s">
        <v>8220</v>
      </c>
      <c r="G387" s="44" t="s">
        <v>8223</v>
      </c>
      <c r="H387" s="44" t="s">
        <v>8245</v>
      </c>
      <c r="I387" s="45">
        <v>1429074240</v>
      </c>
      <c r="J387" s="45">
        <v>1427866200</v>
      </c>
      <c r="K387" s="45" t="b">
        <v>0</v>
      </c>
      <c r="L387" s="45">
        <v>2</v>
      </c>
      <c r="M387" s="45" t="b">
        <v>0</v>
      </c>
      <c r="N387" s="44" t="s">
        <v>8269</v>
      </c>
      <c r="O387" s="45">
        <v>0</v>
      </c>
      <c r="P387" s="45">
        <v>1.5</v>
      </c>
      <c r="Q387" s="44" t="s">
        <v>8315</v>
      </c>
      <c r="R387" s="44" t="s">
        <v>8316</v>
      </c>
      <c r="S387" s="46">
        <v>42095.229166666664</v>
      </c>
      <c r="T387" s="45"/>
      <c r="U387" s="47">
        <v>42109.211111111108</v>
      </c>
    </row>
    <row r="388" spans="1:21" x14ac:dyDescent="0.25">
      <c r="A388" s="38">
        <v>3854</v>
      </c>
      <c r="B388" s="39" t="s">
        <v>3851</v>
      </c>
      <c r="C388" s="39" t="s">
        <v>7963</v>
      </c>
      <c r="D388" s="58">
        <v>11000</v>
      </c>
      <c r="E388" s="40">
        <v>1788</v>
      </c>
      <c r="F388" s="61" t="s">
        <v>8220</v>
      </c>
      <c r="G388" s="39" t="s">
        <v>8223</v>
      </c>
      <c r="H388" s="39" t="s">
        <v>8245</v>
      </c>
      <c r="I388" s="40">
        <v>1431206058</v>
      </c>
      <c r="J388" s="40">
        <v>1428614058</v>
      </c>
      <c r="K388" s="40" t="b">
        <v>0</v>
      </c>
      <c r="L388" s="40">
        <v>20</v>
      </c>
      <c r="M388" s="40" t="b">
        <v>0</v>
      </c>
      <c r="N388" s="39" t="s">
        <v>8269</v>
      </c>
      <c r="O388" s="40">
        <v>16</v>
      </c>
      <c r="P388" s="40">
        <v>89.4</v>
      </c>
      <c r="Q388" s="39" t="s">
        <v>8315</v>
      </c>
      <c r="R388" s="39" t="s">
        <v>8316</v>
      </c>
      <c r="S388" s="41">
        <v>42103.884930555556</v>
      </c>
      <c r="T388" s="40"/>
      <c r="U388" s="42">
        <v>42133.884930555556</v>
      </c>
    </row>
    <row r="389" spans="1:21" x14ac:dyDescent="0.25">
      <c r="A389" s="43">
        <v>3842</v>
      </c>
      <c r="B389" s="44" t="s">
        <v>3839</v>
      </c>
      <c r="C389" s="44" t="s">
        <v>7951</v>
      </c>
      <c r="D389" s="59">
        <v>5000</v>
      </c>
      <c r="E389" s="45">
        <v>1097</v>
      </c>
      <c r="F389" s="62" t="s">
        <v>8220</v>
      </c>
      <c r="G389" s="44" t="s">
        <v>8224</v>
      </c>
      <c r="H389" s="44" t="s">
        <v>8246</v>
      </c>
      <c r="I389" s="45">
        <v>1399809052</v>
      </c>
      <c r="J389" s="45">
        <v>1397217052</v>
      </c>
      <c r="K389" s="45" t="b">
        <v>1</v>
      </c>
      <c r="L389" s="45">
        <v>23</v>
      </c>
      <c r="M389" s="45" t="b">
        <v>0</v>
      </c>
      <c r="N389" s="44" t="s">
        <v>8269</v>
      </c>
      <c r="O389" s="45">
        <v>22</v>
      </c>
      <c r="P389" s="45">
        <v>47.7</v>
      </c>
      <c r="Q389" s="44" t="s">
        <v>8315</v>
      </c>
      <c r="R389" s="44" t="s">
        <v>8316</v>
      </c>
      <c r="S389" s="46">
        <v>41740.493657407409</v>
      </c>
      <c r="T389" s="45">
        <v>2014</v>
      </c>
      <c r="U389" s="47">
        <v>41770.493657407409</v>
      </c>
    </row>
    <row r="390" spans="1:21" x14ac:dyDescent="0.25">
      <c r="A390" s="38">
        <v>3735</v>
      </c>
      <c r="B390" s="39" t="s">
        <v>3732</v>
      </c>
      <c r="C390" s="39" t="s">
        <v>7845</v>
      </c>
      <c r="D390" s="58">
        <v>150</v>
      </c>
      <c r="E390" s="40">
        <v>20</v>
      </c>
      <c r="F390" s="61" t="s">
        <v>8220</v>
      </c>
      <c r="G390" s="39" t="s">
        <v>8224</v>
      </c>
      <c r="H390" s="39" t="s">
        <v>8246</v>
      </c>
      <c r="I390" s="40">
        <v>1432831089</v>
      </c>
      <c r="J390" s="40">
        <v>1430239089</v>
      </c>
      <c r="K390" s="40" t="b">
        <v>0</v>
      </c>
      <c r="L390" s="40">
        <v>2</v>
      </c>
      <c r="M390" s="40" t="b">
        <v>0</v>
      </c>
      <c r="N390" s="39" t="s">
        <v>8269</v>
      </c>
      <c r="O390" s="40">
        <v>13</v>
      </c>
      <c r="P390" s="40">
        <v>10</v>
      </c>
      <c r="Q390" s="39" t="s">
        <v>8315</v>
      </c>
      <c r="R390" s="39" t="s">
        <v>8316</v>
      </c>
      <c r="S390" s="41">
        <v>42122.693159722221</v>
      </c>
      <c r="T390" s="40">
        <v>2015</v>
      </c>
      <c r="U390" s="42">
        <v>42152.693159722221</v>
      </c>
    </row>
    <row r="391" spans="1:21" x14ac:dyDescent="0.25">
      <c r="A391" s="43">
        <v>3733</v>
      </c>
      <c r="B391" s="44" t="s">
        <v>3730</v>
      </c>
      <c r="C391" s="44" t="s">
        <v>7843</v>
      </c>
      <c r="D391" s="59">
        <v>1500</v>
      </c>
      <c r="E391" s="45">
        <v>0</v>
      </c>
      <c r="F391" s="62" t="s">
        <v>8220</v>
      </c>
      <c r="G391" s="44" t="s">
        <v>8223</v>
      </c>
      <c r="H391" s="44" t="s">
        <v>8245</v>
      </c>
      <c r="I391" s="45">
        <v>1429396200</v>
      </c>
      <c r="J391" s="45">
        <v>1428539708</v>
      </c>
      <c r="K391" s="45" t="b">
        <v>0</v>
      </c>
      <c r="L391" s="45">
        <v>0</v>
      </c>
      <c r="M391" s="45" t="b">
        <v>0</v>
      </c>
      <c r="N391" s="44" t="s">
        <v>8269</v>
      </c>
      <c r="O391" s="45">
        <v>0</v>
      </c>
      <c r="P391" s="45">
        <v>0</v>
      </c>
      <c r="Q391" s="44" t="s">
        <v>8315</v>
      </c>
      <c r="R391" s="44" t="s">
        <v>8316</v>
      </c>
      <c r="S391" s="46">
        <v>42103.024398148147</v>
      </c>
      <c r="T391" s="45"/>
      <c r="U391" s="47">
        <v>42112.9375</v>
      </c>
    </row>
    <row r="392" spans="1:21" x14ac:dyDescent="0.25">
      <c r="A392" s="38">
        <v>3640</v>
      </c>
      <c r="B392" s="39" t="s">
        <v>3638</v>
      </c>
      <c r="C392" s="39" t="s">
        <v>7750</v>
      </c>
      <c r="D392" s="58">
        <v>1000</v>
      </c>
      <c r="E392" s="40">
        <v>55</v>
      </c>
      <c r="F392" s="61" t="s">
        <v>8220</v>
      </c>
      <c r="G392" s="39" t="s">
        <v>8223</v>
      </c>
      <c r="H392" s="39" t="s">
        <v>8245</v>
      </c>
      <c r="I392" s="40">
        <v>1431283530</v>
      </c>
      <c r="J392" s="40">
        <v>1428691530</v>
      </c>
      <c r="K392" s="40" t="b">
        <v>0</v>
      </c>
      <c r="L392" s="40">
        <v>3</v>
      </c>
      <c r="M392" s="40" t="b">
        <v>0</v>
      </c>
      <c r="N392" s="39" t="s">
        <v>8303</v>
      </c>
      <c r="O392" s="40">
        <v>6</v>
      </c>
      <c r="P392" s="40">
        <v>18.329999999999998</v>
      </c>
      <c r="Q392" s="39" t="s">
        <v>8315</v>
      </c>
      <c r="R392" s="39" t="s">
        <v>8357</v>
      </c>
      <c r="S392" s="41">
        <v>42104.781597222223</v>
      </c>
      <c r="T392" s="40"/>
      <c r="U392" s="42">
        <v>42134.781597222223</v>
      </c>
    </row>
    <row r="393" spans="1:21" x14ac:dyDescent="0.25">
      <c r="A393" s="43">
        <v>3205</v>
      </c>
      <c r="B393" s="44" t="s">
        <v>3205</v>
      </c>
      <c r="C393" s="44" t="s">
        <v>7315</v>
      </c>
      <c r="D393" s="59">
        <v>8000</v>
      </c>
      <c r="E393" s="45">
        <v>273</v>
      </c>
      <c r="F393" s="62" t="s">
        <v>8220</v>
      </c>
      <c r="G393" s="44" t="s">
        <v>8224</v>
      </c>
      <c r="H393" s="44" t="s">
        <v>8246</v>
      </c>
      <c r="I393" s="45">
        <v>1430470772</v>
      </c>
      <c r="J393" s="45">
        <v>1427878772</v>
      </c>
      <c r="K393" s="45" t="b">
        <v>0</v>
      </c>
      <c r="L393" s="45">
        <v>12</v>
      </c>
      <c r="M393" s="45" t="b">
        <v>0</v>
      </c>
      <c r="N393" s="44" t="s">
        <v>8303</v>
      </c>
      <c r="O393" s="45">
        <v>3</v>
      </c>
      <c r="P393" s="45">
        <v>22.75</v>
      </c>
      <c r="Q393" s="44" t="s">
        <v>8315</v>
      </c>
      <c r="R393" s="44" t="s">
        <v>8357</v>
      </c>
      <c r="S393" s="46">
        <v>42095.374675925923</v>
      </c>
      <c r="T393" s="45">
        <v>2015</v>
      </c>
      <c r="U393" s="47">
        <v>42125.374675925923</v>
      </c>
    </row>
    <row r="394" spans="1:21" x14ac:dyDescent="0.25">
      <c r="A394" s="38">
        <v>3189</v>
      </c>
      <c r="B394" s="39" t="s">
        <v>3189</v>
      </c>
      <c r="C394" s="39" t="s">
        <v>7299</v>
      </c>
      <c r="D394" s="58">
        <v>55000</v>
      </c>
      <c r="E394" s="40">
        <v>6780</v>
      </c>
      <c r="F394" s="61" t="s">
        <v>8220</v>
      </c>
      <c r="G394" s="39" t="s">
        <v>8234</v>
      </c>
      <c r="H394" s="39" t="s">
        <v>8254</v>
      </c>
      <c r="I394" s="40">
        <v>1432455532</v>
      </c>
      <c r="J394" s="40">
        <v>1429863532</v>
      </c>
      <c r="K394" s="40" t="b">
        <v>0</v>
      </c>
      <c r="L394" s="40">
        <v>19</v>
      </c>
      <c r="M394" s="40" t="b">
        <v>0</v>
      </c>
      <c r="N394" s="39" t="s">
        <v>8303</v>
      </c>
      <c r="O394" s="40">
        <v>12</v>
      </c>
      <c r="P394" s="40">
        <v>356.84</v>
      </c>
      <c r="Q394" s="39" t="s">
        <v>8315</v>
      </c>
      <c r="R394" s="39" t="s">
        <v>8357</v>
      </c>
      <c r="S394" s="41">
        <v>42118.346435185187</v>
      </c>
      <c r="T394" s="40"/>
      <c r="U394" s="42">
        <v>42148.346435185187</v>
      </c>
    </row>
    <row r="395" spans="1:21" x14ac:dyDescent="0.25">
      <c r="A395" s="43">
        <v>3103</v>
      </c>
      <c r="B395" s="44" t="s">
        <v>3103</v>
      </c>
      <c r="C395" s="44" t="s">
        <v>7213</v>
      </c>
      <c r="D395" s="59">
        <v>4100</v>
      </c>
      <c r="E395" s="45">
        <v>11</v>
      </c>
      <c r="F395" s="62" t="s">
        <v>8220</v>
      </c>
      <c r="G395" s="44" t="s">
        <v>8223</v>
      </c>
      <c r="H395" s="44" t="s">
        <v>8245</v>
      </c>
      <c r="I395" s="45">
        <v>1434080706</v>
      </c>
      <c r="J395" s="45">
        <v>1428896706</v>
      </c>
      <c r="K395" s="45" t="b">
        <v>0</v>
      </c>
      <c r="L395" s="45">
        <v>2</v>
      </c>
      <c r="M395" s="45" t="b">
        <v>0</v>
      </c>
      <c r="N395" s="44" t="s">
        <v>8301</v>
      </c>
      <c r="O395" s="45">
        <v>0</v>
      </c>
      <c r="P395" s="45">
        <v>5.5</v>
      </c>
      <c r="Q395" s="44" t="s">
        <v>8315</v>
      </c>
      <c r="R395" s="44" t="s">
        <v>8355</v>
      </c>
      <c r="S395" s="46">
        <v>42107.156319444446</v>
      </c>
      <c r="T395" s="45"/>
      <c r="U395" s="47">
        <v>42167.156319444446</v>
      </c>
    </row>
    <row r="396" spans="1:21" x14ac:dyDescent="0.25">
      <c r="A396" s="38">
        <v>3096</v>
      </c>
      <c r="B396" s="39" t="s">
        <v>3096</v>
      </c>
      <c r="C396" s="39" t="s">
        <v>7206</v>
      </c>
      <c r="D396" s="58">
        <v>20000</v>
      </c>
      <c r="E396" s="40">
        <v>795</v>
      </c>
      <c r="F396" s="61" t="s">
        <v>8220</v>
      </c>
      <c r="G396" s="39" t="s">
        <v>8223</v>
      </c>
      <c r="H396" s="39" t="s">
        <v>8245</v>
      </c>
      <c r="I396" s="40">
        <v>1432151326</v>
      </c>
      <c r="J396" s="40">
        <v>1429559326</v>
      </c>
      <c r="K396" s="40" t="b">
        <v>0</v>
      </c>
      <c r="L396" s="40">
        <v>14</v>
      </c>
      <c r="M396" s="40" t="b">
        <v>0</v>
      </c>
      <c r="N396" s="39" t="s">
        <v>8301</v>
      </c>
      <c r="O396" s="40">
        <v>4</v>
      </c>
      <c r="P396" s="40">
        <v>56.79</v>
      </c>
      <c r="Q396" s="39" t="s">
        <v>8315</v>
      </c>
      <c r="R396" s="39" t="s">
        <v>8355</v>
      </c>
      <c r="S396" s="41">
        <v>42114.825532407405</v>
      </c>
      <c r="T396" s="40"/>
      <c r="U396" s="42">
        <v>42144.825532407405</v>
      </c>
    </row>
    <row r="397" spans="1:21" x14ac:dyDescent="0.25">
      <c r="A397" s="43">
        <v>3084</v>
      </c>
      <c r="B397" s="44" t="s">
        <v>3084</v>
      </c>
      <c r="C397" s="44" t="s">
        <v>7194</v>
      </c>
      <c r="D397" s="59">
        <v>4059</v>
      </c>
      <c r="E397" s="45">
        <v>470</v>
      </c>
      <c r="F397" s="62" t="s">
        <v>8220</v>
      </c>
      <c r="G397" s="44" t="s">
        <v>8223</v>
      </c>
      <c r="H397" s="44" t="s">
        <v>8245</v>
      </c>
      <c r="I397" s="45">
        <v>1430851680</v>
      </c>
      <c r="J397" s="45">
        <v>1428340931</v>
      </c>
      <c r="K397" s="45" t="b">
        <v>0</v>
      </c>
      <c r="L397" s="45">
        <v>6</v>
      </c>
      <c r="M397" s="45" t="b">
        <v>0</v>
      </c>
      <c r="N397" s="44" t="s">
        <v>8301</v>
      </c>
      <c r="O397" s="45">
        <v>12</v>
      </c>
      <c r="P397" s="45">
        <v>78.33</v>
      </c>
      <c r="Q397" s="44" t="s">
        <v>8315</v>
      </c>
      <c r="R397" s="44" t="s">
        <v>8355</v>
      </c>
      <c r="S397" s="46">
        <v>42100.723738425928</v>
      </c>
      <c r="T397" s="45"/>
      <c r="U397" s="47">
        <v>42129.783333333333</v>
      </c>
    </row>
    <row r="398" spans="1:21" x14ac:dyDescent="0.25">
      <c r="A398" s="38">
        <v>3073</v>
      </c>
      <c r="B398" s="39" t="s">
        <v>3073</v>
      </c>
      <c r="C398" s="39" t="s">
        <v>7183</v>
      </c>
      <c r="D398" s="58">
        <v>2800000</v>
      </c>
      <c r="E398" s="40">
        <v>645</v>
      </c>
      <c r="F398" s="61" t="s">
        <v>8220</v>
      </c>
      <c r="G398" s="39" t="s">
        <v>8223</v>
      </c>
      <c r="H398" s="39" t="s">
        <v>8245</v>
      </c>
      <c r="I398" s="40">
        <v>1434309540</v>
      </c>
      <c r="J398" s="40">
        <v>1429287900</v>
      </c>
      <c r="K398" s="40" t="b">
        <v>0</v>
      </c>
      <c r="L398" s="40">
        <v>7</v>
      </c>
      <c r="M398" s="40" t="b">
        <v>0</v>
      </c>
      <c r="N398" s="39" t="s">
        <v>8301</v>
      </c>
      <c r="O398" s="40">
        <v>0</v>
      </c>
      <c r="P398" s="40">
        <v>92.14</v>
      </c>
      <c r="Q398" s="39" t="s">
        <v>8315</v>
      </c>
      <c r="R398" s="39" t="s">
        <v>8355</v>
      </c>
      <c r="S398" s="41">
        <v>42111.684027777781</v>
      </c>
      <c r="T398" s="40"/>
      <c r="U398" s="42">
        <v>42169.804861111108</v>
      </c>
    </row>
    <row r="399" spans="1:21" x14ac:dyDescent="0.25">
      <c r="A399" s="43">
        <v>3071</v>
      </c>
      <c r="B399" s="44" t="s">
        <v>3071</v>
      </c>
      <c r="C399" s="44" t="s">
        <v>7181</v>
      </c>
      <c r="D399" s="59">
        <v>12000</v>
      </c>
      <c r="E399" s="45">
        <v>7173</v>
      </c>
      <c r="F399" s="62" t="s">
        <v>8220</v>
      </c>
      <c r="G399" s="44" t="s">
        <v>8223</v>
      </c>
      <c r="H399" s="44" t="s">
        <v>8245</v>
      </c>
      <c r="I399" s="45">
        <v>1429595940</v>
      </c>
      <c r="J399" s="45">
        <v>1428082481</v>
      </c>
      <c r="K399" s="45" t="b">
        <v>0</v>
      </c>
      <c r="L399" s="45">
        <v>117</v>
      </c>
      <c r="M399" s="45" t="b">
        <v>0</v>
      </c>
      <c r="N399" s="44" t="s">
        <v>8301</v>
      </c>
      <c r="O399" s="45">
        <v>60</v>
      </c>
      <c r="P399" s="45">
        <v>61.31</v>
      </c>
      <c r="Q399" s="44" t="s">
        <v>8315</v>
      </c>
      <c r="R399" s="44" t="s">
        <v>8355</v>
      </c>
      <c r="S399" s="46">
        <v>42097.732418981483</v>
      </c>
      <c r="T399" s="45"/>
      <c r="U399" s="47">
        <v>42115.249305555553</v>
      </c>
    </row>
    <row r="400" spans="1:21" x14ac:dyDescent="0.25">
      <c r="A400" s="38">
        <v>3052</v>
      </c>
      <c r="B400" s="39" t="s">
        <v>3052</v>
      </c>
      <c r="C400" s="39" t="s">
        <v>7162</v>
      </c>
      <c r="D400" s="58">
        <v>50000</v>
      </c>
      <c r="E400" s="40">
        <v>75</v>
      </c>
      <c r="F400" s="61" t="s">
        <v>8220</v>
      </c>
      <c r="G400" s="39" t="s">
        <v>8223</v>
      </c>
      <c r="H400" s="39" t="s">
        <v>8245</v>
      </c>
      <c r="I400" s="40">
        <v>1432828740</v>
      </c>
      <c r="J400" s="40">
        <v>1430237094</v>
      </c>
      <c r="K400" s="40" t="b">
        <v>0</v>
      </c>
      <c r="L400" s="40">
        <v>2</v>
      </c>
      <c r="M400" s="40" t="b">
        <v>0</v>
      </c>
      <c r="N400" s="39" t="s">
        <v>8301</v>
      </c>
      <c r="O400" s="40">
        <v>0</v>
      </c>
      <c r="P400" s="40">
        <v>37.5</v>
      </c>
      <c r="Q400" s="39" t="s">
        <v>8315</v>
      </c>
      <c r="R400" s="39" t="s">
        <v>8355</v>
      </c>
      <c r="S400" s="41">
        <v>42122.670069444444</v>
      </c>
      <c r="T400" s="40"/>
      <c r="U400" s="42">
        <v>42152.665972222225</v>
      </c>
    </row>
    <row r="401" spans="1:21" x14ac:dyDescent="0.25">
      <c r="A401" s="43">
        <v>2948</v>
      </c>
      <c r="B401" s="44" t="s">
        <v>2948</v>
      </c>
      <c r="C401" s="44" t="s">
        <v>7058</v>
      </c>
      <c r="D401" s="59">
        <v>500000</v>
      </c>
      <c r="E401" s="45">
        <v>24</v>
      </c>
      <c r="F401" s="62" t="s">
        <v>8220</v>
      </c>
      <c r="G401" s="44" t="s">
        <v>8223</v>
      </c>
      <c r="H401" s="44" t="s">
        <v>8245</v>
      </c>
      <c r="I401" s="45">
        <v>1433259293</v>
      </c>
      <c r="J401" s="45">
        <v>1428075293</v>
      </c>
      <c r="K401" s="45" t="b">
        <v>0</v>
      </c>
      <c r="L401" s="45">
        <v>9</v>
      </c>
      <c r="M401" s="45" t="b">
        <v>0</v>
      </c>
      <c r="N401" s="44" t="s">
        <v>8301</v>
      </c>
      <c r="O401" s="45">
        <v>0</v>
      </c>
      <c r="P401" s="45">
        <v>2.67</v>
      </c>
      <c r="Q401" s="44" t="s">
        <v>8315</v>
      </c>
      <c r="R401" s="44" t="s">
        <v>8355</v>
      </c>
      <c r="S401" s="46">
        <v>42097.649224537039</v>
      </c>
      <c r="T401" s="45"/>
      <c r="U401" s="47">
        <v>42157.649224537039</v>
      </c>
    </row>
    <row r="402" spans="1:21" x14ac:dyDescent="0.25">
      <c r="A402" s="38">
        <v>2945</v>
      </c>
      <c r="B402" s="39" t="s">
        <v>2945</v>
      </c>
      <c r="C402" s="39" t="s">
        <v>7055</v>
      </c>
      <c r="D402" s="58">
        <v>50000</v>
      </c>
      <c r="E402" s="40">
        <v>0</v>
      </c>
      <c r="F402" s="61" t="s">
        <v>8220</v>
      </c>
      <c r="G402" s="39" t="s">
        <v>8223</v>
      </c>
      <c r="H402" s="39" t="s">
        <v>8245</v>
      </c>
      <c r="I402" s="40">
        <v>1432437660</v>
      </c>
      <c r="J402" s="40">
        <v>1429845660</v>
      </c>
      <c r="K402" s="40" t="b">
        <v>0</v>
      </c>
      <c r="L402" s="40">
        <v>0</v>
      </c>
      <c r="M402" s="40" t="b">
        <v>0</v>
      </c>
      <c r="N402" s="39" t="s">
        <v>8301</v>
      </c>
      <c r="O402" s="40">
        <v>0</v>
      </c>
      <c r="P402" s="40">
        <v>0</v>
      </c>
      <c r="Q402" s="39" t="s">
        <v>8315</v>
      </c>
      <c r="R402" s="39" t="s">
        <v>8355</v>
      </c>
      <c r="S402" s="41">
        <v>42118.13958333333</v>
      </c>
      <c r="T402" s="40"/>
      <c r="U402" s="42">
        <v>42148.13958333333</v>
      </c>
    </row>
    <row r="403" spans="1:21" x14ac:dyDescent="0.25">
      <c r="A403" s="43">
        <v>2916</v>
      </c>
      <c r="B403" s="44" t="s">
        <v>2916</v>
      </c>
      <c r="C403" s="44" t="s">
        <v>7026</v>
      </c>
      <c r="D403" s="59">
        <v>1850</v>
      </c>
      <c r="E403" s="45">
        <v>145</v>
      </c>
      <c r="F403" s="62" t="s">
        <v>8220</v>
      </c>
      <c r="G403" s="44" t="s">
        <v>8224</v>
      </c>
      <c r="H403" s="44" t="s">
        <v>8246</v>
      </c>
      <c r="I403" s="45">
        <v>1400498789</v>
      </c>
      <c r="J403" s="45">
        <v>1398511589</v>
      </c>
      <c r="K403" s="45" t="b">
        <v>0</v>
      </c>
      <c r="L403" s="45">
        <v>7</v>
      </c>
      <c r="M403" s="45" t="b">
        <v>0</v>
      </c>
      <c r="N403" s="44" t="s">
        <v>8269</v>
      </c>
      <c r="O403" s="45">
        <v>8</v>
      </c>
      <c r="P403" s="45">
        <v>20.71</v>
      </c>
      <c r="Q403" s="44" t="s">
        <v>8315</v>
      </c>
      <c r="R403" s="44" t="s">
        <v>8316</v>
      </c>
      <c r="S403" s="46">
        <v>41755.476724537039</v>
      </c>
      <c r="T403" s="45">
        <v>2014</v>
      </c>
      <c r="U403" s="47">
        <v>41778.476724537039</v>
      </c>
    </row>
    <row r="404" spans="1:21" x14ac:dyDescent="0.25">
      <c r="A404" s="38">
        <v>2910</v>
      </c>
      <c r="B404" s="39" t="s">
        <v>2910</v>
      </c>
      <c r="C404" s="39" t="s">
        <v>7020</v>
      </c>
      <c r="D404" s="58">
        <v>30000</v>
      </c>
      <c r="E404" s="40">
        <v>1</v>
      </c>
      <c r="F404" s="61" t="s">
        <v>8220</v>
      </c>
      <c r="G404" s="39" t="s">
        <v>8224</v>
      </c>
      <c r="H404" s="39" t="s">
        <v>8246</v>
      </c>
      <c r="I404" s="40">
        <v>1434139887</v>
      </c>
      <c r="J404" s="40">
        <v>1428955887</v>
      </c>
      <c r="K404" s="40" t="b">
        <v>0</v>
      </c>
      <c r="L404" s="40">
        <v>1</v>
      </c>
      <c r="M404" s="40" t="b">
        <v>0</v>
      </c>
      <c r="N404" s="39" t="s">
        <v>8269</v>
      </c>
      <c r="O404" s="40">
        <v>0</v>
      </c>
      <c r="P404" s="40">
        <v>1</v>
      </c>
      <c r="Q404" s="39" t="s">
        <v>8315</v>
      </c>
      <c r="R404" s="39" t="s">
        <v>8316</v>
      </c>
      <c r="S404" s="41">
        <v>42107.841284722221</v>
      </c>
      <c r="T404" s="40">
        <v>2015</v>
      </c>
      <c r="U404" s="42">
        <v>42167.841284722221</v>
      </c>
    </row>
    <row r="405" spans="1:21" x14ac:dyDescent="0.25">
      <c r="A405" s="43">
        <v>2882</v>
      </c>
      <c r="B405" s="44" t="s">
        <v>2882</v>
      </c>
      <c r="C405" s="44" t="s">
        <v>6992</v>
      </c>
      <c r="D405" s="59">
        <v>750</v>
      </c>
      <c r="E405" s="45">
        <v>252</v>
      </c>
      <c r="F405" s="62" t="s">
        <v>8220</v>
      </c>
      <c r="G405" s="44" t="s">
        <v>8223</v>
      </c>
      <c r="H405" s="44" t="s">
        <v>8245</v>
      </c>
      <c r="I405" s="45">
        <v>1462112318</v>
      </c>
      <c r="J405" s="45">
        <v>1459520318</v>
      </c>
      <c r="K405" s="45" t="b">
        <v>0</v>
      </c>
      <c r="L405" s="45">
        <v>4</v>
      </c>
      <c r="M405" s="45" t="b">
        <v>0</v>
      </c>
      <c r="N405" s="44" t="s">
        <v>8269</v>
      </c>
      <c r="O405" s="45">
        <v>34</v>
      </c>
      <c r="P405" s="45">
        <v>63</v>
      </c>
      <c r="Q405" s="44" t="s">
        <v>8315</v>
      </c>
      <c r="R405" s="44" t="s">
        <v>8316</v>
      </c>
      <c r="S405" s="46">
        <v>42461.596273148149</v>
      </c>
      <c r="T405" s="45"/>
      <c r="U405" s="47">
        <v>42491.596273148149</v>
      </c>
    </row>
    <row r="406" spans="1:21" x14ac:dyDescent="0.25">
      <c r="A406" s="38">
        <v>2875</v>
      </c>
      <c r="B406" s="39" t="s">
        <v>2875</v>
      </c>
      <c r="C406" s="39" t="s">
        <v>6985</v>
      </c>
      <c r="D406" s="58">
        <v>20000</v>
      </c>
      <c r="E406" s="40">
        <v>7</v>
      </c>
      <c r="F406" s="61" t="s">
        <v>8220</v>
      </c>
      <c r="G406" s="39" t="s">
        <v>8223</v>
      </c>
      <c r="H406" s="39" t="s">
        <v>8245</v>
      </c>
      <c r="I406" s="40">
        <v>1462417493</v>
      </c>
      <c r="J406" s="40">
        <v>1459825493</v>
      </c>
      <c r="K406" s="40" t="b">
        <v>0</v>
      </c>
      <c r="L406" s="40">
        <v>3</v>
      </c>
      <c r="M406" s="40" t="b">
        <v>0</v>
      </c>
      <c r="N406" s="39" t="s">
        <v>8269</v>
      </c>
      <c r="O406" s="40">
        <v>0</v>
      </c>
      <c r="P406" s="40">
        <v>2.33</v>
      </c>
      <c r="Q406" s="39" t="s">
        <v>8315</v>
      </c>
      <c r="R406" s="39" t="s">
        <v>8316</v>
      </c>
      <c r="S406" s="41">
        <v>42465.128391203703</v>
      </c>
      <c r="T406" s="40"/>
      <c r="U406" s="42">
        <v>42495.128391203703</v>
      </c>
    </row>
    <row r="407" spans="1:21" x14ac:dyDescent="0.25">
      <c r="A407" s="43">
        <v>2872</v>
      </c>
      <c r="B407" s="44" t="s">
        <v>2872</v>
      </c>
      <c r="C407" s="44" t="s">
        <v>6982</v>
      </c>
      <c r="D407" s="59">
        <v>3000</v>
      </c>
      <c r="E407" s="45">
        <v>0</v>
      </c>
      <c r="F407" s="62" t="s">
        <v>8220</v>
      </c>
      <c r="G407" s="44" t="s">
        <v>8223</v>
      </c>
      <c r="H407" s="44" t="s">
        <v>8245</v>
      </c>
      <c r="I407" s="45">
        <v>1434768438</v>
      </c>
      <c r="J407" s="45">
        <v>1429584438</v>
      </c>
      <c r="K407" s="45" t="b">
        <v>0</v>
      </c>
      <c r="L407" s="45">
        <v>0</v>
      </c>
      <c r="M407" s="45" t="b">
        <v>0</v>
      </c>
      <c r="N407" s="44" t="s">
        <v>8269</v>
      </c>
      <c r="O407" s="45">
        <v>0</v>
      </c>
      <c r="P407" s="45">
        <v>0</v>
      </c>
      <c r="Q407" s="44" t="s">
        <v>8315</v>
      </c>
      <c r="R407" s="44" t="s">
        <v>8316</v>
      </c>
      <c r="S407" s="46">
        <v>42115.116180555553</v>
      </c>
      <c r="T407" s="45"/>
      <c r="U407" s="47">
        <v>42175.116180555553</v>
      </c>
    </row>
    <row r="408" spans="1:21" x14ac:dyDescent="0.25">
      <c r="A408" s="38">
        <v>2870</v>
      </c>
      <c r="B408" s="39" t="s">
        <v>2870</v>
      </c>
      <c r="C408" s="39" t="s">
        <v>6980</v>
      </c>
      <c r="D408" s="58">
        <v>5000</v>
      </c>
      <c r="E408" s="40">
        <v>750</v>
      </c>
      <c r="F408" s="61" t="s">
        <v>8220</v>
      </c>
      <c r="G408" s="39" t="s">
        <v>8223</v>
      </c>
      <c r="H408" s="39" t="s">
        <v>8245</v>
      </c>
      <c r="I408" s="40">
        <v>1400301165</v>
      </c>
      <c r="J408" s="40">
        <v>1397709165</v>
      </c>
      <c r="K408" s="40" t="b">
        <v>0</v>
      </c>
      <c r="L408" s="40">
        <v>9</v>
      </c>
      <c r="M408" s="40" t="b">
        <v>0</v>
      </c>
      <c r="N408" s="39" t="s">
        <v>8269</v>
      </c>
      <c r="O408" s="40">
        <v>15</v>
      </c>
      <c r="P408" s="40">
        <v>83.33</v>
      </c>
      <c r="Q408" s="39" t="s">
        <v>8315</v>
      </c>
      <c r="R408" s="39" t="s">
        <v>8316</v>
      </c>
      <c r="S408" s="41">
        <v>41746.189409722225</v>
      </c>
      <c r="T408" s="40"/>
      <c r="U408" s="42">
        <v>41776.189409722225</v>
      </c>
    </row>
    <row r="409" spans="1:21" x14ac:dyDescent="0.25">
      <c r="A409" s="43">
        <v>2860</v>
      </c>
      <c r="B409" s="44" t="s">
        <v>2860</v>
      </c>
      <c r="C409" s="44" t="s">
        <v>6970</v>
      </c>
      <c r="D409" s="59">
        <v>4000</v>
      </c>
      <c r="E409" s="45">
        <v>266</v>
      </c>
      <c r="F409" s="62" t="s">
        <v>8220</v>
      </c>
      <c r="G409" s="44" t="s">
        <v>8223</v>
      </c>
      <c r="H409" s="44" t="s">
        <v>8245</v>
      </c>
      <c r="I409" s="45">
        <v>1466363576</v>
      </c>
      <c r="J409" s="45">
        <v>1461179576</v>
      </c>
      <c r="K409" s="45" t="b">
        <v>0</v>
      </c>
      <c r="L409" s="45">
        <v>9</v>
      </c>
      <c r="M409" s="45" t="b">
        <v>0</v>
      </c>
      <c r="N409" s="44" t="s">
        <v>8269</v>
      </c>
      <c r="O409" s="45">
        <v>7</v>
      </c>
      <c r="P409" s="45">
        <v>29.56</v>
      </c>
      <c r="Q409" s="44" t="s">
        <v>8315</v>
      </c>
      <c r="R409" s="44" t="s">
        <v>8316</v>
      </c>
      <c r="S409" s="46">
        <v>42480.80064814815</v>
      </c>
      <c r="T409" s="45"/>
      <c r="U409" s="47">
        <v>42540.80064814815</v>
      </c>
    </row>
    <row r="410" spans="1:21" x14ac:dyDescent="0.25">
      <c r="A410" s="38">
        <v>2854</v>
      </c>
      <c r="B410" s="39" t="s">
        <v>2854</v>
      </c>
      <c r="C410" s="39" t="s">
        <v>6964</v>
      </c>
      <c r="D410" s="58">
        <v>1000</v>
      </c>
      <c r="E410" s="40">
        <v>417</v>
      </c>
      <c r="F410" s="61" t="s">
        <v>8220</v>
      </c>
      <c r="G410" s="39" t="s">
        <v>8224</v>
      </c>
      <c r="H410" s="39" t="s">
        <v>8246</v>
      </c>
      <c r="I410" s="40">
        <v>1431018719</v>
      </c>
      <c r="J410" s="40">
        <v>1429290719</v>
      </c>
      <c r="K410" s="40" t="b">
        <v>0</v>
      </c>
      <c r="L410" s="40">
        <v>14</v>
      </c>
      <c r="M410" s="40" t="b">
        <v>0</v>
      </c>
      <c r="N410" s="39" t="s">
        <v>8269</v>
      </c>
      <c r="O410" s="40">
        <v>42</v>
      </c>
      <c r="P410" s="40">
        <v>29.79</v>
      </c>
      <c r="Q410" s="39" t="s">
        <v>8315</v>
      </c>
      <c r="R410" s="39" t="s">
        <v>8316</v>
      </c>
      <c r="S410" s="41">
        <v>42111.71665509259</v>
      </c>
      <c r="T410" s="40">
        <v>2015</v>
      </c>
      <c r="U410" s="42">
        <v>42131.71665509259</v>
      </c>
    </row>
    <row r="411" spans="1:21" x14ac:dyDescent="0.25">
      <c r="A411" s="43">
        <v>2848</v>
      </c>
      <c r="B411" s="44" t="s">
        <v>2848</v>
      </c>
      <c r="C411" s="44" t="s">
        <v>6958</v>
      </c>
      <c r="D411" s="59">
        <v>35000</v>
      </c>
      <c r="E411" s="45">
        <v>70</v>
      </c>
      <c r="F411" s="62" t="s">
        <v>8220</v>
      </c>
      <c r="G411" s="44" t="s">
        <v>8223</v>
      </c>
      <c r="H411" s="44" t="s">
        <v>8245</v>
      </c>
      <c r="I411" s="45">
        <v>1432913659</v>
      </c>
      <c r="J411" s="45">
        <v>1430321659</v>
      </c>
      <c r="K411" s="45" t="b">
        <v>0</v>
      </c>
      <c r="L411" s="45">
        <v>3</v>
      </c>
      <c r="M411" s="45" t="b">
        <v>0</v>
      </c>
      <c r="N411" s="44" t="s">
        <v>8269</v>
      </c>
      <c r="O411" s="45">
        <v>0</v>
      </c>
      <c r="P411" s="45">
        <v>23.33</v>
      </c>
      <c r="Q411" s="44" t="s">
        <v>8315</v>
      </c>
      <c r="R411" s="44" t="s">
        <v>8316</v>
      </c>
      <c r="S411" s="46">
        <v>42123.648831018516</v>
      </c>
      <c r="T411" s="45"/>
      <c r="U411" s="47">
        <v>42153.648831018516</v>
      </c>
    </row>
    <row r="412" spans="1:21" x14ac:dyDescent="0.25">
      <c r="A412" s="38">
        <v>2846</v>
      </c>
      <c r="B412" s="39" t="s">
        <v>2846</v>
      </c>
      <c r="C412" s="39" t="s">
        <v>6956</v>
      </c>
      <c r="D412" s="58">
        <v>8000</v>
      </c>
      <c r="E412" s="40">
        <v>0</v>
      </c>
      <c r="F412" s="61" t="s">
        <v>8220</v>
      </c>
      <c r="G412" s="39" t="s">
        <v>8223</v>
      </c>
      <c r="H412" s="39" t="s">
        <v>8245</v>
      </c>
      <c r="I412" s="40">
        <v>1432917394</v>
      </c>
      <c r="J412" s="40">
        <v>1429029394</v>
      </c>
      <c r="K412" s="40" t="b">
        <v>0</v>
      </c>
      <c r="L412" s="40">
        <v>0</v>
      </c>
      <c r="M412" s="40" t="b">
        <v>0</v>
      </c>
      <c r="N412" s="39" t="s">
        <v>8269</v>
      </c>
      <c r="O412" s="40">
        <v>0</v>
      </c>
      <c r="P412" s="40">
        <v>0</v>
      </c>
      <c r="Q412" s="39" t="s">
        <v>8315</v>
      </c>
      <c r="R412" s="39" t="s">
        <v>8316</v>
      </c>
      <c r="S412" s="41">
        <v>42108.692060185182</v>
      </c>
      <c r="T412" s="40"/>
      <c r="U412" s="42">
        <v>42153.692060185182</v>
      </c>
    </row>
    <row r="413" spans="1:21" x14ac:dyDescent="0.25">
      <c r="A413" s="43">
        <v>2845</v>
      </c>
      <c r="B413" s="44" t="s">
        <v>2845</v>
      </c>
      <c r="C413" s="44" t="s">
        <v>6955</v>
      </c>
      <c r="D413" s="59">
        <v>7500</v>
      </c>
      <c r="E413" s="45">
        <v>2366</v>
      </c>
      <c r="F413" s="62" t="s">
        <v>8220</v>
      </c>
      <c r="G413" s="44" t="s">
        <v>8223</v>
      </c>
      <c r="H413" s="44" t="s">
        <v>8245</v>
      </c>
      <c r="I413" s="45">
        <v>1433723033</v>
      </c>
      <c r="J413" s="45">
        <v>1428539033</v>
      </c>
      <c r="K413" s="45" t="b">
        <v>0</v>
      </c>
      <c r="L413" s="45">
        <v>39</v>
      </c>
      <c r="M413" s="45" t="b">
        <v>0</v>
      </c>
      <c r="N413" s="44" t="s">
        <v>8269</v>
      </c>
      <c r="O413" s="45">
        <v>32</v>
      </c>
      <c r="P413" s="45">
        <v>60.67</v>
      </c>
      <c r="Q413" s="44" t="s">
        <v>8315</v>
      </c>
      <c r="R413" s="44" t="s">
        <v>8316</v>
      </c>
      <c r="S413" s="46">
        <v>42103.016585648147</v>
      </c>
      <c r="T413" s="45"/>
      <c r="U413" s="47">
        <v>42163.016585648147</v>
      </c>
    </row>
    <row r="414" spans="1:21" x14ac:dyDescent="0.25">
      <c r="A414" s="38">
        <v>3885</v>
      </c>
      <c r="B414" s="39" t="s">
        <v>3882</v>
      </c>
      <c r="C414" s="39" t="s">
        <v>7994</v>
      </c>
      <c r="D414" s="58">
        <v>375000</v>
      </c>
      <c r="E414" s="40">
        <v>0</v>
      </c>
      <c r="F414" s="61" t="s">
        <v>8219</v>
      </c>
      <c r="G414" s="39" t="s">
        <v>8223</v>
      </c>
      <c r="H414" s="39" t="s">
        <v>8245</v>
      </c>
      <c r="I414" s="40">
        <v>1462834191</v>
      </c>
      <c r="J414" s="40">
        <v>1460242191</v>
      </c>
      <c r="K414" s="40" t="b">
        <v>0</v>
      </c>
      <c r="L414" s="40">
        <v>0</v>
      </c>
      <c r="M414" s="40" t="b">
        <v>0</v>
      </c>
      <c r="N414" s="39" t="s">
        <v>8303</v>
      </c>
      <c r="O414" s="40">
        <v>0</v>
      </c>
      <c r="P414" s="40">
        <v>0</v>
      </c>
      <c r="Q414" s="39" t="s">
        <v>8315</v>
      </c>
      <c r="R414" s="39" t="s">
        <v>8357</v>
      </c>
      <c r="S414" s="41">
        <v>42469.951284722221</v>
      </c>
      <c r="T414" s="40"/>
      <c r="U414" s="42">
        <v>42499.951284722221</v>
      </c>
    </row>
    <row r="415" spans="1:21" x14ac:dyDescent="0.25">
      <c r="A415" s="43">
        <v>2956</v>
      </c>
      <c r="B415" s="44" t="s">
        <v>2956</v>
      </c>
      <c r="C415" s="44" t="s">
        <v>7066</v>
      </c>
      <c r="D415" s="59">
        <v>7900</v>
      </c>
      <c r="E415" s="45">
        <v>1322</v>
      </c>
      <c r="F415" s="62" t="s">
        <v>8219</v>
      </c>
      <c r="G415" s="44" t="s">
        <v>8223</v>
      </c>
      <c r="H415" s="44" t="s">
        <v>8245</v>
      </c>
      <c r="I415" s="45">
        <v>1462402850</v>
      </c>
      <c r="J415" s="45">
        <v>1459810850</v>
      </c>
      <c r="K415" s="45" t="b">
        <v>0</v>
      </c>
      <c r="L415" s="45">
        <v>20</v>
      </c>
      <c r="M415" s="45" t="b">
        <v>0</v>
      </c>
      <c r="N415" s="44" t="s">
        <v>8301</v>
      </c>
      <c r="O415" s="45">
        <v>17</v>
      </c>
      <c r="P415" s="45">
        <v>66.099999999999994</v>
      </c>
      <c r="Q415" s="44" t="s">
        <v>8315</v>
      </c>
      <c r="R415" s="44" t="s">
        <v>8355</v>
      </c>
      <c r="S415" s="46">
        <v>42464.958912037036</v>
      </c>
      <c r="T415" s="45"/>
      <c r="U415" s="47">
        <v>42494.958912037036</v>
      </c>
    </row>
    <row r="416" spans="1:21" x14ac:dyDescent="0.25">
      <c r="A416" s="38">
        <v>3839</v>
      </c>
      <c r="B416" s="39" t="s">
        <v>3836</v>
      </c>
      <c r="C416" s="39" t="s">
        <v>7948</v>
      </c>
      <c r="D416" s="58">
        <v>2000</v>
      </c>
      <c r="E416" s="40">
        <v>2025</v>
      </c>
      <c r="F416" s="61" t="s">
        <v>8218</v>
      </c>
      <c r="G416" s="39" t="s">
        <v>8223</v>
      </c>
      <c r="H416" s="39" t="s">
        <v>8245</v>
      </c>
      <c r="I416" s="40">
        <v>1438226724</v>
      </c>
      <c r="J416" s="40">
        <v>1433042724</v>
      </c>
      <c r="K416" s="40" t="b">
        <v>0</v>
      </c>
      <c r="L416" s="40">
        <v>32</v>
      </c>
      <c r="M416" s="40" t="b">
        <v>1</v>
      </c>
      <c r="N416" s="39" t="s">
        <v>8269</v>
      </c>
      <c r="O416" s="40">
        <v>101</v>
      </c>
      <c r="P416" s="40">
        <v>63.28</v>
      </c>
      <c r="Q416" s="39" t="s">
        <v>8315</v>
      </c>
      <c r="R416" s="39" t="s">
        <v>8316</v>
      </c>
      <c r="S416" s="41">
        <v>42155.142638888887</v>
      </c>
      <c r="T416" s="40"/>
      <c r="U416" s="42">
        <v>42215.142638888887</v>
      </c>
    </row>
    <row r="417" spans="1:21" x14ac:dyDescent="0.25">
      <c r="A417" s="43">
        <v>3837</v>
      </c>
      <c r="B417" s="44" t="s">
        <v>3834</v>
      </c>
      <c r="C417" s="44" t="s">
        <v>7946</v>
      </c>
      <c r="D417" s="59">
        <v>2000</v>
      </c>
      <c r="E417" s="45">
        <v>2042</v>
      </c>
      <c r="F417" s="62" t="s">
        <v>8218</v>
      </c>
      <c r="G417" s="44" t="s">
        <v>8224</v>
      </c>
      <c r="H417" s="44" t="s">
        <v>8246</v>
      </c>
      <c r="I417" s="45">
        <v>1435947758</v>
      </c>
      <c r="J417" s="45">
        <v>1432837358</v>
      </c>
      <c r="K417" s="45" t="b">
        <v>0</v>
      </c>
      <c r="L417" s="45">
        <v>17</v>
      </c>
      <c r="M417" s="45" t="b">
        <v>1</v>
      </c>
      <c r="N417" s="44" t="s">
        <v>8269</v>
      </c>
      <c r="O417" s="45">
        <v>102</v>
      </c>
      <c r="P417" s="45">
        <v>120.12</v>
      </c>
      <c r="Q417" s="44" t="s">
        <v>8315</v>
      </c>
      <c r="R417" s="44" t="s">
        <v>8316</v>
      </c>
      <c r="S417" s="46">
        <v>42152.765717592592</v>
      </c>
      <c r="T417" s="45">
        <v>2015</v>
      </c>
      <c r="U417" s="47">
        <v>42188.765717592592</v>
      </c>
    </row>
    <row r="418" spans="1:21" x14ac:dyDescent="0.25">
      <c r="A418" s="38">
        <v>3834</v>
      </c>
      <c r="B418" s="39" t="s">
        <v>3831</v>
      </c>
      <c r="C418" s="39" t="s">
        <v>7943</v>
      </c>
      <c r="D418" s="58">
        <v>3000</v>
      </c>
      <c r="E418" s="40">
        <v>3271</v>
      </c>
      <c r="F418" s="61" t="s">
        <v>8218</v>
      </c>
      <c r="G418" s="39" t="s">
        <v>8224</v>
      </c>
      <c r="H418" s="39" t="s">
        <v>8246</v>
      </c>
      <c r="I418" s="40">
        <v>1434624067</v>
      </c>
      <c r="J418" s="40">
        <v>1432032067</v>
      </c>
      <c r="K418" s="40" t="b">
        <v>0</v>
      </c>
      <c r="L418" s="40">
        <v>57</v>
      </c>
      <c r="M418" s="40" t="b">
        <v>1</v>
      </c>
      <c r="N418" s="39" t="s">
        <v>8269</v>
      </c>
      <c r="O418" s="40">
        <v>109</v>
      </c>
      <c r="P418" s="40">
        <v>57.39</v>
      </c>
      <c r="Q418" s="39" t="s">
        <v>8315</v>
      </c>
      <c r="R418" s="39" t="s">
        <v>8316</v>
      </c>
      <c r="S418" s="41">
        <v>42143.445219907408</v>
      </c>
      <c r="T418" s="40">
        <v>2015</v>
      </c>
      <c r="U418" s="42">
        <v>42173.445219907408</v>
      </c>
    </row>
    <row r="419" spans="1:21" x14ac:dyDescent="0.25">
      <c r="A419" s="43">
        <v>3830</v>
      </c>
      <c r="B419" s="44" t="s">
        <v>3827</v>
      </c>
      <c r="C419" s="44" t="s">
        <v>7939</v>
      </c>
      <c r="D419" s="59">
        <v>100</v>
      </c>
      <c r="E419" s="45">
        <v>225</v>
      </c>
      <c r="F419" s="62" t="s">
        <v>8218</v>
      </c>
      <c r="G419" s="44" t="s">
        <v>8223</v>
      </c>
      <c r="H419" s="44" t="s">
        <v>8245</v>
      </c>
      <c r="I419" s="45">
        <v>1464371211</v>
      </c>
      <c r="J419" s="45">
        <v>1463161611</v>
      </c>
      <c r="K419" s="45" t="b">
        <v>0</v>
      </c>
      <c r="L419" s="45">
        <v>3</v>
      </c>
      <c r="M419" s="45" t="b">
        <v>1</v>
      </c>
      <c r="N419" s="44" t="s">
        <v>8269</v>
      </c>
      <c r="O419" s="45">
        <v>225</v>
      </c>
      <c r="P419" s="45">
        <v>75</v>
      </c>
      <c r="Q419" s="44" t="s">
        <v>8315</v>
      </c>
      <c r="R419" s="44" t="s">
        <v>8316</v>
      </c>
      <c r="S419" s="46">
        <v>42503.740868055553</v>
      </c>
      <c r="T419" s="45"/>
      <c r="U419" s="47">
        <v>42517.740868055553</v>
      </c>
    </row>
    <row r="420" spans="1:21" x14ac:dyDescent="0.25">
      <c r="A420" s="38">
        <v>3825</v>
      </c>
      <c r="B420" s="39" t="s">
        <v>3822</v>
      </c>
      <c r="C420" s="39" t="s">
        <v>7934</v>
      </c>
      <c r="D420" s="58">
        <v>5000</v>
      </c>
      <c r="E420" s="40">
        <v>5271</v>
      </c>
      <c r="F420" s="61" t="s">
        <v>8218</v>
      </c>
      <c r="G420" s="39" t="s">
        <v>8223</v>
      </c>
      <c r="H420" s="39" t="s">
        <v>8245</v>
      </c>
      <c r="I420" s="40">
        <v>1434505214</v>
      </c>
      <c r="J420" s="40">
        <v>1432690814</v>
      </c>
      <c r="K420" s="40" t="b">
        <v>0</v>
      </c>
      <c r="L420" s="40">
        <v>49</v>
      </c>
      <c r="M420" s="40" t="b">
        <v>1</v>
      </c>
      <c r="N420" s="39" t="s">
        <v>8269</v>
      </c>
      <c r="O420" s="40">
        <v>105</v>
      </c>
      <c r="P420" s="40">
        <v>107.57</v>
      </c>
      <c r="Q420" s="39" t="s">
        <v>8315</v>
      </c>
      <c r="R420" s="39" t="s">
        <v>8316</v>
      </c>
      <c r="S420" s="41">
        <v>42151.069606481484</v>
      </c>
      <c r="T420" s="40"/>
      <c r="U420" s="42">
        <v>42172.069606481484</v>
      </c>
    </row>
    <row r="421" spans="1:21" x14ac:dyDescent="0.25">
      <c r="A421" s="43">
        <v>3813</v>
      </c>
      <c r="B421" s="44" t="s">
        <v>3810</v>
      </c>
      <c r="C421" s="44" t="s">
        <v>7923</v>
      </c>
      <c r="D421" s="59">
        <v>2100</v>
      </c>
      <c r="E421" s="45">
        <v>2119.9899999999998</v>
      </c>
      <c r="F421" s="62" t="s">
        <v>8218</v>
      </c>
      <c r="G421" s="44" t="s">
        <v>8223</v>
      </c>
      <c r="H421" s="44" t="s">
        <v>8245</v>
      </c>
      <c r="I421" s="45">
        <v>1465940580</v>
      </c>
      <c r="J421" s="45">
        <v>1462603021</v>
      </c>
      <c r="K421" s="45" t="b">
        <v>0</v>
      </c>
      <c r="L421" s="45">
        <v>27</v>
      </c>
      <c r="M421" s="45" t="b">
        <v>1</v>
      </c>
      <c r="N421" s="44" t="s">
        <v>8269</v>
      </c>
      <c r="O421" s="45">
        <v>101</v>
      </c>
      <c r="P421" s="45">
        <v>78.52</v>
      </c>
      <c r="Q421" s="44" t="s">
        <v>8315</v>
      </c>
      <c r="R421" s="44" t="s">
        <v>8316</v>
      </c>
      <c r="S421" s="46">
        <v>42497.275706018518</v>
      </c>
      <c r="T421" s="45"/>
      <c r="U421" s="47">
        <v>42535.904861111114</v>
      </c>
    </row>
    <row r="422" spans="1:21" x14ac:dyDescent="0.25">
      <c r="A422" s="38">
        <v>3771</v>
      </c>
      <c r="B422" s="39" t="s">
        <v>3768</v>
      </c>
      <c r="C422" s="39" t="s">
        <v>7881</v>
      </c>
      <c r="D422" s="58">
        <v>1000</v>
      </c>
      <c r="E422" s="40">
        <v>1460</v>
      </c>
      <c r="F422" s="61" t="s">
        <v>8218</v>
      </c>
      <c r="G422" s="39" t="s">
        <v>8223</v>
      </c>
      <c r="H422" s="39" t="s">
        <v>8245</v>
      </c>
      <c r="I422" s="40">
        <v>1463529600</v>
      </c>
      <c r="J422" s="40">
        <v>1462307652</v>
      </c>
      <c r="K422" s="40" t="b">
        <v>0</v>
      </c>
      <c r="L422" s="40">
        <v>38</v>
      </c>
      <c r="M422" s="40" t="b">
        <v>1</v>
      </c>
      <c r="N422" s="39" t="s">
        <v>8303</v>
      </c>
      <c r="O422" s="40">
        <v>146</v>
      </c>
      <c r="P422" s="40">
        <v>38.42</v>
      </c>
      <c r="Q422" s="39" t="s">
        <v>8315</v>
      </c>
      <c r="R422" s="39" t="s">
        <v>8357</v>
      </c>
      <c r="S422" s="41">
        <v>42493.857083333336</v>
      </c>
      <c r="T422" s="40"/>
      <c r="U422" s="42">
        <v>42508</v>
      </c>
    </row>
    <row r="423" spans="1:21" x14ac:dyDescent="0.25">
      <c r="A423" s="43">
        <v>3770</v>
      </c>
      <c r="B423" s="44" t="s">
        <v>3767</v>
      </c>
      <c r="C423" s="44" t="s">
        <v>7880</v>
      </c>
      <c r="D423" s="59">
        <v>2000</v>
      </c>
      <c r="E423" s="45">
        <v>2000</v>
      </c>
      <c r="F423" s="62" t="s">
        <v>8218</v>
      </c>
      <c r="G423" s="44" t="s">
        <v>8224</v>
      </c>
      <c r="H423" s="44" t="s">
        <v>8246</v>
      </c>
      <c r="I423" s="45">
        <v>1434234010</v>
      </c>
      <c r="J423" s="45">
        <v>1431642010</v>
      </c>
      <c r="K423" s="45" t="b">
        <v>0</v>
      </c>
      <c r="L423" s="45">
        <v>20</v>
      </c>
      <c r="M423" s="45" t="b">
        <v>1</v>
      </c>
      <c r="N423" s="44" t="s">
        <v>8303</v>
      </c>
      <c r="O423" s="45">
        <v>100</v>
      </c>
      <c r="P423" s="45">
        <v>100</v>
      </c>
      <c r="Q423" s="44" t="s">
        <v>8315</v>
      </c>
      <c r="R423" s="44" t="s">
        <v>8357</v>
      </c>
      <c r="S423" s="46">
        <v>42138.930671296293</v>
      </c>
      <c r="T423" s="45">
        <v>2015</v>
      </c>
      <c r="U423" s="47">
        <v>42168.930671296293</v>
      </c>
    </row>
    <row r="424" spans="1:21" x14ac:dyDescent="0.25">
      <c r="A424" s="38">
        <v>3768</v>
      </c>
      <c r="B424" s="39" t="s">
        <v>3765</v>
      </c>
      <c r="C424" s="39" t="s">
        <v>7878</v>
      </c>
      <c r="D424" s="58">
        <v>4000</v>
      </c>
      <c r="E424" s="40">
        <v>4306.1099999999997</v>
      </c>
      <c r="F424" s="61" t="s">
        <v>8218</v>
      </c>
      <c r="G424" s="39" t="s">
        <v>8223</v>
      </c>
      <c r="H424" s="39" t="s">
        <v>8245</v>
      </c>
      <c r="I424" s="40">
        <v>1402594090</v>
      </c>
      <c r="J424" s="40">
        <v>1400002090</v>
      </c>
      <c r="K424" s="40" t="b">
        <v>0</v>
      </c>
      <c r="L424" s="40">
        <v>58</v>
      </c>
      <c r="M424" s="40" t="b">
        <v>1</v>
      </c>
      <c r="N424" s="39" t="s">
        <v>8303</v>
      </c>
      <c r="O424" s="40">
        <v>108</v>
      </c>
      <c r="P424" s="40">
        <v>74.239999999999995</v>
      </c>
      <c r="Q424" s="39" t="s">
        <v>8315</v>
      </c>
      <c r="R424" s="39" t="s">
        <v>8357</v>
      </c>
      <c r="S424" s="41">
        <v>41772.727893518517</v>
      </c>
      <c r="T424" s="40"/>
      <c r="U424" s="42">
        <v>41802.727893518517</v>
      </c>
    </row>
    <row r="425" spans="1:21" x14ac:dyDescent="0.25">
      <c r="A425" s="43">
        <v>3766</v>
      </c>
      <c r="B425" s="44" t="s">
        <v>3763</v>
      </c>
      <c r="C425" s="44" t="s">
        <v>7876</v>
      </c>
      <c r="D425" s="59">
        <v>10000</v>
      </c>
      <c r="E425" s="45">
        <v>10265.01</v>
      </c>
      <c r="F425" s="62" t="s">
        <v>8218</v>
      </c>
      <c r="G425" s="44" t="s">
        <v>8223</v>
      </c>
      <c r="H425" s="44" t="s">
        <v>8245</v>
      </c>
      <c r="I425" s="45">
        <v>1404360045</v>
      </c>
      <c r="J425" s="45">
        <v>1401336045</v>
      </c>
      <c r="K425" s="45" t="b">
        <v>0</v>
      </c>
      <c r="L425" s="45">
        <v>96</v>
      </c>
      <c r="M425" s="45" t="b">
        <v>1</v>
      </c>
      <c r="N425" s="44" t="s">
        <v>8303</v>
      </c>
      <c r="O425" s="45">
        <v>103</v>
      </c>
      <c r="P425" s="45">
        <v>106.93</v>
      </c>
      <c r="Q425" s="44" t="s">
        <v>8315</v>
      </c>
      <c r="R425" s="44" t="s">
        <v>8357</v>
      </c>
      <c r="S425" s="46">
        <v>41788.167187500003</v>
      </c>
      <c r="T425" s="45"/>
      <c r="U425" s="47">
        <v>41823.167187500003</v>
      </c>
    </row>
    <row r="426" spans="1:21" x14ac:dyDescent="0.25">
      <c r="A426" s="38">
        <v>3764</v>
      </c>
      <c r="B426" s="39" t="s">
        <v>3761</v>
      </c>
      <c r="C426" s="39" t="s">
        <v>7874</v>
      </c>
      <c r="D426" s="58">
        <v>1500</v>
      </c>
      <c r="E426" s="40">
        <v>1500</v>
      </c>
      <c r="F426" s="61" t="s">
        <v>8218</v>
      </c>
      <c r="G426" s="39" t="s">
        <v>8223</v>
      </c>
      <c r="H426" s="39" t="s">
        <v>8245</v>
      </c>
      <c r="I426" s="40">
        <v>1464482160</v>
      </c>
      <c r="J426" s="40">
        <v>1462824832</v>
      </c>
      <c r="K426" s="40" t="b">
        <v>0</v>
      </c>
      <c r="L426" s="40">
        <v>27</v>
      </c>
      <c r="M426" s="40" t="b">
        <v>1</v>
      </c>
      <c r="N426" s="39" t="s">
        <v>8303</v>
      </c>
      <c r="O426" s="40">
        <v>100</v>
      </c>
      <c r="P426" s="40">
        <v>55.56</v>
      </c>
      <c r="Q426" s="39" t="s">
        <v>8315</v>
      </c>
      <c r="R426" s="39" t="s">
        <v>8357</v>
      </c>
      <c r="S426" s="41">
        <v>42499.842962962961</v>
      </c>
      <c r="T426" s="40"/>
      <c r="U426" s="42">
        <v>42519.025000000001</v>
      </c>
    </row>
    <row r="427" spans="1:21" x14ac:dyDescent="0.25">
      <c r="A427" s="43">
        <v>3756</v>
      </c>
      <c r="B427" s="44" t="s">
        <v>3753</v>
      </c>
      <c r="C427" s="44" t="s">
        <v>7866</v>
      </c>
      <c r="D427" s="59">
        <v>4500</v>
      </c>
      <c r="E427" s="45">
        <v>4550</v>
      </c>
      <c r="F427" s="62" t="s">
        <v>8218</v>
      </c>
      <c r="G427" s="44" t="s">
        <v>8223</v>
      </c>
      <c r="H427" s="44" t="s">
        <v>8245</v>
      </c>
      <c r="I427" s="45">
        <v>1402515198</v>
      </c>
      <c r="J427" s="45">
        <v>1399923198</v>
      </c>
      <c r="K427" s="45" t="b">
        <v>0</v>
      </c>
      <c r="L427" s="45">
        <v>17</v>
      </c>
      <c r="M427" s="45" t="b">
        <v>1</v>
      </c>
      <c r="N427" s="44" t="s">
        <v>8303</v>
      </c>
      <c r="O427" s="45">
        <v>101</v>
      </c>
      <c r="P427" s="45">
        <v>267.64999999999998</v>
      </c>
      <c r="Q427" s="44" t="s">
        <v>8315</v>
      </c>
      <c r="R427" s="44" t="s">
        <v>8357</v>
      </c>
      <c r="S427" s="46">
        <v>41771.814791666664</v>
      </c>
      <c r="T427" s="45"/>
      <c r="U427" s="47">
        <v>41801.814791666664</v>
      </c>
    </row>
    <row r="428" spans="1:21" x14ac:dyDescent="0.25">
      <c r="A428" s="38">
        <v>3753</v>
      </c>
      <c r="B428" s="39" t="s">
        <v>3750</v>
      </c>
      <c r="C428" s="39" t="s">
        <v>7863</v>
      </c>
      <c r="D428" s="58">
        <v>5000</v>
      </c>
      <c r="E428" s="40">
        <v>5167</v>
      </c>
      <c r="F428" s="61" t="s">
        <v>8218</v>
      </c>
      <c r="G428" s="39" t="s">
        <v>8223</v>
      </c>
      <c r="H428" s="39" t="s">
        <v>8245</v>
      </c>
      <c r="I428" s="40">
        <v>1433289600</v>
      </c>
      <c r="J428" s="40">
        <v>1430768800</v>
      </c>
      <c r="K428" s="40" t="b">
        <v>0</v>
      </c>
      <c r="L428" s="40">
        <v>30</v>
      </c>
      <c r="M428" s="40" t="b">
        <v>1</v>
      </c>
      <c r="N428" s="39" t="s">
        <v>8303</v>
      </c>
      <c r="O428" s="40">
        <v>103</v>
      </c>
      <c r="P428" s="40">
        <v>172.23</v>
      </c>
      <c r="Q428" s="39" t="s">
        <v>8315</v>
      </c>
      <c r="R428" s="39" t="s">
        <v>8357</v>
      </c>
      <c r="S428" s="41">
        <v>42128.824074074073</v>
      </c>
      <c r="T428" s="40"/>
      <c r="U428" s="42">
        <v>42158</v>
      </c>
    </row>
    <row r="429" spans="1:21" x14ac:dyDescent="0.25">
      <c r="A429" s="43">
        <v>3719</v>
      </c>
      <c r="B429" s="44" t="s">
        <v>3716</v>
      </c>
      <c r="C429" s="44" t="s">
        <v>7829</v>
      </c>
      <c r="D429" s="59">
        <v>200</v>
      </c>
      <c r="E429" s="45">
        <v>420</v>
      </c>
      <c r="F429" s="62" t="s">
        <v>8218</v>
      </c>
      <c r="G429" s="44" t="s">
        <v>8224</v>
      </c>
      <c r="H429" s="44" t="s">
        <v>8246</v>
      </c>
      <c r="I429" s="45">
        <v>1434994266</v>
      </c>
      <c r="J429" s="45">
        <v>1432402266</v>
      </c>
      <c r="K429" s="45" t="b">
        <v>0</v>
      </c>
      <c r="L429" s="45">
        <v>4</v>
      </c>
      <c r="M429" s="45" t="b">
        <v>1</v>
      </c>
      <c r="N429" s="44" t="s">
        <v>8269</v>
      </c>
      <c r="O429" s="45">
        <v>210</v>
      </c>
      <c r="P429" s="45">
        <v>105</v>
      </c>
      <c r="Q429" s="44" t="s">
        <v>8315</v>
      </c>
      <c r="R429" s="44" t="s">
        <v>8316</v>
      </c>
      <c r="S429" s="46">
        <v>42147.729930555557</v>
      </c>
      <c r="T429" s="45">
        <v>2015</v>
      </c>
      <c r="U429" s="47">
        <v>42177.729930555557</v>
      </c>
    </row>
    <row r="430" spans="1:21" x14ac:dyDescent="0.25">
      <c r="A430" s="38">
        <v>3713</v>
      </c>
      <c r="B430" s="39" t="s">
        <v>3710</v>
      </c>
      <c r="C430" s="39" t="s">
        <v>7823</v>
      </c>
      <c r="D430" s="58">
        <v>2000</v>
      </c>
      <c r="E430" s="40">
        <v>2030</v>
      </c>
      <c r="F430" s="61" t="s">
        <v>8218</v>
      </c>
      <c r="G430" s="39" t="s">
        <v>8223</v>
      </c>
      <c r="H430" s="39" t="s">
        <v>8245</v>
      </c>
      <c r="I430" s="40">
        <v>1465062166</v>
      </c>
      <c r="J430" s="40">
        <v>1463334166</v>
      </c>
      <c r="K430" s="40" t="b">
        <v>0</v>
      </c>
      <c r="L430" s="40">
        <v>19</v>
      </c>
      <c r="M430" s="40" t="b">
        <v>1</v>
      </c>
      <c r="N430" s="39" t="s">
        <v>8269</v>
      </c>
      <c r="O430" s="40">
        <v>102</v>
      </c>
      <c r="P430" s="40">
        <v>106.84</v>
      </c>
      <c r="Q430" s="39" t="s">
        <v>8315</v>
      </c>
      <c r="R430" s="39" t="s">
        <v>8316</v>
      </c>
      <c r="S430" s="41">
        <v>42505.738032407404</v>
      </c>
      <c r="T430" s="40"/>
      <c r="U430" s="42">
        <v>42525.738032407404</v>
      </c>
    </row>
    <row r="431" spans="1:21" x14ac:dyDescent="0.25">
      <c r="A431" s="43">
        <v>3712</v>
      </c>
      <c r="B431" s="44" t="s">
        <v>3709</v>
      </c>
      <c r="C431" s="44" t="s">
        <v>7822</v>
      </c>
      <c r="D431" s="59">
        <v>7500</v>
      </c>
      <c r="E431" s="45">
        <v>11530</v>
      </c>
      <c r="F431" s="62" t="s">
        <v>8218</v>
      </c>
      <c r="G431" s="44" t="s">
        <v>8223</v>
      </c>
      <c r="H431" s="44" t="s">
        <v>8245</v>
      </c>
      <c r="I431" s="45">
        <v>1433055540</v>
      </c>
      <c r="J431" s="45">
        <v>1431230867</v>
      </c>
      <c r="K431" s="45" t="b">
        <v>0</v>
      </c>
      <c r="L431" s="45">
        <v>104</v>
      </c>
      <c r="M431" s="45" t="b">
        <v>1</v>
      </c>
      <c r="N431" s="44" t="s">
        <v>8269</v>
      </c>
      <c r="O431" s="45">
        <v>154</v>
      </c>
      <c r="P431" s="45">
        <v>110.87</v>
      </c>
      <c r="Q431" s="44" t="s">
        <v>8315</v>
      </c>
      <c r="R431" s="44" t="s">
        <v>8316</v>
      </c>
      <c r="S431" s="46">
        <v>42134.172071759262</v>
      </c>
      <c r="T431" s="45"/>
      <c r="U431" s="47">
        <v>42155.290972222225</v>
      </c>
    </row>
    <row r="432" spans="1:21" x14ac:dyDescent="0.25">
      <c r="A432" s="38">
        <v>3711</v>
      </c>
      <c r="B432" s="39" t="s">
        <v>3708</v>
      </c>
      <c r="C432" s="39" t="s">
        <v>7821</v>
      </c>
      <c r="D432" s="58">
        <v>500</v>
      </c>
      <c r="E432" s="40">
        <v>570</v>
      </c>
      <c r="F432" s="61" t="s">
        <v>8218</v>
      </c>
      <c r="G432" s="39" t="s">
        <v>8223</v>
      </c>
      <c r="H432" s="39" t="s">
        <v>8245</v>
      </c>
      <c r="I432" s="40">
        <v>1402848000</v>
      </c>
      <c r="J432" s="40">
        <v>1400606573</v>
      </c>
      <c r="K432" s="40" t="b">
        <v>0</v>
      </c>
      <c r="L432" s="40">
        <v>21</v>
      </c>
      <c r="M432" s="40" t="b">
        <v>1</v>
      </c>
      <c r="N432" s="39" t="s">
        <v>8269</v>
      </c>
      <c r="O432" s="40">
        <v>114</v>
      </c>
      <c r="P432" s="40">
        <v>27.14</v>
      </c>
      <c r="Q432" s="39" t="s">
        <v>8315</v>
      </c>
      <c r="R432" s="39" t="s">
        <v>8316</v>
      </c>
      <c r="S432" s="41">
        <v>41779.724224537036</v>
      </c>
      <c r="T432" s="40"/>
      <c r="U432" s="42">
        <v>41805.666666666664</v>
      </c>
    </row>
    <row r="433" spans="1:21" x14ac:dyDescent="0.25">
      <c r="A433" s="43">
        <v>3709</v>
      </c>
      <c r="B433" s="44" t="s">
        <v>3706</v>
      </c>
      <c r="C433" s="44" t="s">
        <v>7819</v>
      </c>
      <c r="D433" s="59">
        <v>1000</v>
      </c>
      <c r="E433" s="45">
        <v>1082.5</v>
      </c>
      <c r="F433" s="62" t="s">
        <v>8218</v>
      </c>
      <c r="G433" s="44" t="s">
        <v>8224</v>
      </c>
      <c r="H433" s="44" t="s">
        <v>8246</v>
      </c>
      <c r="I433" s="45">
        <v>1403715546</v>
      </c>
      <c r="J433" s="45">
        <v>1401123546</v>
      </c>
      <c r="K433" s="45" t="b">
        <v>0</v>
      </c>
      <c r="L433" s="45">
        <v>35</v>
      </c>
      <c r="M433" s="45" t="b">
        <v>1</v>
      </c>
      <c r="N433" s="44" t="s">
        <v>8269</v>
      </c>
      <c r="O433" s="45">
        <v>108</v>
      </c>
      <c r="P433" s="45">
        <v>30.93</v>
      </c>
      <c r="Q433" s="44" t="s">
        <v>8315</v>
      </c>
      <c r="R433" s="44" t="s">
        <v>8316</v>
      </c>
      <c r="S433" s="46">
        <v>41785.707708333335</v>
      </c>
      <c r="T433" s="45">
        <v>2014</v>
      </c>
      <c r="U433" s="47">
        <v>41815.707708333335</v>
      </c>
    </row>
    <row r="434" spans="1:21" x14ac:dyDescent="0.25">
      <c r="A434" s="38">
        <v>3701</v>
      </c>
      <c r="B434" s="39" t="s">
        <v>3698</v>
      </c>
      <c r="C434" s="39" t="s">
        <v>7811</v>
      </c>
      <c r="D434" s="58">
        <v>1500</v>
      </c>
      <c r="E434" s="40">
        <v>1505</v>
      </c>
      <c r="F434" s="61" t="s">
        <v>8218</v>
      </c>
      <c r="G434" s="39" t="s">
        <v>8224</v>
      </c>
      <c r="H434" s="39" t="s">
        <v>8246</v>
      </c>
      <c r="I434" s="40">
        <v>1433422793</v>
      </c>
      <c r="J434" s="40">
        <v>1430830793</v>
      </c>
      <c r="K434" s="40" t="b">
        <v>0</v>
      </c>
      <c r="L434" s="40">
        <v>39</v>
      </c>
      <c r="M434" s="40" t="b">
        <v>1</v>
      </c>
      <c r="N434" s="39" t="s">
        <v>8269</v>
      </c>
      <c r="O434" s="40">
        <v>100</v>
      </c>
      <c r="P434" s="40">
        <v>38.590000000000003</v>
      </c>
      <c r="Q434" s="39" t="s">
        <v>8315</v>
      </c>
      <c r="R434" s="39" t="s">
        <v>8316</v>
      </c>
      <c r="S434" s="41">
        <v>42129.541585648149</v>
      </c>
      <c r="T434" s="40">
        <v>2015</v>
      </c>
      <c r="U434" s="42">
        <v>42159.541585648149</v>
      </c>
    </row>
    <row r="435" spans="1:21" x14ac:dyDescent="0.25">
      <c r="A435" s="43">
        <v>3689</v>
      </c>
      <c r="B435" s="44" t="s">
        <v>3686</v>
      </c>
      <c r="C435" s="44" t="s">
        <v>7799</v>
      </c>
      <c r="D435" s="59">
        <v>3000</v>
      </c>
      <c r="E435" s="45">
        <v>3550</v>
      </c>
      <c r="F435" s="62" t="s">
        <v>8218</v>
      </c>
      <c r="G435" s="44" t="s">
        <v>8223</v>
      </c>
      <c r="H435" s="44" t="s">
        <v>8245</v>
      </c>
      <c r="I435" s="45">
        <v>1434925500</v>
      </c>
      <c r="J435" s="45">
        <v>1432410639</v>
      </c>
      <c r="K435" s="45" t="b">
        <v>0</v>
      </c>
      <c r="L435" s="45">
        <v>62</v>
      </c>
      <c r="M435" s="45" t="b">
        <v>1</v>
      </c>
      <c r="N435" s="44" t="s">
        <v>8269</v>
      </c>
      <c r="O435" s="45">
        <v>118</v>
      </c>
      <c r="P435" s="45">
        <v>57.26</v>
      </c>
      <c r="Q435" s="44" t="s">
        <v>8315</v>
      </c>
      <c r="R435" s="44" t="s">
        <v>8316</v>
      </c>
      <c r="S435" s="46">
        <v>42147.826840277776</v>
      </c>
      <c r="T435" s="45"/>
      <c r="U435" s="47">
        <v>42176.934027777781</v>
      </c>
    </row>
    <row r="436" spans="1:21" x14ac:dyDescent="0.25">
      <c r="A436" s="38">
        <v>3687</v>
      </c>
      <c r="B436" s="39" t="s">
        <v>3684</v>
      </c>
      <c r="C436" s="39" t="s">
        <v>7797</v>
      </c>
      <c r="D436" s="58">
        <v>5000</v>
      </c>
      <c r="E436" s="40">
        <v>5012.25</v>
      </c>
      <c r="F436" s="61" t="s">
        <v>8218</v>
      </c>
      <c r="G436" s="39" t="s">
        <v>8223</v>
      </c>
      <c r="H436" s="39" t="s">
        <v>8245</v>
      </c>
      <c r="I436" s="40">
        <v>1403846055</v>
      </c>
      <c r="J436" s="40">
        <v>1401254055</v>
      </c>
      <c r="K436" s="40" t="b">
        <v>0</v>
      </c>
      <c r="L436" s="40">
        <v>25</v>
      </c>
      <c r="M436" s="40" t="b">
        <v>1</v>
      </c>
      <c r="N436" s="39" t="s">
        <v>8269</v>
      </c>
      <c r="O436" s="40">
        <v>100</v>
      </c>
      <c r="P436" s="40">
        <v>200.49</v>
      </c>
      <c r="Q436" s="39" t="s">
        <v>8315</v>
      </c>
      <c r="R436" s="39" t="s">
        <v>8316</v>
      </c>
      <c r="S436" s="41">
        <v>41787.218229166669</v>
      </c>
      <c r="T436" s="40"/>
      <c r="U436" s="42">
        <v>41817.218229166669</v>
      </c>
    </row>
    <row r="437" spans="1:21" x14ac:dyDescent="0.25">
      <c r="A437" s="43">
        <v>3682</v>
      </c>
      <c r="B437" s="44" t="s">
        <v>3679</v>
      </c>
      <c r="C437" s="44" t="s">
        <v>7792</v>
      </c>
      <c r="D437" s="59">
        <v>3000</v>
      </c>
      <c r="E437" s="45">
        <v>4176</v>
      </c>
      <c r="F437" s="62" t="s">
        <v>8218</v>
      </c>
      <c r="G437" s="44" t="s">
        <v>8223</v>
      </c>
      <c r="H437" s="44" t="s">
        <v>8245</v>
      </c>
      <c r="I437" s="45">
        <v>1402901940</v>
      </c>
      <c r="J437" s="45">
        <v>1399998418</v>
      </c>
      <c r="K437" s="45" t="b">
        <v>0</v>
      </c>
      <c r="L437" s="45">
        <v>67</v>
      </c>
      <c r="M437" s="45" t="b">
        <v>1</v>
      </c>
      <c r="N437" s="44" t="s">
        <v>8269</v>
      </c>
      <c r="O437" s="45">
        <v>139</v>
      </c>
      <c r="P437" s="45">
        <v>62.33</v>
      </c>
      <c r="Q437" s="44" t="s">
        <v>8315</v>
      </c>
      <c r="R437" s="44" t="s">
        <v>8316</v>
      </c>
      <c r="S437" s="46">
        <v>41772.685393518521</v>
      </c>
      <c r="T437" s="45"/>
      <c r="U437" s="47">
        <v>41806.290972222225</v>
      </c>
    </row>
    <row r="438" spans="1:21" x14ac:dyDescent="0.25">
      <c r="A438" s="38">
        <v>3679</v>
      </c>
      <c r="B438" s="39" t="s">
        <v>3676</v>
      </c>
      <c r="C438" s="39" t="s">
        <v>7789</v>
      </c>
      <c r="D438" s="58">
        <v>2000</v>
      </c>
      <c r="E438" s="40">
        <v>2202</v>
      </c>
      <c r="F438" s="61" t="s">
        <v>8218</v>
      </c>
      <c r="G438" s="39" t="s">
        <v>8223</v>
      </c>
      <c r="H438" s="39" t="s">
        <v>8245</v>
      </c>
      <c r="I438" s="40">
        <v>1404190740</v>
      </c>
      <c r="J438" s="40">
        <v>1401214581</v>
      </c>
      <c r="K438" s="40" t="b">
        <v>0</v>
      </c>
      <c r="L438" s="40">
        <v>30</v>
      </c>
      <c r="M438" s="40" t="b">
        <v>1</v>
      </c>
      <c r="N438" s="39" t="s">
        <v>8269</v>
      </c>
      <c r="O438" s="40">
        <v>110</v>
      </c>
      <c r="P438" s="40">
        <v>73.400000000000006</v>
      </c>
      <c r="Q438" s="39" t="s">
        <v>8315</v>
      </c>
      <c r="R438" s="39" t="s">
        <v>8316</v>
      </c>
      <c r="S438" s="41">
        <v>41786.761354166665</v>
      </c>
      <c r="T438" s="40"/>
      <c r="U438" s="42">
        <v>41821.207638888889</v>
      </c>
    </row>
    <row r="439" spans="1:21" x14ac:dyDescent="0.25">
      <c r="A439" s="43">
        <v>3675</v>
      </c>
      <c r="B439" s="44" t="s">
        <v>3672</v>
      </c>
      <c r="C439" s="44" t="s">
        <v>7785</v>
      </c>
      <c r="D439" s="59">
        <v>50</v>
      </c>
      <c r="E439" s="45">
        <v>70</v>
      </c>
      <c r="F439" s="62" t="s">
        <v>8218</v>
      </c>
      <c r="G439" s="44" t="s">
        <v>8224</v>
      </c>
      <c r="H439" s="44" t="s">
        <v>8246</v>
      </c>
      <c r="I439" s="45">
        <v>1463353200</v>
      </c>
      <c r="J439" s="45">
        <v>1462285182</v>
      </c>
      <c r="K439" s="45" t="b">
        <v>0</v>
      </c>
      <c r="L439" s="45">
        <v>3</v>
      </c>
      <c r="M439" s="45" t="b">
        <v>1</v>
      </c>
      <c r="N439" s="44" t="s">
        <v>8269</v>
      </c>
      <c r="O439" s="45">
        <v>140</v>
      </c>
      <c r="P439" s="45">
        <v>23.33</v>
      </c>
      <c r="Q439" s="44" t="s">
        <v>8315</v>
      </c>
      <c r="R439" s="44" t="s">
        <v>8316</v>
      </c>
      <c r="S439" s="46">
        <v>42493.597013888888</v>
      </c>
      <c r="T439" s="45">
        <v>2016</v>
      </c>
      <c r="U439" s="47">
        <v>42505.958333333336</v>
      </c>
    </row>
    <row r="440" spans="1:21" x14ac:dyDescent="0.25">
      <c r="A440" s="38">
        <v>3670</v>
      </c>
      <c r="B440" s="39" t="s">
        <v>3667</v>
      </c>
      <c r="C440" s="39" t="s">
        <v>7780</v>
      </c>
      <c r="D440" s="58">
        <v>220</v>
      </c>
      <c r="E440" s="40">
        <v>241</v>
      </c>
      <c r="F440" s="61" t="s">
        <v>8218</v>
      </c>
      <c r="G440" s="39" t="s">
        <v>8224</v>
      </c>
      <c r="H440" s="39" t="s">
        <v>8246</v>
      </c>
      <c r="I440" s="40">
        <v>1433113200</v>
      </c>
      <c r="J440" s="40">
        <v>1431951611</v>
      </c>
      <c r="K440" s="40" t="b">
        <v>0</v>
      </c>
      <c r="L440" s="40">
        <v>12</v>
      </c>
      <c r="M440" s="40" t="b">
        <v>1</v>
      </c>
      <c r="N440" s="39" t="s">
        <v>8269</v>
      </c>
      <c r="O440" s="40">
        <v>110</v>
      </c>
      <c r="P440" s="40">
        <v>20.079999999999998</v>
      </c>
      <c r="Q440" s="39" t="s">
        <v>8315</v>
      </c>
      <c r="R440" s="39" t="s">
        <v>8316</v>
      </c>
      <c r="S440" s="41">
        <v>42142.514016203706</v>
      </c>
      <c r="T440" s="40">
        <v>2015</v>
      </c>
      <c r="U440" s="42">
        <v>42155.958333333336</v>
      </c>
    </row>
    <row r="441" spans="1:21" x14ac:dyDescent="0.25">
      <c r="A441" s="43">
        <v>3669</v>
      </c>
      <c r="B441" s="44" t="s">
        <v>3666</v>
      </c>
      <c r="C441" s="44" t="s">
        <v>7779</v>
      </c>
      <c r="D441" s="59">
        <v>1000</v>
      </c>
      <c r="E441" s="45">
        <v>1382</v>
      </c>
      <c r="F441" s="62" t="s">
        <v>8218</v>
      </c>
      <c r="G441" s="44" t="s">
        <v>8224</v>
      </c>
      <c r="H441" s="44" t="s">
        <v>8246</v>
      </c>
      <c r="I441" s="45">
        <v>1434039137</v>
      </c>
      <c r="J441" s="45">
        <v>1431447137</v>
      </c>
      <c r="K441" s="45" t="b">
        <v>0</v>
      </c>
      <c r="L441" s="45">
        <v>17</v>
      </c>
      <c r="M441" s="45" t="b">
        <v>1</v>
      </c>
      <c r="N441" s="44" t="s">
        <v>8269</v>
      </c>
      <c r="O441" s="45">
        <v>138</v>
      </c>
      <c r="P441" s="45">
        <v>81.290000000000006</v>
      </c>
      <c r="Q441" s="44" t="s">
        <v>8315</v>
      </c>
      <c r="R441" s="44" t="s">
        <v>8316</v>
      </c>
      <c r="S441" s="46">
        <v>42136.675196759257</v>
      </c>
      <c r="T441" s="45">
        <v>2015</v>
      </c>
      <c r="U441" s="47">
        <v>42166.675196759257</v>
      </c>
    </row>
    <row r="442" spans="1:21" x14ac:dyDescent="0.25">
      <c r="A442" s="38">
        <v>3658</v>
      </c>
      <c r="B442" s="39" t="s">
        <v>3655</v>
      </c>
      <c r="C442" s="39" t="s">
        <v>7768</v>
      </c>
      <c r="D442" s="58">
        <v>1500</v>
      </c>
      <c r="E442" s="40">
        <v>1510</v>
      </c>
      <c r="F442" s="61" t="s">
        <v>8218</v>
      </c>
      <c r="G442" s="39" t="s">
        <v>8223</v>
      </c>
      <c r="H442" s="39" t="s">
        <v>8245</v>
      </c>
      <c r="I442" s="40">
        <v>1404273540</v>
      </c>
      <c r="J442" s="40">
        <v>1400272580</v>
      </c>
      <c r="K442" s="40" t="b">
        <v>0</v>
      </c>
      <c r="L442" s="40">
        <v>20</v>
      </c>
      <c r="M442" s="40" t="b">
        <v>1</v>
      </c>
      <c r="N442" s="39" t="s">
        <v>8269</v>
      </c>
      <c r="O442" s="40">
        <v>101</v>
      </c>
      <c r="P442" s="40">
        <v>75.5</v>
      </c>
      <c r="Q442" s="39" t="s">
        <v>8315</v>
      </c>
      <c r="R442" s="39" t="s">
        <v>8316</v>
      </c>
      <c r="S442" s="41">
        <v>41775.858564814815</v>
      </c>
      <c r="T442" s="40"/>
      <c r="U442" s="42">
        <v>41822.165972222225</v>
      </c>
    </row>
    <row r="443" spans="1:21" x14ac:dyDescent="0.25">
      <c r="A443" s="43">
        <v>3657</v>
      </c>
      <c r="B443" s="44" t="s">
        <v>3654</v>
      </c>
      <c r="C443" s="44" t="s">
        <v>7767</v>
      </c>
      <c r="D443" s="59">
        <v>2000</v>
      </c>
      <c r="E443" s="45">
        <v>2215</v>
      </c>
      <c r="F443" s="62" t="s">
        <v>8218</v>
      </c>
      <c r="G443" s="44" t="s">
        <v>8231</v>
      </c>
      <c r="H443" s="44" t="s">
        <v>8252</v>
      </c>
      <c r="I443" s="45">
        <v>1464817320</v>
      </c>
      <c r="J443" s="45">
        <v>1462806419</v>
      </c>
      <c r="K443" s="45" t="b">
        <v>0</v>
      </c>
      <c r="L443" s="45">
        <v>20</v>
      </c>
      <c r="M443" s="45" t="b">
        <v>1</v>
      </c>
      <c r="N443" s="44" t="s">
        <v>8269</v>
      </c>
      <c r="O443" s="45">
        <v>111</v>
      </c>
      <c r="P443" s="45">
        <v>110.75</v>
      </c>
      <c r="Q443" s="44" t="s">
        <v>8315</v>
      </c>
      <c r="R443" s="44" t="s">
        <v>8316</v>
      </c>
      <c r="S443" s="46">
        <v>42499.629849537036</v>
      </c>
      <c r="T443" s="45"/>
      <c r="U443" s="47">
        <v>42522.904166666667</v>
      </c>
    </row>
    <row r="444" spans="1:21" x14ac:dyDescent="0.25">
      <c r="A444" s="38">
        <v>3649</v>
      </c>
      <c r="B444" s="39" t="s">
        <v>3647</v>
      </c>
      <c r="C444" s="39" t="s">
        <v>7759</v>
      </c>
      <c r="D444" s="58">
        <v>750</v>
      </c>
      <c r="E444" s="40">
        <v>780</v>
      </c>
      <c r="F444" s="61" t="s">
        <v>8218</v>
      </c>
      <c r="G444" s="39" t="s">
        <v>8228</v>
      </c>
      <c r="H444" s="39" t="s">
        <v>8250</v>
      </c>
      <c r="I444" s="40">
        <v>1402938394</v>
      </c>
      <c r="J444" s="40">
        <v>1400691994</v>
      </c>
      <c r="K444" s="40" t="b">
        <v>0</v>
      </c>
      <c r="L444" s="40">
        <v>8</v>
      </c>
      <c r="M444" s="40" t="b">
        <v>1</v>
      </c>
      <c r="N444" s="39" t="s">
        <v>8269</v>
      </c>
      <c r="O444" s="40">
        <v>104</v>
      </c>
      <c r="P444" s="40">
        <v>97.5</v>
      </c>
      <c r="Q444" s="39" t="s">
        <v>8315</v>
      </c>
      <c r="R444" s="39" t="s">
        <v>8316</v>
      </c>
      <c r="S444" s="41">
        <v>41780.712893518517</v>
      </c>
      <c r="T444" s="40"/>
      <c r="U444" s="42">
        <v>41806.712893518517</v>
      </c>
    </row>
    <row r="445" spans="1:21" x14ac:dyDescent="0.25">
      <c r="A445" s="43">
        <v>3618</v>
      </c>
      <c r="B445" s="44" t="s">
        <v>3616</v>
      </c>
      <c r="C445" s="44" t="s">
        <v>7728</v>
      </c>
      <c r="D445" s="59">
        <v>2000</v>
      </c>
      <c r="E445" s="45">
        <v>2020</v>
      </c>
      <c r="F445" s="62" t="s">
        <v>8218</v>
      </c>
      <c r="G445" s="44" t="s">
        <v>8224</v>
      </c>
      <c r="H445" s="44" t="s">
        <v>8246</v>
      </c>
      <c r="I445" s="45">
        <v>1433343850</v>
      </c>
      <c r="J445" s="45">
        <v>1430751850</v>
      </c>
      <c r="K445" s="45" t="b">
        <v>0</v>
      </c>
      <c r="L445" s="45">
        <v>56</v>
      </c>
      <c r="M445" s="45" t="b">
        <v>1</v>
      </c>
      <c r="N445" s="44" t="s">
        <v>8269</v>
      </c>
      <c r="O445" s="45">
        <v>101</v>
      </c>
      <c r="P445" s="45">
        <v>36.07</v>
      </c>
      <c r="Q445" s="44" t="s">
        <v>8315</v>
      </c>
      <c r="R445" s="44" t="s">
        <v>8316</v>
      </c>
      <c r="S445" s="46">
        <v>42128.627893518518</v>
      </c>
      <c r="T445" s="45">
        <v>2015</v>
      </c>
      <c r="U445" s="47">
        <v>42158.627893518518</v>
      </c>
    </row>
    <row r="446" spans="1:21" x14ac:dyDescent="0.25">
      <c r="A446" s="38">
        <v>3614</v>
      </c>
      <c r="B446" s="39" t="s">
        <v>3439</v>
      </c>
      <c r="C446" s="39" t="s">
        <v>7724</v>
      </c>
      <c r="D446" s="58">
        <v>2500</v>
      </c>
      <c r="E446" s="40">
        <v>2520</v>
      </c>
      <c r="F446" s="61" t="s">
        <v>8218</v>
      </c>
      <c r="G446" s="39" t="s">
        <v>8223</v>
      </c>
      <c r="H446" s="39" t="s">
        <v>8245</v>
      </c>
      <c r="I446" s="40">
        <v>1434675616</v>
      </c>
      <c r="J446" s="40">
        <v>1432083616</v>
      </c>
      <c r="K446" s="40" t="b">
        <v>0</v>
      </c>
      <c r="L446" s="40">
        <v>71</v>
      </c>
      <c r="M446" s="40" t="b">
        <v>1</v>
      </c>
      <c r="N446" s="39" t="s">
        <v>8269</v>
      </c>
      <c r="O446" s="40">
        <v>101</v>
      </c>
      <c r="P446" s="40">
        <v>35.49</v>
      </c>
      <c r="Q446" s="39" t="s">
        <v>8315</v>
      </c>
      <c r="R446" s="39" t="s">
        <v>8316</v>
      </c>
      <c r="S446" s="41">
        <v>42144.041851851849</v>
      </c>
      <c r="T446" s="40"/>
      <c r="U446" s="42">
        <v>42174.041851851849</v>
      </c>
    </row>
    <row r="447" spans="1:21" x14ac:dyDescent="0.25">
      <c r="A447" s="43">
        <v>3613</v>
      </c>
      <c r="B447" s="44" t="s">
        <v>3612</v>
      </c>
      <c r="C447" s="44" t="s">
        <v>7723</v>
      </c>
      <c r="D447" s="59">
        <v>1250</v>
      </c>
      <c r="E447" s="45">
        <v>1250</v>
      </c>
      <c r="F447" s="62" t="s">
        <v>8218</v>
      </c>
      <c r="G447" s="44" t="s">
        <v>8223</v>
      </c>
      <c r="H447" s="44" t="s">
        <v>8245</v>
      </c>
      <c r="I447" s="45">
        <v>1403964574</v>
      </c>
      <c r="J447" s="45">
        <v>1401372574</v>
      </c>
      <c r="K447" s="45" t="b">
        <v>0</v>
      </c>
      <c r="L447" s="45">
        <v>20</v>
      </c>
      <c r="M447" s="45" t="b">
        <v>1</v>
      </c>
      <c r="N447" s="44" t="s">
        <v>8269</v>
      </c>
      <c r="O447" s="45">
        <v>100</v>
      </c>
      <c r="P447" s="45">
        <v>62.5</v>
      </c>
      <c r="Q447" s="44" t="s">
        <v>8315</v>
      </c>
      <c r="R447" s="44" t="s">
        <v>8316</v>
      </c>
      <c r="S447" s="46">
        <v>41788.58997685185</v>
      </c>
      <c r="T447" s="45"/>
      <c r="U447" s="47">
        <v>41818.58997685185</v>
      </c>
    </row>
    <row r="448" spans="1:21" x14ac:dyDescent="0.25">
      <c r="A448" s="38">
        <v>3612</v>
      </c>
      <c r="B448" s="39" t="s">
        <v>3611</v>
      </c>
      <c r="C448" s="39" t="s">
        <v>7722</v>
      </c>
      <c r="D448" s="58">
        <v>5000</v>
      </c>
      <c r="E448" s="40">
        <v>7220</v>
      </c>
      <c r="F448" s="61" t="s">
        <v>8218</v>
      </c>
      <c r="G448" s="39" t="s">
        <v>8228</v>
      </c>
      <c r="H448" s="39" t="s">
        <v>8250</v>
      </c>
      <c r="I448" s="40">
        <v>1402334811</v>
      </c>
      <c r="J448" s="40">
        <v>1401470811</v>
      </c>
      <c r="K448" s="40" t="b">
        <v>0</v>
      </c>
      <c r="L448" s="40">
        <v>57</v>
      </c>
      <c r="M448" s="40" t="b">
        <v>1</v>
      </c>
      <c r="N448" s="39" t="s">
        <v>8269</v>
      </c>
      <c r="O448" s="40">
        <v>144</v>
      </c>
      <c r="P448" s="40">
        <v>126.67</v>
      </c>
      <c r="Q448" s="39" t="s">
        <v>8315</v>
      </c>
      <c r="R448" s="39" t="s">
        <v>8316</v>
      </c>
      <c r="S448" s="41">
        <v>41789.726979166669</v>
      </c>
      <c r="T448" s="40"/>
      <c r="U448" s="42">
        <v>41799.726979166669</v>
      </c>
    </row>
    <row r="449" spans="1:21" x14ac:dyDescent="0.25">
      <c r="A449" s="43">
        <v>3608</v>
      </c>
      <c r="B449" s="44" t="s">
        <v>3607</v>
      </c>
      <c r="C449" s="44" t="s">
        <v>7718</v>
      </c>
      <c r="D449" s="59">
        <v>800</v>
      </c>
      <c r="E449" s="45">
        <v>800</v>
      </c>
      <c r="F449" s="62" t="s">
        <v>8218</v>
      </c>
      <c r="G449" s="44" t="s">
        <v>8224</v>
      </c>
      <c r="H449" s="44" t="s">
        <v>8246</v>
      </c>
      <c r="I449" s="45">
        <v>1466172000</v>
      </c>
      <c r="J449" s="45">
        <v>1463418090</v>
      </c>
      <c r="K449" s="45" t="b">
        <v>0</v>
      </c>
      <c r="L449" s="45">
        <v>27</v>
      </c>
      <c r="M449" s="45" t="b">
        <v>1</v>
      </c>
      <c r="N449" s="44" t="s">
        <v>8269</v>
      </c>
      <c r="O449" s="45">
        <v>100</v>
      </c>
      <c r="P449" s="45">
        <v>29.63</v>
      </c>
      <c r="Q449" s="44" t="s">
        <v>8315</v>
      </c>
      <c r="R449" s="44" t="s">
        <v>8316</v>
      </c>
      <c r="S449" s="46">
        <v>42506.709374999999</v>
      </c>
      <c r="T449" s="45">
        <v>2016</v>
      </c>
      <c r="U449" s="47">
        <v>42538.583333333336</v>
      </c>
    </row>
    <row r="450" spans="1:21" x14ac:dyDescent="0.25">
      <c r="A450" s="38">
        <v>524</v>
      </c>
      <c r="B450" s="39" t="s">
        <v>525</v>
      </c>
      <c r="C450" s="39" t="s">
        <v>4634</v>
      </c>
      <c r="D450" s="58">
        <v>3500</v>
      </c>
      <c r="E450" s="40">
        <v>3803.55</v>
      </c>
      <c r="F450" s="61" t="s">
        <v>8218</v>
      </c>
      <c r="G450" s="39" t="s">
        <v>8224</v>
      </c>
      <c r="H450" s="39" t="s">
        <v>8246</v>
      </c>
      <c r="I450" s="40">
        <v>1464801169</v>
      </c>
      <c r="J450" s="40">
        <v>1462209169</v>
      </c>
      <c r="K450" s="40" t="b">
        <v>0</v>
      </c>
      <c r="L450" s="40">
        <v>130</v>
      </c>
      <c r="M450" s="40" t="b">
        <v>1</v>
      </c>
      <c r="N450" s="39" t="s">
        <v>8269</v>
      </c>
      <c r="O450" s="40">
        <v>109</v>
      </c>
      <c r="P450" s="40">
        <v>29.26</v>
      </c>
      <c r="Q450" s="39" t="s">
        <v>8315</v>
      </c>
      <c r="R450" s="39" t="s">
        <v>8316</v>
      </c>
      <c r="S450" s="41">
        <v>42492.717233796298</v>
      </c>
      <c r="T450" s="40">
        <v>2016</v>
      </c>
      <c r="U450" s="42">
        <v>42522.717233796298</v>
      </c>
    </row>
    <row r="451" spans="1:21" x14ac:dyDescent="0.25">
      <c r="A451" s="43">
        <v>528</v>
      </c>
      <c r="B451" s="44" t="s">
        <v>529</v>
      </c>
      <c r="C451" s="44" t="s">
        <v>4638</v>
      </c>
      <c r="D451" s="59">
        <v>1150</v>
      </c>
      <c r="E451" s="45">
        <v>1330</v>
      </c>
      <c r="F451" s="62" t="s">
        <v>8218</v>
      </c>
      <c r="G451" s="44" t="s">
        <v>8223</v>
      </c>
      <c r="H451" s="44" t="s">
        <v>8245</v>
      </c>
      <c r="I451" s="45">
        <v>1434921600</v>
      </c>
      <c r="J451" s="45">
        <v>1433109907</v>
      </c>
      <c r="K451" s="45" t="b">
        <v>0</v>
      </c>
      <c r="L451" s="45">
        <v>30</v>
      </c>
      <c r="M451" s="45" t="b">
        <v>1</v>
      </c>
      <c r="N451" s="44" t="s">
        <v>8269</v>
      </c>
      <c r="O451" s="45">
        <v>116</v>
      </c>
      <c r="P451" s="45">
        <v>44.33</v>
      </c>
      <c r="Q451" s="44" t="s">
        <v>8315</v>
      </c>
      <c r="R451" s="44" t="s">
        <v>8316</v>
      </c>
      <c r="S451" s="46">
        <v>42155.920219907406</v>
      </c>
      <c r="T451" s="45"/>
      <c r="U451" s="47">
        <v>42176.888888888891</v>
      </c>
    </row>
    <row r="452" spans="1:21" x14ac:dyDescent="0.25">
      <c r="A452" s="38">
        <v>3589</v>
      </c>
      <c r="B452" s="39" t="s">
        <v>3588</v>
      </c>
      <c r="C452" s="39" t="s">
        <v>7699</v>
      </c>
      <c r="D452" s="58">
        <v>4000</v>
      </c>
      <c r="E452" s="40">
        <v>5100</v>
      </c>
      <c r="F452" s="61" t="s">
        <v>8218</v>
      </c>
      <c r="G452" s="39" t="s">
        <v>8223</v>
      </c>
      <c r="H452" s="39" t="s">
        <v>8245</v>
      </c>
      <c r="I452" s="40">
        <v>1432654347</v>
      </c>
      <c r="J452" s="40">
        <v>1430494347</v>
      </c>
      <c r="K452" s="40" t="b">
        <v>0</v>
      </c>
      <c r="L452" s="40">
        <v>62</v>
      </c>
      <c r="M452" s="40" t="b">
        <v>1</v>
      </c>
      <c r="N452" s="39" t="s">
        <v>8269</v>
      </c>
      <c r="O452" s="40">
        <v>128</v>
      </c>
      <c r="P452" s="40">
        <v>82.26</v>
      </c>
      <c r="Q452" s="39" t="s">
        <v>8315</v>
      </c>
      <c r="R452" s="39" t="s">
        <v>8316</v>
      </c>
      <c r="S452" s="41">
        <v>42125.647534722222</v>
      </c>
      <c r="T452" s="40"/>
      <c r="U452" s="42">
        <v>42150.647534722222</v>
      </c>
    </row>
    <row r="453" spans="1:21" x14ac:dyDescent="0.25">
      <c r="A453" s="43">
        <v>3587</v>
      </c>
      <c r="B453" s="44" t="s">
        <v>3586</v>
      </c>
      <c r="C453" s="44" t="s">
        <v>7697</v>
      </c>
      <c r="D453" s="59">
        <v>500</v>
      </c>
      <c r="E453" s="45">
        <v>633</v>
      </c>
      <c r="F453" s="62" t="s">
        <v>8218</v>
      </c>
      <c r="G453" s="44" t="s">
        <v>8224</v>
      </c>
      <c r="H453" s="44" t="s">
        <v>8246</v>
      </c>
      <c r="I453" s="45">
        <v>1467054000</v>
      </c>
      <c r="J453" s="45">
        <v>1463144254</v>
      </c>
      <c r="K453" s="45" t="b">
        <v>0</v>
      </c>
      <c r="L453" s="45">
        <v>28</v>
      </c>
      <c r="M453" s="45" t="b">
        <v>1</v>
      </c>
      <c r="N453" s="44" t="s">
        <v>8269</v>
      </c>
      <c r="O453" s="45">
        <v>127</v>
      </c>
      <c r="P453" s="45">
        <v>22.61</v>
      </c>
      <c r="Q453" s="44" t="s">
        <v>8315</v>
      </c>
      <c r="R453" s="44" t="s">
        <v>8316</v>
      </c>
      <c r="S453" s="46">
        <v>42503.539976851855</v>
      </c>
      <c r="T453" s="45">
        <v>2016</v>
      </c>
      <c r="U453" s="47">
        <v>42548.791666666664</v>
      </c>
    </row>
    <row r="454" spans="1:21" x14ac:dyDescent="0.25">
      <c r="A454" s="38">
        <v>3572</v>
      </c>
      <c r="B454" s="39" t="s">
        <v>3571</v>
      </c>
      <c r="C454" s="39" t="s">
        <v>7682</v>
      </c>
      <c r="D454" s="58">
        <v>500</v>
      </c>
      <c r="E454" s="40">
        <v>500</v>
      </c>
      <c r="F454" s="61" t="s">
        <v>8218</v>
      </c>
      <c r="G454" s="39" t="s">
        <v>8224</v>
      </c>
      <c r="H454" s="39" t="s">
        <v>8246</v>
      </c>
      <c r="I454" s="40">
        <v>1434894082</v>
      </c>
      <c r="J454" s="40">
        <v>1432302082</v>
      </c>
      <c r="K454" s="40" t="b">
        <v>0</v>
      </c>
      <c r="L454" s="40">
        <v>9</v>
      </c>
      <c r="M454" s="40" t="b">
        <v>1</v>
      </c>
      <c r="N454" s="39" t="s">
        <v>8269</v>
      </c>
      <c r="O454" s="40">
        <v>100</v>
      </c>
      <c r="P454" s="40">
        <v>55.56</v>
      </c>
      <c r="Q454" s="39" t="s">
        <v>8315</v>
      </c>
      <c r="R454" s="39" t="s">
        <v>8316</v>
      </c>
      <c r="S454" s="41">
        <v>42146.570393518516</v>
      </c>
      <c r="T454" s="40">
        <v>2015</v>
      </c>
      <c r="U454" s="42">
        <v>42176.570393518516</v>
      </c>
    </row>
    <row r="455" spans="1:21" x14ac:dyDescent="0.25">
      <c r="A455" s="43">
        <v>3567</v>
      </c>
      <c r="B455" s="44" t="s">
        <v>3566</v>
      </c>
      <c r="C455" s="44" t="s">
        <v>7677</v>
      </c>
      <c r="D455" s="59">
        <v>1000</v>
      </c>
      <c r="E455" s="45">
        <v>1088</v>
      </c>
      <c r="F455" s="62" t="s">
        <v>8218</v>
      </c>
      <c r="G455" s="44" t="s">
        <v>8224</v>
      </c>
      <c r="H455" s="44" t="s">
        <v>8246</v>
      </c>
      <c r="I455" s="45">
        <v>1433964444</v>
      </c>
      <c r="J455" s="45">
        <v>1431372444</v>
      </c>
      <c r="K455" s="45" t="b">
        <v>0</v>
      </c>
      <c r="L455" s="45">
        <v>41</v>
      </c>
      <c r="M455" s="45" t="b">
        <v>1</v>
      </c>
      <c r="N455" s="44" t="s">
        <v>8269</v>
      </c>
      <c r="O455" s="45">
        <v>109</v>
      </c>
      <c r="P455" s="45">
        <v>26.54</v>
      </c>
      <c r="Q455" s="44" t="s">
        <v>8315</v>
      </c>
      <c r="R455" s="44" t="s">
        <v>8316</v>
      </c>
      <c r="S455" s="46">
        <v>42135.810694444444</v>
      </c>
      <c r="T455" s="45">
        <v>2015</v>
      </c>
      <c r="U455" s="47">
        <v>42165.810694444444</v>
      </c>
    </row>
    <row r="456" spans="1:21" x14ac:dyDescent="0.25">
      <c r="A456" s="38">
        <v>3558</v>
      </c>
      <c r="B456" s="39" t="s">
        <v>3557</v>
      </c>
      <c r="C456" s="39" t="s">
        <v>7668</v>
      </c>
      <c r="D456" s="58">
        <v>350</v>
      </c>
      <c r="E456" s="40">
        <v>504</v>
      </c>
      <c r="F456" s="61" t="s">
        <v>8218</v>
      </c>
      <c r="G456" s="39" t="s">
        <v>8224</v>
      </c>
      <c r="H456" s="39" t="s">
        <v>8246</v>
      </c>
      <c r="I456" s="40">
        <v>1435352400</v>
      </c>
      <c r="J456" s="40">
        <v>1431718575</v>
      </c>
      <c r="K456" s="40" t="b">
        <v>0</v>
      </c>
      <c r="L456" s="40">
        <v>22</v>
      </c>
      <c r="M456" s="40" t="b">
        <v>1</v>
      </c>
      <c r="N456" s="39" t="s">
        <v>8269</v>
      </c>
      <c r="O456" s="40">
        <v>144</v>
      </c>
      <c r="P456" s="40">
        <v>22.91</v>
      </c>
      <c r="Q456" s="39" t="s">
        <v>8315</v>
      </c>
      <c r="R456" s="39" t="s">
        <v>8316</v>
      </c>
      <c r="S456" s="41">
        <v>42139.816840277781</v>
      </c>
      <c r="T456" s="40">
        <v>2015</v>
      </c>
      <c r="U456" s="42">
        <v>42181.875</v>
      </c>
    </row>
    <row r="457" spans="1:21" x14ac:dyDescent="0.25">
      <c r="A457" s="43">
        <v>3552</v>
      </c>
      <c r="B457" s="44" t="s">
        <v>3551</v>
      </c>
      <c r="C457" s="44" t="s">
        <v>7662</v>
      </c>
      <c r="D457" s="59">
        <v>773</v>
      </c>
      <c r="E457" s="45">
        <v>773</v>
      </c>
      <c r="F457" s="62" t="s">
        <v>8218</v>
      </c>
      <c r="G457" s="44" t="s">
        <v>8224</v>
      </c>
      <c r="H457" s="44" t="s">
        <v>8246</v>
      </c>
      <c r="I457" s="45">
        <v>1403964324</v>
      </c>
      <c r="J457" s="45">
        <v>1401372324</v>
      </c>
      <c r="K457" s="45" t="b">
        <v>0</v>
      </c>
      <c r="L457" s="45">
        <v>20</v>
      </c>
      <c r="M457" s="45" t="b">
        <v>1</v>
      </c>
      <c r="N457" s="44" t="s">
        <v>8269</v>
      </c>
      <c r="O457" s="45">
        <v>100</v>
      </c>
      <c r="P457" s="45">
        <v>38.65</v>
      </c>
      <c r="Q457" s="44" t="s">
        <v>8315</v>
      </c>
      <c r="R457" s="44" t="s">
        <v>8316</v>
      </c>
      <c r="S457" s="46">
        <v>41788.587083333332</v>
      </c>
      <c r="T457" s="45">
        <v>2014</v>
      </c>
      <c r="U457" s="47">
        <v>41818.587083333332</v>
      </c>
    </row>
    <row r="458" spans="1:21" x14ac:dyDescent="0.25">
      <c r="A458" s="38">
        <v>3543</v>
      </c>
      <c r="B458" s="39" t="s">
        <v>3542</v>
      </c>
      <c r="C458" s="39" t="s">
        <v>7653</v>
      </c>
      <c r="D458" s="58">
        <v>1500</v>
      </c>
      <c r="E458" s="40">
        <v>1570</v>
      </c>
      <c r="F458" s="61" t="s">
        <v>8218</v>
      </c>
      <c r="G458" s="39" t="s">
        <v>8235</v>
      </c>
      <c r="H458" s="39" t="s">
        <v>8248</v>
      </c>
      <c r="I458" s="40">
        <v>1435255659</v>
      </c>
      <c r="J458" s="40">
        <v>1432663659</v>
      </c>
      <c r="K458" s="40" t="b">
        <v>0</v>
      </c>
      <c r="L458" s="40">
        <v>29</v>
      </c>
      <c r="M458" s="40" t="b">
        <v>1</v>
      </c>
      <c r="N458" s="39" t="s">
        <v>8269</v>
      </c>
      <c r="O458" s="40">
        <v>105</v>
      </c>
      <c r="P458" s="40">
        <v>54.14</v>
      </c>
      <c r="Q458" s="39" t="s">
        <v>8315</v>
      </c>
      <c r="R458" s="39" t="s">
        <v>8316</v>
      </c>
      <c r="S458" s="41">
        <v>42150.755312499998</v>
      </c>
      <c r="T458" s="40"/>
      <c r="U458" s="42">
        <v>42180.755312499998</v>
      </c>
    </row>
    <row r="459" spans="1:21" x14ac:dyDescent="0.25">
      <c r="A459" s="43">
        <v>3540</v>
      </c>
      <c r="B459" s="44" t="s">
        <v>3539</v>
      </c>
      <c r="C459" s="44" t="s">
        <v>7650</v>
      </c>
      <c r="D459" s="59">
        <v>300</v>
      </c>
      <c r="E459" s="45">
        <v>369</v>
      </c>
      <c r="F459" s="62" t="s">
        <v>8218</v>
      </c>
      <c r="G459" s="44" t="s">
        <v>8224</v>
      </c>
      <c r="H459" s="44" t="s">
        <v>8246</v>
      </c>
      <c r="I459" s="45">
        <v>1466899491</v>
      </c>
      <c r="J459" s="45">
        <v>1464307491</v>
      </c>
      <c r="K459" s="45" t="b">
        <v>0</v>
      </c>
      <c r="L459" s="45">
        <v>8</v>
      </c>
      <c r="M459" s="45" t="b">
        <v>1</v>
      </c>
      <c r="N459" s="44" t="s">
        <v>8269</v>
      </c>
      <c r="O459" s="45">
        <v>123</v>
      </c>
      <c r="P459" s="45">
        <v>46.13</v>
      </c>
      <c r="Q459" s="44" t="s">
        <v>8315</v>
      </c>
      <c r="R459" s="44" t="s">
        <v>8316</v>
      </c>
      <c r="S459" s="46">
        <v>42517.003368055557</v>
      </c>
      <c r="T459" s="45">
        <v>2016</v>
      </c>
      <c r="U459" s="47">
        <v>42547.003368055557</v>
      </c>
    </row>
    <row r="460" spans="1:21" x14ac:dyDescent="0.25">
      <c r="A460" s="38">
        <v>3531</v>
      </c>
      <c r="B460" s="39" t="s">
        <v>3530</v>
      </c>
      <c r="C460" s="39" t="s">
        <v>7641</v>
      </c>
      <c r="D460" s="58">
        <v>1000</v>
      </c>
      <c r="E460" s="40">
        <v>1280</v>
      </c>
      <c r="F460" s="61" t="s">
        <v>8218</v>
      </c>
      <c r="G460" s="39" t="s">
        <v>8223</v>
      </c>
      <c r="H460" s="39" t="s">
        <v>8245</v>
      </c>
      <c r="I460" s="40">
        <v>1467301334</v>
      </c>
      <c r="J460" s="40">
        <v>1464709334</v>
      </c>
      <c r="K460" s="40" t="b">
        <v>0</v>
      </c>
      <c r="L460" s="40">
        <v>26</v>
      </c>
      <c r="M460" s="40" t="b">
        <v>1</v>
      </c>
      <c r="N460" s="39" t="s">
        <v>8269</v>
      </c>
      <c r="O460" s="40">
        <v>128</v>
      </c>
      <c r="P460" s="40">
        <v>49.23</v>
      </c>
      <c r="Q460" s="39" t="s">
        <v>8315</v>
      </c>
      <c r="R460" s="39" t="s">
        <v>8316</v>
      </c>
      <c r="S460" s="41">
        <v>42521.654328703706</v>
      </c>
      <c r="T460" s="40"/>
      <c r="U460" s="42">
        <v>42551.654328703706</v>
      </c>
    </row>
    <row r="461" spans="1:21" x14ac:dyDescent="0.25">
      <c r="A461" s="43">
        <v>3515</v>
      </c>
      <c r="B461" s="44" t="s">
        <v>3514</v>
      </c>
      <c r="C461" s="44" t="s">
        <v>7625</v>
      </c>
      <c r="D461" s="59">
        <v>3000</v>
      </c>
      <c r="E461" s="45">
        <v>3080</v>
      </c>
      <c r="F461" s="62" t="s">
        <v>8218</v>
      </c>
      <c r="G461" s="44" t="s">
        <v>8223</v>
      </c>
      <c r="H461" s="44" t="s">
        <v>8245</v>
      </c>
      <c r="I461" s="45">
        <v>1433097171</v>
      </c>
      <c r="J461" s="45">
        <v>1430505171</v>
      </c>
      <c r="K461" s="45" t="b">
        <v>0</v>
      </c>
      <c r="L461" s="45">
        <v>46</v>
      </c>
      <c r="M461" s="45" t="b">
        <v>1</v>
      </c>
      <c r="N461" s="44" t="s">
        <v>8269</v>
      </c>
      <c r="O461" s="45">
        <v>103</v>
      </c>
      <c r="P461" s="45">
        <v>66.959999999999994</v>
      </c>
      <c r="Q461" s="44" t="s">
        <v>8315</v>
      </c>
      <c r="R461" s="44" t="s">
        <v>8316</v>
      </c>
      <c r="S461" s="46">
        <v>42125.772812499999</v>
      </c>
      <c r="T461" s="45"/>
      <c r="U461" s="47">
        <v>42155.772812499999</v>
      </c>
    </row>
    <row r="462" spans="1:21" x14ac:dyDescent="0.25">
      <c r="A462" s="38">
        <v>3513</v>
      </c>
      <c r="B462" s="39" t="s">
        <v>3512</v>
      </c>
      <c r="C462" s="39" t="s">
        <v>7623</v>
      </c>
      <c r="D462" s="58">
        <v>2800</v>
      </c>
      <c r="E462" s="40">
        <v>3315</v>
      </c>
      <c r="F462" s="61" t="s">
        <v>8218</v>
      </c>
      <c r="G462" s="39" t="s">
        <v>8223</v>
      </c>
      <c r="H462" s="39" t="s">
        <v>8245</v>
      </c>
      <c r="I462" s="40">
        <v>1401857940</v>
      </c>
      <c r="J462" s="40">
        <v>1400725112</v>
      </c>
      <c r="K462" s="40" t="b">
        <v>0</v>
      </c>
      <c r="L462" s="40">
        <v>44</v>
      </c>
      <c r="M462" s="40" t="b">
        <v>1</v>
      </c>
      <c r="N462" s="39" t="s">
        <v>8269</v>
      </c>
      <c r="O462" s="40">
        <v>118</v>
      </c>
      <c r="P462" s="40">
        <v>75.34</v>
      </c>
      <c r="Q462" s="39" t="s">
        <v>8315</v>
      </c>
      <c r="R462" s="39" t="s">
        <v>8316</v>
      </c>
      <c r="S462" s="41">
        <v>41781.096203703702</v>
      </c>
      <c r="T462" s="40"/>
      <c r="U462" s="42">
        <v>41794.207638888889</v>
      </c>
    </row>
    <row r="463" spans="1:21" x14ac:dyDescent="0.25">
      <c r="A463" s="43">
        <v>3507</v>
      </c>
      <c r="B463" s="44" t="s">
        <v>3506</v>
      </c>
      <c r="C463" s="44" t="s">
        <v>7617</v>
      </c>
      <c r="D463" s="59">
        <v>10000</v>
      </c>
      <c r="E463" s="45">
        <v>10440</v>
      </c>
      <c r="F463" s="62" t="s">
        <v>8218</v>
      </c>
      <c r="G463" s="44" t="s">
        <v>8223</v>
      </c>
      <c r="H463" s="44" t="s">
        <v>8245</v>
      </c>
      <c r="I463" s="45">
        <v>1464732537</v>
      </c>
      <c r="J463" s="45">
        <v>1462140537</v>
      </c>
      <c r="K463" s="45" t="b">
        <v>0</v>
      </c>
      <c r="L463" s="45">
        <v>72</v>
      </c>
      <c r="M463" s="45" t="b">
        <v>1</v>
      </c>
      <c r="N463" s="44" t="s">
        <v>8269</v>
      </c>
      <c r="O463" s="45">
        <v>104</v>
      </c>
      <c r="P463" s="45">
        <v>145</v>
      </c>
      <c r="Q463" s="44" t="s">
        <v>8315</v>
      </c>
      <c r="R463" s="44" t="s">
        <v>8316</v>
      </c>
      <c r="S463" s="46">
        <v>42491.922881944447</v>
      </c>
      <c r="T463" s="45"/>
      <c r="U463" s="47">
        <v>42521.922881944447</v>
      </c>
    </row>
    <row r="464" spans="1:21" x14ac:dyDescent="0.25">
      <c r="A464" s="38">
        <v>3505</v>
      </c>
      <c r="B464" s="39" t="s">
        <v>3504</v>
      </c>
      <c r="C464" s="39" t="s">
        <v>7615</v>
      </c>
      <c r="D464" s="58">
        <v>2500</v>
      </c>
      <c r="E464" s="40">
        <v>2594</v>
      </c>
      <c r="F464" s="61" t="s">
        <v>8218</v>
      </c>
      <c r="G464" s="39" t="s">
        <v>8223</v>
      </c>
      <c r="H464" s="39" t="s">
        <v>8245</v>
      </c>
      <c r="I464" s="40">
        <v>1399953600</v>
      </c>
      <c r="J464" s="40">
        <v>1398983245</v>
      </c>
      <c r="K464" s="40" t="b">
        <v>0</v>
      </c>
      <c r="L464" s="40">
        <v>39</v>
      </c>
      <c r="M464" s="40" t="b">
        <v>1</v>
      </c>
      <c r="N464" s="39" t="s">
        <v>8269</v>
      </c>
      <c r="O464" s="40">
        <v>104</v>
      </c>
      <c r="P464" s="40">
        <v>66.510000000000005</v>
      </c>
      <c r="Q464" s="39" t="s">
        <v>8315</v>
      </c>
      <c r="R464" s="39" t="s">
        <v>8316</v>
      </c>
      <c r="S464" s="41">
        <v>41760.935706018521</v>
      </c>
      <c r="T464" s="40"/>
      <c r="U464" s="42">
        <v>41772.166666666664</v>
      </c>
    </row>
    <row r="465" spans="1:21" x14ac:dyDescent="0.25">
      <c r="A465" s="43">
        <v>3499</v>
      </c>
      <c r="B465" s="44" t="s">
        <v>3498</v>
      </c>
      <c r="C465" s="44" t="s">
        <v>7609</v>
      </c>
      <c r="D465" s="59">
        <v>2000</v>
      </c>
      <c r="E465" s="45">
        <v>2110</v>
      </c>
      <c r="F465" s="62" t="s">
        <v>8218</v>
      </c>
      <c r="G465" s="44" t="s">
        <v>8223</v>
      </c>
      <c r="H465" s="44" t="s">
        <v>8245</v>
      </c>
      <c r="I465" s="45">
        <v>1435733940</v>
      </c>
      <c r="J465" s="45">
        <v>1431046325</v>
      </c>
      <c r="K465" s="45" t="b">
        <v>0</v>
      </c>
      <c r="L465" s="45">
        <v>35</v>
      </c>
      <c r="M465" s="45" t="b">
        <v>1</v>
      </c>
      <c r="N465" s="44" t="s">
        <v>8269</v>
      </c>
      <c r="O465" s="45">
        <v>106</v>
      </c>
      <c r="P465" s="45">
        <v>60.29</v>
      </c>
      <c r="Q465" s="44" t="s">
        <v>8315</v>
      </c>
      <c r="R465" s="44" t="s">
        <v>8316</v>
      </c>
      <c r="S465" s="46">
        <v>42132.036168981482</v>
      </c>
      <c r="T465" s="45"/>
      <c r="U465" s="47">
        <v>42186.290972222225</v>
      </c>
    </row>
    <row r="466" spans="1:21" x14ac:dyDescent="0.25">
      <c r="A466" s="38">
        <v>3497</v>
      </c>
      <c r="B466" s="39" t="s">
        <v>3496</v>
      </c>
      <c r="C466" s="39" t="s">
        <v>7607</v>
      </c>
      <c r="D466" s="58">
        <v>1551</v>
      </c>
      <c r="E466" s="40">
        <v>1686</v>
      </c>
      <c r="F466" s="61" t="s">
        <v>8218</v>
      </c>
      <c r="G466" s="39" t="s">
        <v>8223</v>
      </c>
      <c r="H466" s="39" t="s">
        <v>8245</v>
      </c>
      <c r="I466" s="40">
        <v>1464904800</v>
      </c>
      <c r="J466" s="40">
        <v>1463852904</v>
      </c>
      <c r="K466" s="40" t="b">
        <v>0</v>
      </c>
      <c r="L466" s="40">
        <v>49</v>
      </c>
      <c r="M466" s="40" t="b">
        <v>1</v>
      </c>
      <c r="N466" s="39" t="s">
        <v>8269</v>
      </c>
      <c r="O466" s="40">
        <v>109</v>
      </c>
      <c r="P466" s="40">
        <v>34.409999999999997</v>
      </c>
      <c r="Q466" s="39" t="s">
        <v>8315</v>
      </c>
      <c r="R466" s="39" t="s">
        <v>8316</v>
      </c>
      <c r="S466" s="41">
        <v>42511.741944444446</v>
      </c>
      <c r="T466" s="40"/>
      <c r="U466" s="42">
        <v>42523.916666666664</v>
      </c>
    </row>
    <row r="467" spans="1:21" x14ac:dyDescent="0.25">
      <c r="A467" s="43">
        <v>3487</v>
      </c>
      <c r="B467" s="44" t="s">
        <v>3486</v>
      </c>
      <c r="C467" s="44" t="s">
        <v>7597</v>
      </c>
      <c r="D467" s="59">
        <v>2000</v>
      </c>
      <c r="E467" s="45">
        <v>2555</v>
      </c>
      <c r="F467" s="62" t="s">
        <v>8218</v>
      </c>
      <c r="G467" s="44" t="s">
        <v>8224</v>
      </c>
      <c r="H467" s="44" t="s">
        <v>8246</v>
      </c>
      <c r="I467" s="45">
        <v>1435185252</v>
      </c>
      <c r="J467" s="45">
        <v>1432593252</v>
      </c>
      <c r="K467" s="45" t="b">
        <v>0</v>
      </c>
      <c r="L467" s="45">
        <v>66</v>
      </c>
      <c r="M467" s="45" t="b">
        <v>1</v>
      </c>
      <c r="N467" s="44" t="s">
        <v>8269</v>
      </c>
      <c r="O467" s="45">
        <v>128</v>
      </c>
      <c r="P467" s="45">
        <v>38.71</v>
      </c>
      <c r="Q467" s="44" t="s">
        <v>8315</v>
      </c>
      <c r="R467" s="44" t="s">
        <v>8316</v>
      </c>
      <c r="S467" s="46">
        <v>42149.940416666665</v>
      </c>
      <c r="T467" s="45">
        <v>2015</v>
      </c>
      <c r="U467" s="47">
        <v>42179.940416666665</v>
      </c>
    </row>
    <row r="468" spans="1:21" x14ac:dyDescent="0.25">
      <c r="A468" s="38">
        <v>3486</v>
      </c>
      <c r="B468" s="39" t="s">
        <v>3485</v>
      </c>
      <c r="C468" s="39" t="s">
        <v>7596</v>
      </c>
      <c r="D468" s="58">
        <v>3000</v>
      </c>
      <c r="E468" s="40">
        <v>4656</v>
      </c>
      <c r="F468" s="61" t="s">
        <v>8218</v>
      </c>
      <c r="G468" s="39" t="s">
        <v>8223</v>
      </c>
      <c r="H468" s="39" t="s">
        <v>8245</v>
      </c>
      <c r="I468" s="40">
        <v>1433314740</v>
      </c>
      <c r="J468" s="40">
        <v>1430600401</v>
      </c>
      <c r="K468" s="40" t="b">
        <v>0</v>
      </c>
      <c r="L468" s="40">
        <v>56</v>
      </c>
      <c r="M468" s="40" t="b">
        <v>1</v>
      </c>
      <c r="N468" s="39" t="s">
        <v>8269</v>
      </c>
      <c r="O468" s="40">
        <v>155</v>
      </c>
      <c r="P468" s="40">
        <v>83.14</v>
      </c>
      <c r="Q468" s="39" t="s">
        <v>8315</v>
      </c>
      <c r="R468" s="39" t="s">
        <v>8316</v>
      </c>
      <c r="S468" s="41">
        <v>42126.875011574077</v>
      </c>
      <c r="T468" s="40"/>
      <c r="U468" s="42">
        <v>42158.290972222225</v>
      </c>
    </row>
    <row r="469" spans="1:21" x14ac:dyDescent="0.25">
      <c r="A469" s="43">
        <v>3484</v>
      </c>
      <c r="B469" s="44" t="s">
        <v>3483</v>
      </c>
      <c r="C469" s="44" t="s">
        <v>7594</v>
      </c>
      <c r="D469" s="59">
        <v>2500</v>
      </c>
      <c r="E469" s="45">
        <v>2856</v>
      </c>
      <c r="F469" s="62" t="s">
        <v>8218</v>
      </c>
      <c r="G469" s="44" t="s">
        <v>8223</v>
      </c>
      <c r="H469" s="44" t="s">
        <v>8245</v>
      </c>
      <c r="I469" s="45">
        <v>1466014499</v>
      </c>
      <c r="J469" s="45">
        <v>1463422499</v>
      </c>
      <c r="K469" s="45" t="b">
        <v>0</v>
      </c>
      <c r="L469" s="45">
        <v>44</v>
      </c>
      <c r="M469" s="45" t="b">
        <v>1</v>
      </c>
      <c r="N469" s="44" t="s">
        <v>8269</v>
      </c>
      <c r="O469" s="45">
        <v>114</v>
      </c>
      <c r="P469" s="45">
        <v>64.91</v>
      </c>
      <c r="Q469" s="44" t="s">
        <v>8315</v>
      </c>
      <c r="R469" s="44" t="s">
        <v>8316</v>
      </c>
      <c r="S469" s="46">
        <v>42506.760405092595</v>
      </c>
      <c r="T469" s="45"/>
      <c r="U469" s="47">
        <v>42536.760405092595</v>
      </c>
    </row>
    <row r="470" spans="1:21" x14ac:dyDescent="0.25">
      <c r="A470" s="38">
        <v>3479</v>
      </c>
      <c r="B470" s="39" t="s">
        <v>3478</v>
      </c>
      <c r="C470" s="39" t="s">
        <v>7589</v>
      </c>
      <c r="D470" s="58">
        <v>1500</v>
      </c>
      <c r="E470" s="40">
        <v>1918</v>
      </c>
      <c r="F470" s="61" t="s">
        <v>8218</v>
      </c>
      <c r="G470" s="39" t="s">
        <v>8224</v>
      </c>
      <c r="H470" s="39" t="s">
        <v>8246</v>
      </c>
      <c r="I470" s="40">
        <v>1403382680</v>
      </c>
      <c r="J470" s="40">
        <v>1400790680</v>
      </c>
      <c r="K470" s="40" t="b">
        <v>0</v>
      </c>
      <c r="L470" s="40">
        <v>56</v>
      </c>
      <c r="M470" s="40" t="b">
        <v>1</v>
      </c>
      <c r="N470" s="39" t="s">
        <v>8269</v>
      </c>
      <c r="O470" s="40">
        <v>128</v>
      </c>
      <c r="P470" s="40">
        <v>34.25</v>
      </c>
      <c r="Q470" s="39" t="s">
        <v>8315</v>
      </c>
      <c r="R470" s="39" t="s">
        <v>8316</v>
      </c>
      <c r="S470" s="41">
        <v>41781.855092592596</v>
      </c>
      <c r="T470" s="40">
        <v>2014</v>
      </c>
      <c r="U470" s="42">
        <v>41811.855092592596</v>
      </c>
    </row>
    <row r="471" spans="1:21" x14ac:dyDescent="0.25">
      <c r="A471" s="43">
        <v>3477</v>
      </c>
      <c r="B471" s="44" t="s">
        <v>3476</v>
      </c>
      <c r="C471" s="44" t="s">
        <v>7587</v>
      </c>
      <c r="D471" s="59">
        <v>1800</v>
      </c>
      <c r="E471" s="45">
        <v>2076</v>
      </c>
      <c r="F471" s="62" t="s">
        <v>8218</v>
      </c>
      <c r="G471" s="44" t="s">
        <v>8223</v>
      </c>
      <c r="H471" s="44" t="s">
        <v>8245</v>
      </c>
      <c r="I471" s="45">
        <v>1431831600</v>
      </c>
      <c r="J471" s="45">
        <v>1430761243</v>
      </c>
      <c r="K471" s="45" t="b">
        <v>0</v>
      </c>
      <c r="L471" s="45">
        <v>39</v>
      </c>
      <c r="M471" s="45" t="b">
        <v>1</v>
      </c>
      <c r="N471" s="44" t="s">
        <v>8269</v>
      </c>
      <c r="O471" s="45">
        <v>115</v>
      </c>
      <c r="P471" s="45">
        <v>53.23</v>
      </c>
      <c r="Q471" s="44" t="s">
        <v>8315</v>
      </c>
      <c r="R471" s="44" t="s">
        <v>8316</v>
      </c>
      <c r="S471" s="46">
        <v>42128.736608796295</v>
      </c>
      <c r="T471" s="45"/>
      <c r="U471" s="47">
        <v>42141.125</v>
      </c>
    </row>
    <row r="472" spans="1:21" x14ac:dyDescent="0.25">
      <c r="A472" s="38">
        <v>3444</v>
      </c>
      <c r="B472" s="39" t="s">
        <v>3443</v>
      </c>
      <c r="C472" s="39" t="s">
        <v>7554</v>
      </c>
      <c r="D472" s="58">
        <v>300</v>
      </c>
      <c r="E472" s="40">
        <v>867</v>
      </c>
      <c r="F472" s="61" t="s">
        <v>8218</v>
      </c>
      <c r="G472" s="39" t="s">
        <v>8225</v>
      </c>
      <c r="H472" s="39" t="s">
        <v>8247</v>
      </c>
      <c r="I472" s="40">
        <v>1465394340</v>
      </c>
      <c r="J472" s="40">
        <v>1464677986</v>
      </c>
      <c r="K472" s="40" t="b">
        <v>0</v>
      </c>
      <c r="L472" s="40">
        <v>20</v>
      </c>
      <c r="M472" s="40" t="b">
        <v>1</v>
      </c>
      <c r="N472" s="39" t="s">
        <v>8269</v>
      </c>
      <c r="O472" s="40">
        <v>289</v>
      </c>
      <c r="P472" s="40">
        <v>43.35</v>
      </c>
      <c r="Q472" s="39" t="s">
        <v>8315</v>
      </c>
      <c r="R472" s="39" t="s">
        <v>8316</v>
      </c>
      <c r="S472" s="41">
        <v>42521.291504629633</v>
      </c>
      <c r="T472" s="40"/>
      <c r="U472" s="42">
        <v>42529.582638888889</v>
      </c>
    </row>
    <row r="473" spans="1:21" x14ac:dyDescent="0.25">
      <c r="A473" s="43">
        <v>3433</v>
      </c>
      <c r="B473" s="44" t="s">
        <v>3432</v>
      </c>
      <c r="C473" s="44" t="s">
        <v>7543</v>
      </c>
      <c r="D473" s="59">
        <v>9500</v>
      </c>
      <c r="E473" s="45">
        <v>9525</v>
      </c>
      <c r="F473" s="62" t="s">
        <v>8218</v>
      </c>
      <c r="G473" s="44" t="s">
        <v>8223</v>
      </c>
      <c r="H473" s="44" t="s">
        <v>8245</v>
      </c>
      <c r="I473" s="45">
        <v>1402974000</v>
      </c>
      <c r="J473" s="45">
        <v>1400290255</v>
      </c>
      <c r="K473" s="45" t="b">
        <v>0</v>
      </c>
      <c r="L473" s="45">
        <v>71</v>
      </c>
      <c r="M473" s="45" t="b">
        <v>1</v>
      </c>
      <c r="N473" s="44" t="s">
        <v>8269</v>
      </c>
      <c r="O473" s="45">
        <v>100</v>
      </c>
      <c r="P473" s="45">
        <v>134.15</v>
      </c>
      <c r="Q473" s="44" t="s">
        <v>8315</v>
      </c>
      <c r="R473" s="44" t="s">
        <v>8316</v>
      </c>
      <c r="S473" s="46">
        <v>41776.063136574077</v>
      </c>
      <c r="T473" s="45"/>
      <c r="U473" s="47">
        <v>41807.125</v>
      </c>
    </row>
    <row r="474" spans="1:21" x14ac:dyDescent="0.25">
      <c r="A474" s="38">
        <v>3410</v>
      </c>
      <c r="B474" s="39" t="s">
        <v>3409</v>
      </c>
      <c r="C474" s="39" t="s">
        <v>7520</v>
      </c>
      <c r="D474" s="58">
        <v>3000</v>
      </c>
      <c r="E474" s="40">
        <v>3255</v>
      </c>
      <c r="F474" s="61" t="s">
        <v>8218</v>
      </c>
      <c r="G474" s="39" t="s">
        <v>8223</v>
      </c>
      <c r="H474" s="39" t="s">
        <v>8245</v>
      </c>
      <c r="I474" s="40">
        <v>1465196400</v>
      </c>
      <c r="J474" s="40">
        <v>1462841990</v>
      </c>
      <c r="K474" s="40" t="b">
        <v>0</v>
      </c>
      <c r="L474" s="40">
        <v>40</v>
      </c>
      <c r="M474" s="40" t="b">
        <v>1</v>
      </c>
      <c r="N474" s="39" t="s">
        <v>8269</v>
      </c>
      <c r="O474" s="40">
        <v>109</v>
      </c>
      <c r="P474" s="40">
        <v>81.38</v>
      </c>
      <c r="Q474" s="39" t="s">
        <v>8315</v>
      </c>
      <c r="R474" s="39" t="s">
        <v>8316</v>
      </c>
      <c r="S474" s="41">
        <v>42500.041550925926</v>
      </c>
      <c r="T474" s="40"/>
      <c r="U474" s="42">
        <v>42527.291666666664</v>
      </c>
    </row>
    <row r="475" spans="1:21" x14ac:dyDescent="0.25">
      <c r="A475" s="43">
        <v>3404</v>
      </c>
      <c r="B475" s="44" t="s">
        <v>3403</v>
      </c>
      <c r="C475" s="44" t="s">
        <v>7514</v>
      </c>
      <c r="D475" s="59">
        <v>500</v>
      </c>
      <c r="E475" s="45">
        <v>610</v>
      </c>
      <c r="F475" s="62" t="s">
        <v>8218</v>
      </c>
      <c r="G475" s="44" t="s">
        <v>8223</v>
      </c>
      <c r="H475" s="44" t="s">
        <v>8245</v>
      </c>
      <c r="I475" s="45">
        <v>1434542702</v>
      </c>
      <c r="J475" s="45">
        <v>1432814702</v>
      </c>
      <c r="K475" s="45" t="b">
        <v>0</v>
      </c>
      <c r="L475" s="45">
        <v>3</v>
      </c>
      <c r="M475" s="45" t="b">
        <v>1</v>
      </c>
      <c r="N475" s="44" t="s">
        <v>8269</v>
      </c>
      <c r="O475" s="45">
        <v>122</v>
      </c>
      <c r="P475" s="45">
        <v>203.33</v>
      </c>
      <c r="Q475" s="44" t="s">
        <v>8315</v>
      </c>
      <c r="R475" s="44" t="s">
        <v>8316</v>
      </c>
      <c r="S475" s="46">
        <v>42152.503495370373</v>
      </c>
      <c r="T475" s="45"/>
      <c r="U475" s="47">
        <v>42172.503495370373</v>
      </c>
    </row>
    <row r="476" spans="1:21" x14ac:dyDescent="0.25">
      <c r="A476" s="38">
        <v>3403</v>
      </c>
      <c r="B476" s="39" t="s">
        <v>3402</v>
      </c>
      <c r="C476" s="39" t="s">
        <v>7513</v>
      </c>
      <c r="D476" s="58">
        <v>2000</v>
      </c>
      <c r="E476" s="40">
        <v>2000</v>
      </c>
      <c r="F476" s="61" t="s">
        <v>8218</v>
      </c>
      <c r="G476" s="39" t="s">
        <v>8224</v>
      </c>
      <c r="H476" s="39" t="s">
        <v>8246</v>
      </c>
      <c r="I476" s="40">
        <v>1435230324</v>
      </c>
      <c r="J476" s="40">
        <v>1432638324</v>
      </c>
      <c r="K476" s="40" t="b">
        <v>0</v>
      </c>
      <c r="L476" s="40">
        <v>17</v>
      </c>
      <c r="M476" s="40" t="b">
        <v>1</v>
      </c>
      <c r="N476" s="39" t="s">
        <v>8269</v>
      </c>
      <c r="O476" s="40">
        <v>100</v>
      </c>
      <c r="P476" s="40">
        <v>117.65</v>
      </c>
      <c r="Q476" s="39" t="s">
        <v>8315</v>
      </c>
      <c r="R476" s="39" t="s">
        <v>8316</v>
      </c>
      <c r="S476" s="41">
        <v>42150.462083333332</v>
      </c>
      <c r="T476" s="40">
        <v>2015</v>
      </c>
      <c r="U476" s="42">
        <v>42180.462083333332</v>
      </c>
    </row>
    <row r="477" spans="1:21" x14ac:dyDescent="0.25">
      <c r="A477" s="43">
        <v>3396</v>
      </c>
      <c r="B477" s="44" t="s">
        <v>3395</v>
      </c>
      <c r="C477" s="44" t="s">
        <v>7506</v>
      </c>
      <c r="D477" s="59">
        <v>1500</v>
      </c>
      <c r="E477" s="45">
        <v>1565</v>
      </c>
      <c r="F477" s="62" t="s">
        <v>8218</v>
      </c>
      <c r="G477" s="44" t="s">
        <v>8223</v>
      </c>
      <c r="H477" s="44" t="s">
        <v>8245</v>
      </c>
      <c r="I477" s="45">
        <v>1401595140</v>
      </c>
      <c r="J477" s="45">
        <v>1399286589</v>
      </c>
      <c r="K477" s="45" t="b">
        <v>0</v>
      </c>
      <c r="L477" s="45">
        <v>28</v>
      </c>
      <c r="M477" s="45" t="b">
        <v>1</v>
      </c>
      <c r="N477" s="44" t="s">
        <v>8269</v>
      </c>
      <c r="O477" s="45">
        <v>104</v>
      </c>
      <c r="P477" s="45">
        <v>55.89</v>
      </c>
      <c r="Q477" s="44" t="s">
        <v>8315</v>
      </c>
      <c r="R477" s="44" t="s">
        <v>8316</v>
      </c>
      <c r="S477" s="46">
        <v>41764.446631944447</v>
      </c>
      <c r="T477" s="45"/>
      <c r="U477" s="47">
        <v>41791.165972222225</v>
      </c>
    </row>
    <row r="478" spans="1:21" x14ac:dyDescent="0.25">
      <c r="A478" s="38">
        <v>3395</v>
      </c>
      <c r="B478" s="39" t="s">
        <v>3394</v>
      </c>
      <c r="C478" s="39" t="s">
        <v>7505</v>
      </c>
      <c r="D478" s="58">
        <v>500</v>
      </c>
      <c r="E478" s="40">
        <v>920</v>
      </c>
      <c r="F478" s="61" t="s">
        <v>8218</v>
      </c>
      <c r="G478" s="39" t="s">
        <v>8224</v>
      </c>
      <c r="H478" s="39" t="s">
        <v>8246</v>
      </c>
      <c r="I478" s="40">
        <v>1433009400</v>
      </c>
      <c r="J478" s="40">
        <v>1431795944</v>
      </c>
      <c r="K478" s="40" t="b">
        <v>0</v>
      </c>
      <c r="L478" s="40">
        <v>38</v>
      </c>
      <c r="M478" s="40" t="b">
        <v>1</v>
      </c>
      <c r="N478" s="39" t="s">
        <v>8269</v>
      </c>
      <c r="O478" s="40">
        <v>184</v>
      </c>
      <c r="P478" s="40">
        <v>24.21</v>
      </c>
      <c r="Q478" s="39" t="s">
        <v>8315</v>
      </c>
      <c r="R478" s="39" t="s">
        <v>8316</v>
      </c>
      <c r="S478" s="41">
        <v>42140.712314814817</v>
      </c>
      <c r="T478" s="40">
        <v>2015</v>
      </c>
      <c r="U478" s="42">
        <v>42154.756944444445</v>
      </c>
    </row>
    <row r="479" spans="1:21" x14ac:dyDescent="0.25">
      <c r="A479" s="43">
        <v>3389</v>
      </c>
      <c r="B479" s="44" t="s">
        <v>3388</v>
      </c>
      <c r="C479" s="44" t="s">
        <v>7499</v>
      </c>
      <c r="D479" s="59">
        <v>10000</v>
      </c>
      <c r="E479" s="45">
        <v>11450</v>
      </c>
      <c r="F479" s="62" t="s">
        <v>8218</v>
      </c>
      <c r="G479" s="44" t="s">
        <v>8223</v>
      </c>
      <c r="H479" s="44" t="s">
        <v>8245</v>
      </c>
      <c r="I479" s="45">
        <v>1464960682</v>
      </c>
      <c r="J479" s="45">
        <v>1462368682</v>
      </c>
      <c r="K479" s="45" t="b">
        <v>0</v>
      </c>
      <c r="L479" s="45">
        <v>62</v>
      </c>
      <c r="M479" s="45" t="b">
        <v>1</v>
      </c>
      <c r="N479" s="44" t="s">
        <v>8269</v>
      </c>
      <c r="O479" s="45">
        <v>115</v>
      </c>
      <c r="P479" s="45">
        <v>184.68</v>
      </c>
      <c r="Q479" s="44" t="s">
        <v>8315</v>
      </c>
      <c r="R479" s="44" t="s">
        <v>8316</v>
      </c>
      <c r="S479" s="46">
        <v>42494.563449074078</v>
      </c>
      <c r="T479" s="45"/>
      <c r="U479" s="47">
        <v>42524.563449074078</v>
      </c>
    </row>
    <row r="480" spans="1:21" x14ac:dyDescent="0.25">
      <c r="A480" s="38">
        <v>3388</v>
      </c>
      <c r="B480" s="39" t="s">
        <v>3387</v>
      </c>
      <c r="C480" s="39" t="s">
        <v>7498</v>
      </c>
      <c r="D480" s="58">
        <v>1500</v>
      </c>
      <c r="E480" s="40">
        <v>1557</v>
      </c>
      <c r="F480" s="61" t="s">
        <v>8218</v>
      </c>
      <c r="G480" s="39" t="s">
        <v>8224</v>
      </c>
      <c r="H480" s="39" t="s">
        <v>8246</v>
      </c>
      <c r="I480" s="40">
        <v>1434625441</v>
      </c>
      <c r="J480" s="40">
        <v>1432033441</v>
      </c>
      <c r="K480" s="40" t="b">
        <v>0</v>
      </c>
      <c r="L480" s="40">
        <v>45</v>
      </c>
      <c r="M480" s="40" t="b">
        <v>1</v>
      </c>
      <c r="N480" s="39" t="s">
        <v>8269</v>
      </c>
      <c r="O480" s="40">
        <v>104</v>
      </c>
      <c r="P480" s="40">
        <v>34.6</v>
      </c>
      <c r="Q480" s="39" t="s">
        <v>8315</v>
      </c>
      <c r="R480" s="39" t="s">
        <v>8316</v>
      </c>
      <c r="S480" s="41">
        <v>42143.461122685185</v>
      </c>
      <c r="T480" s="40">
        <v>2015</v>
      </c>
      <c r="U480" s="42">
        <v>42173.461122685185</v>
      </c>
    </row>
    <row r="481" spans="1:21" x14ac:dyDescent="0.25">
      <c r="A481" s="43">
        <v>3375</v>
      </c>
      <c r="B481" s="44" t="s">
        <v>3374</v>
      </c>
      <c r="C481" s="44" t="s">
        <v>7485</v>
      </c>
      <c r="D481" s="59">
        <v>3000</v>
      </c>
      <c r="E481" s="45">
        <v>3000</v>
      </c>
      <c r="F481" s="62" t="s">
        <v>8218</v>
      </c>
      <c r="G481" s="44" t="s">
        <v>8224</v>
      </c>
      <c r="H481" s="44" t="s">
        <v>8246</v>
      </c>
      <c r="I481" s="45">
        <v>1400423973</v>
      </c>
      <c r="J481" s="45">
        <v>1399387173</v>
      </c>
      <c r="K481" s="45" t="b">
        <v>0</v>
      </c>
      <c r="L481" s="45">
        <v>17</v>
      </c>
      <c r="M481" s="45" t="b">
        <v>1</v>
      </c>
      <c r="N481" s="44" t="s">
        <v>8269</v>
      </c>
      <c r="O481" s="45">
        <v>100</v>
      </c>
      <c r="P481" s="45">
        <v>176.47</v>
      </c>
      <c r="Q481" s="44" t="s">
        <v>8315</v>
      </c>
      <c r="R481" s="44" t="s">
        <v>8316</v>
      </c>
      <c r="S481" s="46">
        <v>41765.610798611109</v>
      </c>
      <c r="T481" s="45">
        <v>2014</v>
      </c>
      <c r="U481" s="47">
        <v>41777.610798611109</v>
      </c>
    </row>
    <row r="482" spans="1:21" x14ac:dyDescent="0.25">
      <c r="A482" s="38">
        <v>3352</v>
      </c>
      <c r="B482" s="39" t="s">
        <v>3351</v>
      </c>
      <c r="C482" s="39" t="s">
        <v>7462</v>
      </c>
      <c r="D482" s="58">
        <v>5000</v>
      </c>
      <c r="E482" s="40">
        <v>5376</v>
      </c>
      <c r="F482" s="61" t="s">
        <v>8218</v>
      </c>
      <c r="G482" s="39" t="s">
        <v>8224</v>
      </c>
      <c r="H482" s="39" t="s">
        <v>8246</v>
      </c>
      <c r="I482" s="40">
        <v>1467414000</v>
      </c>
      <c r="J482" s="40">
        <v>1462492178</v>
      </c>
      <c r="K482" s="40" t="b">
        <v>0</v>
      </c>
      <c r="L482" s="40">
        <v>70</v>
      </c>
      <c r="M482" s="40" t="b">
        <v>1</v>
      </c>
      <c r="N482" s="39" t="s">
        <v>8269</v>
      </c>
      <c r="O482" s="40">
        <v>108</v>
      </c>
      <c r="P482" s="40">
        <v>76.8</v>
      </c>
      <c r="Q482" s="39" t="s">
        <v>8315</v>
      </c>
      <c r="R482" s="39" t="s">
        <v>8316</v>
      </c>
      <c r="S482" s="41">
        <v>42495.992800925924</v>
      </c>
      <c r="T482" s="40">
        <v>2016</v>
      </c>
      <c r="U482" s="42">
        <v>42552.958333333336</v>
      </c>
    </row>
    <row r="483" spans="1:21" x14ac:dyDescent="0.25">
      <c r="A483" s="43">
        <v>3349</v>
      </c>
      <c r="B483" s="44" t="s">
        <v>3348</v>
      </c>
      <c r="C483" s="44" t="s">
        <v>7459</v>
      </c>
      <c r="D483" s="59">
        <v>1000</v>
      </c>
      <c r="E483" s="45">
        <v>1534</v>
      </c>
      <c r="F483" s="62" t="s">
        <v>8218</v>
      </c>
      <c r="G483" s="44" t="s">
        <v>8223</v>
      </c>
      <c r="H483" s="44" t="s">
        <v>8245</v>
      </c>
      <c r="I483" s="45">
        <v>1465837200</v>
      </c>
      <c r="J483" s="45">
        <v>1463971172</v>
      </c>
      <c r="K483" s="45" t="b">
        <v>0</v>
      </c>
      <c r="L483" s="45">
        <v>14</v>
      </c>
      <c r="M483" s="45" t="b">
        <v>1</v>
      </c>
      <c r="N483" s="44" t="s">
        <v>8269</v>
      </c>
      <c r="O483" s="45">
        <v>153</v>
      </c>
      <c r="P483" s="45">
        <v>109.57</v>
      </c>
      <c r="Q483" s="44" t="s">
        <v>8315</v>
      </c>
      <c r="R483" s="44" t="s">
        <v>8316</v>
      </c>
      <c r="S483" s="46">
        <v>42513.11078703704</v>
      </c>
      <c r="T483" s="45"/>
      <c r="U483" s="47">
        <v>42534.708333333336</v>
      </c>
    </row>
    <row r="484" spans="1:21" x14ac:dyDescent="0.25">
      <c r="A484" s="38">
        <v>3341</v>
      </c>
      <c r="B484" s="39" t="s">
        <v>3341</v>
      </c>
      <c r="C484" s="39" t="s">
        <v>7451</v>
      </c>
      <c r="D484" s="58">
        <v>3350</v>
      </c>
      <c r="E484" s="40">
        <v>3350</v>
      </c>
      <c r="F484" s="61" t="s">
        <v>8218</v>
      </c>
      <c r="G484" s="39" t="s">
        <v>8224</v>
      </c>
      <c r="H484" s="39" t="s">
        <v>8246</v>
      </c>
      <c r="I484" s="40">
        <v>1465750800</v>
      </c>
      <c r="J484" s="40">
        <v>1463771421</v>
      </c>
      <c r="K484" s="40" t="b">
        <v>0</v>
      </c>
      <c r="L484" s="40">
        <v>28</v>
      </c>
      <c r="M484" s="40" t="b">
        <v>1</v>
      </c>
      <c r="N484" s="39" t="s">
        <v>8269</v>
      </c>
      <c r="O484" s="40">
        <v>100</v>
      </c>
      <c r="P484" s="40">
        <v>119.64</v>
      </c>
      <c r="Q484" s="39" t="s">
        <v>8315</v>
      </c>
      <c r="R484" s="39" t="s">
        <v>8316</v>
      </c>
      <c r="S484" s="41">
        <v>42510.798854166664</v>
      </c>
      <c r="T484" s="40">
        <v>2016</v>
      </c>
      <c r="U484" s="42">
        <v>42533.708333333336</v>
      </c>
    </row>
    <row r="485" spans="1:21" x14ac:dyDescent="0.25">
      <c r="A485" s="43">
        <v>3333</v>
      </c>
      <c r="B485" s="44" t="s">
        <v>3333</v>
      </c>
      <c r="C485" s="44" t="s">
        <v>7443</v>
      </c>
      <c r="D485" s="59">
        <v>3500</v>
      </c>
      <c r="E485" s="45">
        <v>3660</v>
      </c>
      <c r="F485" s="62" t="s">
        <v>8218</v>
      </c>
      <c r="G485" s="44" t="s">
        <v>8223</v>
      </c>
      <c r="H485" s="44" t="s">
        <v>8245</v>
      </c>
      <c r="I485" s="45">
        <v>1434384880</v>
      </c>
      <c r="J485" s="45">
        <v>1432484080</v>
      </c>
      <c r="K485" s="45" t="b">
        <v>0</v>
      </c>
      <c r="L485" s="45">
        <v>111</v>
      </c>
      <c r="M485" s="45" t="b">
        <v>1</v>
      </c>
      <c r="N485" s="44" t="s">
        <v>8269</v>
      </c>
      <c r="O485" s="45">
        <v>105</v>
      </c>
      <c r="P485" s="45">
        <v>32.97</v>
      </c>
      <c r="Q485" s="44" t="s">
        <v>8315</v>
      </c>
      <c r="R485" s="44" t="s">
        <v>8316</v>
      </c>
      <c r="S485" s="46">
        <v>42148.676851851851</v>
      </c>
      <c r="T485" s="45"/>
      <c r="U485" s="47">
        <v>42170.676851851851</v>
      </c>
    </row>
    <row r="486" spans="1:21" x14ac:dyDescent="0.25">
      <c r="A486" s="38">
        <v>3324</v>
      </c>
      <c r="B486" s="39" t="s">
        <v>3324</v>
      </c>
      <c r="C486" s="39" t="s">
        <v>7434</v>
      </c>
      <c r="D486" s="58">
        <v>1500</v>
      </c>
      <c r="E486" s="40">
        <v>1525</v>
      </c>
      <c r="F486" s="61" t="s">
        <v>8218</v>
      </c>
      <c r="G486" s="39" t="s">
        <v>8240</v>
      </c>
      <c r="H486" s="39" t="s">
        <v>8248</v>
      </c>
      <c r="I486" s="40">
        <v>1465135190</v>
      </c>
      <c r="J486" s="40">
        <v>1463925590</v>
      </c>
      <c r="K486" s="40" t="b">
        <v>0</v>
      </c>
      <c r="L486" s="40">
        <v>10</v>
      </c>
      <c r="M486" s="40" t="b">
        <v>1</v>
      </c>
      <c r="N486" s="39" t="s">
        <v>8269</v>
      </c>
      <c r="O486" s="40">
        <v>102</v>
      </c>
      <c r="P486" s="40">
        <v>152.5</v>
      </c>
      <c r="Q486" s="39" t="s">
        <v>8315</v>
      </c>
      <c r="R486" s="39" t="s">
        <v>8316</v>
      </c>
      <c r="S486" s="41">
        <v>42512.58321759259</v>
      </c>
      <c r="T486" s="40"/>
      <c r="U486" s="42">
        <v>42526.58321759259</v>
      </c>
    </row>
    <row r="487" spans="1:21" x14ac:dyDescent="0.25">
      <c r="A487" s="43">
        <v>3322</v>
      </c>
      <c r="B487" s="44" t="s">
        <v>3322</v>
      </c>
      <c r="C487" s="44" t="s">
        <v>7432</v>
      </c>
      <c r="D487" s="59">
        <v>3300</v>
      </c>
      <c r="E487" s="45">
        <v>3350</v>
      </c>
      <c r="F487" s="62" t="s">
        <v>8218</v>
      </c>
      <c r="G487" s="44" t="s">
        <v>8223</v>
      </c>
      <c r="H487" s="44" t="s">
        <v>8245</v>
      </c>
      <c r="I487" s="45">
        <v>1466567700</v>
      </c>
      <c r="J487" s="45">
        <v>1464653696</v>
      </c>
      <c r="K487" s="45" t="b">
        <v>0</v>
      </c>
      <c r="L487" s="45">
        <v>23</v>
      </c>
      <c r="M487" s="45" t="b">
        <v>1</v>
      </c>
      <c r="N487" s="44" t="s">
        <v>8269</v>
      </c>
      <c r="O487" s="45">
        <v>102</v>
      </c>
      <c r="P487" s="45">
        <v>145.65</v>
      </c>
      <c r="Q487" s="44" t="s">
        <v>8315</v>
      </c>
      <c r="R487" s="44" t="s">
        <v>8316</v>
      </c>
      <c r="S487" s="46">
        <v>42521.010370370372</v>
      </c>
      <c r="T487" s="45"/>
      <c r="U487" s="47">
        <v>42543.163194444445</v>
      </c>
    </row>
    <row r="488" spans="1:21" x14ac:dyDescent="0.25">
      <c r="A488" s="38">
        <v>3320</v>
      </c>
      <c r="B488" s="39" t="s">
        <v>3320</v>
      </c>
      <c r="C488" s="39" t="s">
        <v>7430</v>
      </c>
      <c r="D488" s="58">
        <v>2500</v>
      </c>
      <c r="E488" s="40">
        <v>2525</v>
      </c>
      <c r="F488" s="61" t="s">
        <v>8218</v>
      </c>
      <c r="G488" s="39" t="s">
        <v>8223</v>
      </c>
      <c r="H488" s="39" t="s">
        <v>8245</v>
      </c>
      <c r="I488" s="40">
        <v>1466557557</v>
      </c>
      <c r="J488" s="40">
        <v>1463965557</v>
      </c>
      <c r="K488" s="40" t="b">
        <v>0</v>
      </c>
      <c r="L488" s="40">
        <v>38</v>
      </c>
      <c r="M488" s="40" t="b">
        <v>1</v>
      </c>
      <c r="N488" s="39" t="s">
        <v>8269</v>
      </c>
      <c r="O488" s="40">
        <v>101</v>
      </c>
      <c r="P488" s="40">
        <v>66.45</v>
      </c>
      <c r="Q488" s="39" t="s">
        <v>8315</v>
      </c>
      <c r="R488" s="39" t="s">
        <v>8316</v>
      </c>
      <c r="S488" s="41">
        <v>42513.045798611114</v>
      </c>
      <c r="T488" s="40"/>
      <c r="U488" s="42">
        <v>42543.045798611114</v>
      </c>
    </row>
    <row r="489" spans="1:21" x14ac:dyDescent="0.25">
      <c r="A489" s="43">
        <v>3317</v>
      </c>
      <c r="B489" s="44" t="s">
        <v>3317</v>
      </c>
      <c r="C489" s="44" t="s">
        <v>7427</v>
      </c>
      <c r="D489" s="59">
        <v>1050</v>
      </c>
      <c r="E489" s="45">
        <v>1115</v>
      </c>
      <c r="F489" s="62" t="s">
        <v>8218</v>
      </c>
      <c r="G489" s="44" t="s">
        <v>8223</v>
      </c>
      <c r="H489" s="44" t="s">
        <v>8245</v>
      </c>
      <c r="I489" s="45">
        <v>1465347424</v>
      </c>
      <c r="J489" s="45">
        <v>1462755424</v>
      </c>
      <c r="K489" s="45" t="b">
        <v>0</v>
      </c>
      <c r="L489" s="45">
        <v>18</v>
      </c>
      <c r="M489" s="45" t="b">
        <v>1</v>
      </c>
      <c r="N489" s="44" t="s">
        <v>8269</v>
      </c>
      <c r="O489" s="45">
        <v>106</v>
      </c>
      <c r="P489" s="45">
        <v>61.94</v>
      </c>
      <c r="Q489" s="44" t="s">
        <v>8315</v>
      </c>
      <c r="R489" s="44" t="s">
        <v>8316</v>
      </c>
      <c r="S489" s="46">
        <v>42499.039629629631</v>
      </c>
      <c r="T489" s="45"/>
      <c r="U489" s="47">
        <v>42529.039629629631</v>
      </c>
    </row>
    <row r="490" spans="1:21" x14ac:dyDescent="0.25">
      <c r="A490" s="38">
        <v>3306</v>
      </c>
      <c r="B490" s="39" t="s">
        <v>3306</v>
      </c>
      <c r="C490" s="39" t="s">
        <v>7416</v>
      </c>
      <c r="D490" s="58">
        <v>1500</v>
      </c>
      <c r="E490" s="40">
        <v>2630</v>
      </c>
      <c r="F490" s="61" t="s">
        <v>8218</v>
      </c>
      <c r="G490" s="39" t="s">
        <v>8223</v>
      </c>
      <c r="H490" s="39" t="s">
        <v>8245</v>
      </c>
      <c r="I490" s="40">
        <v>1465527600</v>
      </c>
      <c r="J490" s="40">
        <v>1462252542</v>
      </c>
      <c r="K490" s="40" t="b">
        <v>0</v>
      </c>
      <c r="L490" s="40">
        <v>54</v>
      </c>
      <c r="M490" s="40" t="b">
        <v>1</v>
      </c>
      <c r="N490" s="39" t="s">
        <v>8269</v>
      </c>
      <c r="O490" s="40">
        <v>175</v>
      </c>
      <c r="P490" s="40">
        <v>48.7</v>
      </c>
      <c r="Q490" s="39" t="s">
        <v>8315</v>
      </c>
      <c r="R490" s="39" t="s">
        <v>8316</v>
      </c>
      <c r="S490" s="41">
        <v>42493.219236111108</v>
      </c>
      <c r="T490" s="40"/>
      <c r="U490" s="42">
        <v>42531.125</v>
      </c>
    </row>
    <row r="491" spans="1:21" x14ac:dyDescent="0.25">
      <c r="A491" s="43">
        <v>3294</v>
      </c>
      <c r="B491" s="44" t="s">
        <v>3294</v>
      </c>
      <c r="C491" s="44" t="s">
        <v>7404</v>
      </c>
      <c r="D491" s="59">
        <v>600</v>
      </c>
      <c r="E491" s="45">
        <v>710</v>
      </c>
      <c r="F491" s="62" t="s">
        <v>8218</v>
      </c>
      <c r="G491" s="44" t="s">
        <v>8224</v>
      </c>
      <c r="H491" s="44" t="s">
        <v>8246</v>
      </c>
      <c r="I491" s="45">
        <v>1434459554</v>
      </c>
      <c r="J491" s="45">
        <v>1431867554</v>
      </c>
      <c r="K491" s="45" t="b">
        <v>0</v>
      </c>
      <c r="L491" s="45">
        <v>24</v>
      </c>
      <c r="M491" s="45" t="b">
        <v>1</v>
      </c>
      <c r="N491" s="44" t="s">
        <v>8269</v>
      </c>
      <c r="O491" s="45">
        <v>118</v>
      </c>
      <c r="P491" s="45">
        <v>29.58</v>
      </c>
      <c r="Q491" s="44" t="s">
        <v>8315</v>
      </c>
      <c r="R491" s="44" t="s">
        <v>8316</v>
      </c>
      <c r="S491" s="46">
        <v>42141.541134259256</v>
      </c>
      <c r="T491" s="45">
        <v>2015</v>
      </c>
      <c r="U491" s="47">
        <v>42171.541134259256</v>
      </c>
    </row>
    <row r="492" spans="1:21" x14ac:dyDescent="0.25">
      <c r="A492" s="38">
        <v>3288</v>
      </c>
      <c r="B492" s="39" t="s">
        <v>3288</v>
      </c>
      <c r="C492" s="39" t="s">
        <v>7398</v>
      </c>
      <c r="D492" s="58">
        <v>10000</v>
      </c>
      <c r="E492" s="40">
        <v>10026.49</v>
      </c>
      <c r="F492" s="61" t="s">
        <v>8218</v>
      </c>
      <c r="G492" s="39" t="s">
        <v>8224</v>
      </c>
      <c r="H492" s="39" t="s">
        <v>8246</v>
      </c>
      <c r="I492" s="40">
        <v>1466463600</v>
      </c>
      <c r="J492" s="40">
        <v>1463337315</v>
      </c>
      <c r="K492" s="40" t="b">
        <v>0</v>
      </c>
      <c r="L492" s="40">
        <v>207</v>
      </c>
      <c r="M492" s="40" t="b">
        <v>1</v>
      </c>
      <c r="N492" s="39" t="s">
        <v>8269</v>
      </c>
      <c r="O492" s="40">
        <v>100</v>
      </c>
      <c r="P492" s="40">
        <v>48.44</v>
      </c>
      <c r="Q492" s="39" t="s">
        <v>8315</v>
      </c>
      <c r="R492" s="39" t="s">
        <v>8316</v>
      </c>
      <c r="S492" s="41">
        <v>42505.77447916667</v>
      </c>
      <c r="T492" s="40">
        <v>2016</v>
      </c>
      <c r="U492" s="42">
        <v>42541.958333333336</v>
      </c>
    </row>
    <row r="493" spans="1:21" x14ac:dyDescent="0.25">
      <c r="A493" s="43">
        <v>3269</v>
      </c>
      <c r="B493" s="44" t="s">
        <v>3269</v>
      </c>
      <c r="C493" s="44" t="s">
        <v>7379</v>
      </c>
      <c r="D493" s="59">
        <v>8000</v>
      </c>
      <c r="E493" s="45">
        <v>8120</v>
      </c>
      <c r="F493" s="62" t="s">
        <v>8218</v>
      </c>
      <c r="G493" s="44" t="s">
        <v>8224</v>
      </c>
      <c r="H493" s="44" t="s">
        <v>8246</v>
      </c>
      <c r="I493" s="45">
        <v>1434452400</v>
      </c>
      <c r="J493" s="45">
        <v>1431509397</v>
      </c>
      <c r="K493" s="45" t="b">
        <v>1</v>
      </c>
      <c r="L493" s="45">
        <v>70</v>
      </c>
      <c r="M493" s="45" t="b">
        <v>1</v>
      </c>
      <c r="N493" s="44" t="s">
        <v>8269</v>
      </c>
      <c r="O493" s="45">
        <v>102</v>
      </c>
      <c r="P493" s="45">
        <v>116</v>
      </c>
      <c r="Q493" s="44" t="s">
        <v>8315</v>
      </c>
      <c r="R493" s="44" t="s">
        <v>8316</v>
      </c>
      <c r="S493" s="46">
        <v>42137.395798611113</v>
      </c>
      <c r="T493" s="45">
        <v>2015</v>
      </c>
      <c r="U493" s="47">
        <v>42171.458333333336</v>
      </c>
    </row>
    <row r="494" spans="1:21" x14ac:dyDescent="0.25">
      <c r="A494" s="38">
        <v>3266</v>
      </c>
      <c r="B494" s="39" t="s">
        <v>3266</v>
      </c>
      <c r="C494" s="39" t="s">
        <v>7376</v>
      </c>
      <c r="D494" s="58">
        <v>6000</v>
      </c>
      <c r="E494" s="40">
        <v>7877</v>
      </c>
      <c r="F494" s="61" t="s">
        <v>8218</v>
      </c>
      <c r="G494" s="39" t="s">
        <v>8223</v>
      </c>
      <c r="H494" s="39" t="s">
        <v>8245</v>
      </c>
      <c r="I494" s="40">
        <v>1434142800</v>
      </c>
      <c r="J494" s="40">
        <v>1431435122</v>
      </c>
      <c r="K494" s="40" t="b">
        <v>1</v>
      </c>
      <c r="L494" s="40">
        <v>163</v>
      </c>
      <c r="M494" s="40" t="b">
        <v>1</v>
      </c>
      <c r="N494" s="39" t="s">
        <v>8269</v>
      </c>
      <c r="O494" s="40">
        <v>131</v>
      </c>
      <c r="P494" s="40">
        <v>48.33</v>
      </c>
      <c r="Q494" s="39" t="s">
        <v>8315</v>
      </c>
      <c r="R494" s="39" t="s">
        <v>8316</v>
      </c>
      <c r="S494" s="41">
        <v>42136.536134259259</v>
      </c>
      <c r="T494" s="40"/>
      <c r="U494" s="42">
        <v>42167.875</v>
      </c>
    </row>
    <row r="495" spans="1:21" x14ac:dyDescent="0.25">
      <c r="A495" s="43">
        <v>3256</v>
      </c>
      <c r="B495" s="44" t="s">
        <v>3256</v>
      </c>
      <c r="C495" s="44" t="s">
        <v>7366</v>
      </c>
      <c r="D495" s="59">
        <v>10000</v>
      </c>
      <c r="E495" s="45">
        <v>12806</v>
      </c>
      <c r="F495" s="62" t="s">
        <v>8218</v>
      </c>
      <c r="G495" s="44" t="s">
        <v>8223</v>
      </c>
      <c r="H495" s="44" t="s">
        <v>8245</v>
      </c>
      <c r="I495" s="45">
        <v>1433995140</v>
      </c>
      <c r="J495" s="45">
        <v>1432129577</v>
      </c>
      <c r="K495" s="45" t="b">
        <v>1</v>
      </c>
      <c r="L495" s="45">
        <v>176</v>
      </c>
      <c r="M495" s="45" t="b">
        <v>1</v>
      </c>
      <c r="N495" s="44" t="s">
        <v>8269</v>
      </c>
      <c r="O495" s="45">
        <v>128</v>
      </c>
      <c r="P495" s="45">
        <v>72.760000000000005</v>
      </c>
      <c r="Q495" s="44" t="s">
        <v>8315</v>
      </c>
      <c r="R495" s="44" t="s">
        <v>8316</v>
      </c>
      <c r="S495" s="46">
        <v>42144.573807870373</v>
      </c>
      <c r="T495" s="45"/>
      <c r="U495" s="47">
        <v>42166.165972222225</v>
      </c>
    </row>
    <row r="496" spans="1:21" x14ac:dyDescent="0.25">
      <c r="A496" s="38">
        <v>3251</v>
      </c>
      <c r="B496" s="39" t="s">
        <v>3251</v>
      </c>
      <c r="C496" s="39" t="s">
        <v>7361</v>
      </c>
      <c r="D496" s="58">
        <v>1500</v>
      </c>
      <c r="E496" s="40">
        <v>1661</v>
      </c>
      <c r="F496" s="61" t="s">
        <v>8218</v>
      </c>
      <c r="G496" s="39" t="s">
        <v>8223</v>
      </c>
      <c r="H496" s="39" t="s">
        <v>8245</v>
      </c>
      <c r="I496" s="40">
        <v>1434907966</v>
      </c>
      <c r="J496" s="40">
        <v>1432315966</v>
      </c>
      <c r="K496" s="40" t="b">
        <v>1</v>
      </c>
      <c r="L496" s="40">
        <v>20</v>
      </c>
      <c r="M496" s="40" t="b">
        <v>1</v>
      </c>
      <c r="N496" s="39" t="s">
        <v>8269</v>
      </c>
      <c r="O496" s="40">
        <v>111</v>
      </c>
      <c r="P496" s="40">
        <v>83.05</v>
      </c>
      <c r="Q496" s="39" t="s">
        <v>8315</v>
      </c>
      <c r="R496" s="39" t="s">
        <v>8316</v>
      </c>
      <c r="S496" s="41">
        <v>42146.731087962966</v>
      </c>
      <c r="T496" s="40"/>
      <c r="U496" s="42">
        <v>42176.731087962966</v>
      </c>
    </row>
    <row r="497" spans="1:21" x14ac:dyDescent="0.25">
      <c r="A497" s="43">
        <v>3249</v>
      </c>
      <c r="B497" s="44" t="s">
        <v>3249</v>
      </c>
      <c r="C497" s="44" t="s">
        <v>7359</v>
      </c>
      <c r="D497" s="59">
        <v>5500</v>
      </c>
      <c r="E497" s="45">
        <v>5771</v>
      </c>
      <c r="F497" s="62" t="s">
        <v>8218</v>
      </c>
      <c r="G497" s="44" t="s">
        <v>8223</v>
      </c>
      <c r="H497" s="44" t="s">
        <v>8245</v>
      </c>
      <c r="I497" s="45">
        <v>1434822914</v>
      </c>
      <c r="J497" s="45">
        <v>1432230914</v>
      </c>
      <c r="K497" s="45" t="b">
        <v>1</v>
      </c>
      <c r="L497" s="45">
        <v>88</v>
      </c>
      <c r="M497" s="45" t="b">
        <v>1</v>
      </c>
      <c r="N497" s="44" t="s">
        <v>8269</v>
      </c>
      <c r="O497" s="45">
        <v>105</v>
      </c>
      <c r="P497" s="45">
        <v>65.58</v>
      </c>
      <c r="Q497" s="44" t="s">
        <v>8315</v>
      </c>
      <c r="R497" s="44" t="s">
        <v>8316</v>
      </c>
      <c r="S497" s="46">
        <v>42145.746689814812</v>
      </c>
      <c r="T497" s="45"/>
      <c r="U497" s="47">
        <v>42175.746689814812</v>
      </c>
    </row>
    <row r="498" spans="1:21" x14ac:dyDescent="0.25">
      <c r="A498" s="38">
        <v>3245</v>
      </c>
      <c r="B498" s="39" t="s">
        <v>3245</v>
      </c>
      <c r="C498" s="39" t="s">
        <v>7355</v>
      </c>
      <c r="D498" s="58">
        <v>21000</v>
      </c>
      <c r="E498" s="40">
        <v>21904</v>
      </c>
      <c r="F498" s="61" t="s">
        <v>8218</v>
      </c>
      <c r="G498" s="39" t="s">
        <v>8223</v>
      </c>
      <c r="H498" s="39" t="s">
        <v>8245</v>
      </c>
      <c r="I498" s="40">
        <v>1434074400</v>
      </c>
      <c r="J498" s="40">
        <v>1431354258</v>
      </c>
      <c r="K498" s="40" t="b">
        <v>0</v>
      </c>
      <c r="L498" s="40">
        <v>270</v>
      </c>
      <c r="M498" s="40" t="b">
        <v>1</v>
      </c>
      <c r="N498" s="39" t="s">
        <v>8269</v>
      </c>
      <c r="O498" s="40">
        <v>104</v>
      </c>
      <c r="P498" s="40">
        <v>81.13</v>
      </c>
      <c r="Q498" s="39" t="s">
        <v>8315</v>
      </c>
      <c r="R498" s="39" t="s">
        <v>8316</v>
      </c>
      <c r="S498" s="41">
        <v>42135.600208333337</v>
      </c>
      <c r="T498" s="40"/>
      <c r="U498" s="42">
        <v>42167.083333333336</v>
      </c>
    </row>
    <row r="499" spans="1:21" x14ac:dyDescent="0.25">
      <c r="A499" s="43">
        <v>3225</v>
      </c>
      <c r="B499" s="44" t="s">
        <v>3225</v>
      </c>
      <c r="C499" s="44" t="s">
        <v>7335</v>
      </c>
      <c r="D499" s="59">
        <v>2000</v>
      </c>
      <c r="E499" s="45">
        <v>2047</v>
      </c>
      <c r="F499" s="62" t="s">
        <v>8218</v>
      </c>
      <c r="G499" s="44" t="s">
        <v>8223</v>
      </c>
      <c r="H499" s="44" t="s">
        <v>8245</v>
      </c>
      <c r="I499" s="45">
        <v>1464987600</v>
      </c>
      <c r="J499" s="45">
        <v>1463145938</v>
      </c>
      <c r="K499" s="45" t="b">
        <v>1</v>
      </c>
      <c r="L499" s="45">
        <v>39</v>
      </c>
      <c r="M499" s="45" t="b">
        <v>1</v>
      </c>
      <c r="N499" s="44" t="s">
        <v>8269</v>
      </c>
      <c r="O499" s="45">
        <v>102</v>
      </c>
      <c r="P499" s="45">
        <v>52.49</v>
      </c>
      <c r="Q499" s="44" t="s">
        <v>8315</v>
      </c>
      <c r="R499" s="44" t="s">
        <v>8316</v>
      </c>
      <c r="S499" s="46">
        <v>42503.559467592589</v>
      </c>
      <c r="T499" s="45"/>
      <c r="U499" s="47">
        <v>42524.875</v>
      </c>
    </row>
    <row r="500" spans="1:21" x14ac:dyDescent="0.25">
      <c r="A500" s="38">
        <v>3221</v>
      </c>
      <c r="B500" s="39" t="s">
        <v>3221</v>
      </c>
      <c r="C500" s="39" t="s">
        <v>7331</v>
      </c>
      <c r="D500" s="58">
        <v>4000</v>
      </c>
      <c r="E500" s="40">
        <v>4137</v>
      </c>
      <c r="F500" s="61" t="s">
        <v>8218</v>
      </c>
      <c r="G500" s="39" t="s">
        <v>8224</v>
      </c>
      <c r="H500" s="39" t="s">
        <v>8246</v>
      </c>
      <c r="I500" s="40">
        <v>1436114603</v>
      </c>
      <c r="J500" s="40">
        <v>1433090603</v>
      </c>
      <c r="K500" s="40" t="b">
        <v>1</v>
      </c>
      <c r="L500" s="40">
        <v>113</v>
      </c>
      <c r="M500" s="40" t="b">
        <v>1</v>
      </c>
      <c r="N500" s="39" t="s">
        <v>8269</v>
      </c>
      <c r="O500" s="40">
        <v>103</v>
      </c>
      <c r="P500" s="40">
        <v>36.61</v>
      </c>
      <c r="Q500" s="39" t="s">
        <v>8315</v>
      </c>
      <c r="R500" s="39" t="s">
        <v>8316</v>
      </c>
      <c r="S500" s="41">
        <v>42155.696793981479</v>
      </c>
      <c r="T500" s="40">
        <v>2015</v>
      </c>
      <c r="U500" s="42">
        <v>42190.696793981479</v>
      </c>
    </row>
    <row r="501" spans="1:21" x14ac:dyDescent="0.25">
      <c r="A501" s="43">
        <v>3209</v>
      </c>
      <c r="B501" s="44" t="s">
        <v>3209</v>
      </c>
      <c r="C501" s="44" t="s">
        <v>7319</v>
      </c>
      <c r="D501" s="59">
        <v>9500</v>
      </c>
      <c r="E501" s="45">
        <v>11335.7</v>
      </c>
      <c r="F501" s="62" t="s">
        <v>8218</v>
      </c>
      <c r="G501" s="44" t="s">
        <v>8223</v>
      </c>
      <c r="H501" s="44" t="s">
        <v>8245</v>
      </c>
      <c r="I501" s="45">
        <v>1403305200</v>
      </c>
      <c r="J501" s="45">
        <v>1400512658</v>
      </c>
      <c r="K501" s="45" t="b">
        <v>1</v>
      </c>
      <c r="L501" s="45">
        <v>226</v>
      </c>
      <c r="M501" s="45" t="b">
        <v>1</v>
      </c>
      <c r="N501" s="44" t="s">
        <v>8269</v>
      </c>
      <c r="O501" s="45">
        <v>119</v>
      </c>
      <c r="P501" s="45">
        <v>50.16</v>
      </c>
      <c r="Q501" s="44" t="s">
        <v>8315</v>
      </c>
      <c r="R501" s="44" t="s">
        <v>8316</v>
      </c>
      <c r="S501" s="46">
        <v>41778.637245370373</v>
      </c>
      <c r="T501" s="45"/>
      <c r="U501" s="47">
        <v>41810.958333333336</v>
      </c>
    </row>
    <row r="502" spans="1:21" x14ac:dyDescent="0.25">
      <c r="A502" s="38">
        <v>3181</v>
      </c>
      <c r="B502" s="39" t="s">
        <v>3181</v>
      </c>
      <c r="C502" s="39" t="s">
        <v>7291</v>
      </c>
      <c r="D502" s="58">
        <v>500</v>
      </c>
      <c r="E502" s="40">
        <v>545</v>
      </c>
      <c r="F502" s="61" t="s">
        <v>8218</v>
      </c>
      <c r="G502" s="39" t="s">
        <v>8224</v>
      </c>
      <c r="H502" s="39" t="s">
        <v>8246</v>
      </c>
      <c r="I502" s="40">
        <v>1402848000</v>
      </c>
      <c r="J502" s="40">
        <v>1400570787</v>
      </c>
      <c r="K502" s="40" t="b">
        <v>1</v>
      </c>
      <c r="L502" s="40">
        <v>15</v>
      </c>
      <c r="M502" s="40" t="b">
        <v>1</v>
      </c>
      <c r="N502" s="39" t="s">
        <v>8269</v>
      </c>
      <c r="O502" s="40">
        <v>109</v>
      </c>
      <c r="P502" s="40">
        <v>36.33</v>
      </c>
      <c r="Q502" s="39" t="s">
        <v>8315</v>
      </c>
      <c r="R502" s="39" t="s">
        <v>8316</v>
      </c>
      <c r="S502" s="41">
        <v>41779.310034722221</v>
      </c>
      <c r="T502" s="40">
        <v>2014</v>
      </c>
      <c r="U502" s="42">
        <v>41805.666666666664</v>
      </c>
    </row>
    <row r="503" spans="1:21" x14ac:dyDescent="0.25">
      <c r="A503" s="43">
        <v>3180</v>
      </c>
      <c r="B503" s="44" t="s">
        <v>3180</v>
      </c>
      <c r="C503" s="44" t="s">
        <v>7290</v>
      </c>
      <c r="D503" s="59">
        <v>1200</v>
      </c>
      <c r="E503" s="45">
        <v>1437</v>
      </c>
      <c r="F503" s="62" t="s">
        <v>8218</v>
      </c>
      <c r="G503" s="44" t="s">
        <v>8224</v>
      </c>
      <c r="H503" s="44" t="s">
        <v>8246</v>
      </c>
      <c r="I503" s="45">
        <v>1403258049</v>
      </c>
      <c r="J503" s="45">
        <v>1400666049</v>
      </c>
      <c r="K503" s="45" t="b">
        <v>1</v>
      </c>
      <c r="L503" s="45">
        <v>45</v>
      </c>
      <c r="M503" s="45" t="b">
        <v>1</v>
      </c>
      <c r="N503" s="44" t="s">
        <v>8269</v>
      </c>
      <c r="O503" s="45">
        <v>120</v>
      </c>
      <c r="P503" s="45">
        <v>31.93</v>
      </c>
      <c r="Q503" s="44" t="s">
        <v>8315</v>
      </c>
      <c r="R503" s="44" t="s">
        <v>8316</v>
      </c>
      <c r="S503" s="46">
        <v>41780.412604166668</v>
      </c>
      <c r="T503" s="45">
        <v>2014</v>
      </c>
      <c r="U503" s="47">
        <v>41810.412604166668</v>
      </c>
    </row>
    <row r="504" spans="1:21" x14ac:dyDescent="0.25">
      <c r="A504" s="38">
        <v>3177</v>
      </c>
      <c r="B504" s="39" t="s">
        <v>3177</v>
      </c>
      <c r="C504" s="39" t="s">
        <v>7287</v>
      </c>
      <c r="D504" s="58">
        <v>2500</v>
      </c>
      <c r="E504" s="40">
        <v>2935</v>
      </c>
      <c r="F504" s="61" t="s">
        <v>8218</v>
      </c>
      <c r="G504" s="39" t="s">
        <v>8223</v>
      </c>
      <c r="H504" s="39" t="s">
        <v>8245</v>
      </c>
      <c r="I504" s="40">
        <v>1403366409</v>
      </c>
      <c r="J504" s="40">
        <v>1400774409</v>
      </c>
      <c r="K504" s="40" t="b">
        <v>1</v>
      </c>
      <c r="L504" s="40">
        <v>51</v>
      </c>
      <c r="M504" s="40" t="b">
        <v>1</v>
      </c>
      <c r="N504" s="39" t="s">
        <v>8269</v>
      </c>
      <c r="O504" s="40">
        <v>117</v>
      </c>
      <c r="P504" s="40">
        <v>57.55</v>
      </c>
      <c r="Q504" s="39" t="s">
        <v>8315</v>
      </c>
      <c r="R504" s="39" t="s">
        <v>8316</v>
      </c>
      <c r="S504" s="41">
        <v>41781.666770833333</v>
      </c>
      <c r="T504" s="40"/>
      <c r="U504" s="42">
        <v>41811.666770833333</v>
      </c>
    </row>
    <row r="505" spans="1:21" x14ac:dyDescent="0.25">
      <c r="A505" s="43">
        <v>3170</v>
      </c>
      <c r="B505" s="44" t="s">
        <v>3170</v>
      </c>
      <c r="C505" s="44" t="s">
        <v>7280</v>
      </c>
      <c r="D505" s="59">
        <v>2000</v>
      </c>
      <c r="E505" s="45">
        <v>2245</v>
      </c>
      <c r="F505" s="62" t="s">
        <v>8218</v>
      </c>
      <c r="G505" s="44" t="s">
        <v>8223</v>
      </c>
      <c r="H505" s="44" t="s">
        <v>8245</v>
      </c>
      <c r="I505" s="45">
        <v>1404273600</v>
      </c>
      <c r="J505" s="45">
        <v>1401414944</v>
      </c>
      <c r="K505" s="45" t="b">
        <v>1</v>
      </c>
      <c r="L505" s="45">
        <v>71</v>
      </c>
      <c r="M505" s="45" t="b">
        <v>1</v>
      </c>
      <c r="N505" s="44" t="s">
        <v>8269</v>
      </c>
      <c r="O505" s="45">
        <v>112</v>
      </c>
      <c r="P505" s="45">
        <v>31.62</v>
      </c>
      <c r="Q505" s="44" t="s">
        <v>8315</v>
      </c>
      <c r="R505" s="44" t="s">
        <v>8316</v>
      </c>
      <c r="S505" s="46">
        <v>41789.080370370371</v>
      </c>
      <c r="T505" s="45"/>
      <c r="U505" s="47">
        <v>41822.166666666664</v>
      </c>
    </row>
    <row r="506" spans="1:21" x14ac:dyDescent="0.25">
      <c r="A506" s="38">
        <v>3168</v>
      </c>
      <c r="B506" s="39" t="s">
        <v>3168</v>
      </c>
      <c r="C506" s="39" t="s">
        <v>7278</v>
      </c>
      <c r="D506" s="58">
        <v>2500</v>
      </c>
      <c r="E506" s="40">
        <v>3105</v>
      </c>
      <c r="F506" s="61" t="s">
        <v>8218</v>
      </c>
      <c r="G506" s="39" t="s">
        <v>8223</v>
      </c>
      <c r="H506" s="39" t="s">
        <v>8245</v>
      </c>
      <c r="I506" s="40">
        <v>1402696800</v>
      </c>
      <c r="J506" s="40">
        <v>1399948353</v>
      </c>
      <c r="K506" s="40" t="b">
        <v>1</v>
      </c>
      <c r="L506" s="40">
        <v>61</v>
      </c>
      <c r="M506" s="40" t="b">
        <v>1</v>
      </c>
      <c r="N506" s="39" t="s">
        <v>8269</v>
      </c>
      <c r="O506" s="40">
        <v>124</v>
      </c>
      <c r="P506" s="40">
        <v>50.9</v>
      </c>
      <c r="Q506" s="39" t="s">
        <v>8315</v>
      </c>
      <c r="R506" s="39" t="s">
        <v>8316</v>
      </c>
      <c r="S506" s="41">
        <v>41772.105937499997</v>
      </c>
      <c r="T506" s="40"/>
      <c r="U506" s="42">
        <v>41803.916666666664</v>
      </c>
    </row>
    <row r="507" spans="1:21" x14ac:dyDescent="0.25">
      <c r="A507" s="43">
        <v>3164</v>
      </c>
      <c r="B507" s="44" t="s">
        <v>3164</v>
      </c>
      <c r="C507" s="44" t="s">
        <v>7274</v>
      </c>
      <c r="D507" s="59">
        <v>2500</v>
      </c>
      <c r="E507" s="45">
        <v>2669</v>
      </c>
      <c r="F507" s="62" t="s">
        <v>8218</v>
      </c>
      <c r="G507" s="44" t="s">
        <v>8223</v>
      </c>
      <c r="H507" s="44" t="s">
        <v>8245</v>
      </c>
      <c r="I507" s="45">
        <v>1402341615</v>
      </c>
      <c r="J507" s="45">
        <v>1399490415</v>
      </c>
      <c r="K507" s="45" t="b">
        <v>1</v>
      </c>
      <c r="L507" s="45">
        <v>71</v>
      </c>
      <c r="M507" s="45" t="b">
        <v>1</v>
      </c>
      <c r="N507" s="44" t="s">
        <v>8269</v>
      </c>
      <c r="O507" s="45">
        <v>107</v>
      </c>
      <c r="P507" s="45">
        <v>37.590000000000003</v>
      </c>
      <c r="Q507" s="44" t="s">
        <v>8315</v>
      </c>
      <c r="R507" s="44" t="s">
        <v>8316</v>
      </c>
      <c r="S507" s="46">
        <v>41766.80572916667</v>
      </c>
      <c r="T507" s="45"/>
      <c r="U507" s="47">
        <v>41799.80572916667</v>
      </c>
    </row>
    <row r="508" spans="1:21" x14ac:dyDescent="0.25">
      <c r="A508" s="38">
        <v>3163</v>
      </c>
      <c r="B508" s="39" t="s">
        <v>3163</v>
      </c>
      <c r="C508" s="39" t="s">
        <v>7273</v>
      </c>
      <c r="D508" s="58">
        <v>13000</v>
      </c>
      <c r="E508" s="40">
        <v>14450</v>
      </c>
      <c r="F508" s="61" t="s">
        <v>8218</v>
      </c>
      <c r="G508" s="39" t="s">
        <v>8223</v>
      </c>
      <c r="H508" s="39" t="s">
        <v>8245</v>
      </c>
      <c r="I508" s="40">
        <v>1402855525</v>
      </c>
      <c r="J508" s="40">
        <v>1400263525</v>
      </c>
      <c r="K508" s="40" t="b">
        <v>1</v>
      </c>
      <c r="L508" s="40">
        <v>72</v>
      </c>
      <c r="M508" s="40" t="b">
        <v>1</v>
      </c>
      <c r="N508" s="39" t="s">
        <v>8269</v>
      </c>
      <c r="O508" s="40">
        <v>111</v>
      </c>
      <c r="P508" s="40">
        <v>200.69</v>
      </c>
      <c r="Q508" s="39" t="s">
        <v>8315</v>
      </c>
      <c r="R508" s="39" t="s">
        <v>8316</v>
      </c>
      <c r="S508" s="41">
        <v>41775.753761574073</v>
      </c>
      <c r="T508" s="40"/>
      <c r="U508" s="42">
        <v>41805.753761574073</v>
      </c>
    </row>
    <row r="509" spans="1:21" x14ac:dyDescent="0.25">
      <c r="A509" s="43">
        <v>3049</v>
      </c>
      <c r="B509" s="44" t="s">
        <v>3049</v>
      </c>
      <c r="C509" s="44" t="s">
        <v>7159</v>
      </c>
      <c r="D509" s="59">
        <v>3750</v>
      </c>
      <c r="E509" s="45">
        <v>4000</v>
      </c>
      <c r="F509" s="62" t="s">
        <v>8218</v>
      </c>
      <c r="G509" s="44" t="s">
        <v>8223</v>
      </c>
      <c r="H509" s="44" t="s">
        <v>8245</v>
      </c>
      <c r="I509" s="45">
        <v>1434241255</v>
      </c>
      <c r="J509" s="45">
        <v>1431649255</v>
      </c>
      <c r="K509" s="45" t="b">
        <v>0</v>
      </c>
      <c r="L509" s="45">
        <v>54</v>
      </c>
      <c r="M509" s="45" t="b">
        <v>1</v>
      </c>
      <c r="N509" s="44" t="s">
        <v>8301</v>
      </c>
      <c r="O509" s="45">
        <v>107</v>
      </c>
      <c r="P509" s="45">
        <v>74.069999999999993</v>
      </c>
      <c r="Q509" s="44" t="s">
        <v>8315</v>
      </c>
      <c r="R509" s="44" t="s">
        <v>8355</v>
      </c>
      <c r="S509" s="46">
        <v>42139.014525462961</v>
      </c>
      <c r="T509" s="45"/>
      <c r="U509" s="47">
        <v>42169.014525462961</v>
      </c>
    </row>
    <row r="510" spans="1:21" x14ac:dyDescent="0.25">
      <c r="A510" s="38">
        <v>3025</v>
      </c>
      <c r="B510" s="39" t="s">
        <v>3025</v>
      </c>
      <c r="C510" s="39" t="s">
        <v>7135</v>
      </c>
      <c r="D510" s="58">
        <v>2500</v>
      </c>
      <c r="E510" s="40">
        <v>7555</v>
      </c>
      <c r="F510" s="61" t="s">
        <v>8218</v>
      </c>
      <c r="G510" s="39" t="s">
        <v>8224</v>
      </c>
      <c r="H510" s="39" t="s">
        <v>8246</v>
      </c>
      <c r="I510" s="40">
        <v>1401465600</v>
      </c>
      <c r="J510" s="40">
        <v>1399032813</v>
      </c>
      <c r="K510" s="40" t="b">
        <v>0</v>
      </c>
      <c r="L510" s="40">
        <v>145</v>
      </c>
      <c r="M510" s="40" t="b">
        <v>1</v>
      </c>
      <c r="N510" s="39" t="s">
        <v>8301</v>
      </c>
      <c r="O510" s="40">
        <v>302</v>
      </c>
      <c r="P510" s="40">
        <v>52.1</v>
      </c>
      <c r="Q510" s="39" t="s">
        <v>8315</v>
      </c>
      <c r="R510" s="39" t="s">
        <v>8355</v>
      </c>
      <c r="S510" s="41">
        <v>41761.509409722225</v>
      </c>
      <c r="T510" s="40">
        <v>2014</v>
      </c>
      <c r="U510" s="42">
        <v>41789.666666666664</v>
      </c>
    </row>
    <row r="511" spans="1:21" x14ac:dyDescent="0.25">
      <c r="A511" s="43">
        <v>3016</v>
      </c>
      <c r="B511" s="44" t="s">
        <v>3016</v>
      </c>
      <c r="C511" s="44" t="s">
        <v>7126</v>
      </c>
      <c r="D511" s="59">
        <v>8500</v>
      </c>
      <c r="E511" s="45">
        <v>8722</v>
      </c>
      <c r="F511" s="62" t="s">
        <v>8218</v>
      </c>
      <c r="G511" s="44" t="s">
        <v>8223</v>
      </c>
      <c r="H511" s="44" t="s">
        <v>8245</v>
      </c>
      <c r="I511" s="45">
        <v>1405688952</v>
      </c>
      <c r="J511" s="45">
        <v>1400504952</v>
      </c>
      <c r="K511" s="45" t="b">
        <v>0</v>
      </c>
      <c r="L511" s="45">
        <v>36</v>
      </c>
      <c r="M511" s="45" t="b">
        <v>1</v>
      </c>
      <c r="N511" s="44" t="s">
        <v>8301</v>
      </c>
      <c r="O511" s="45">
        <v>103</v>
      </c>
      <c r="P511" s="45">
        <v>242.28</v>
      </c>
      <c r="Q511" s="44" t="s">
        <v>8315</v>
      </c>
      <c r="R511" s="44" t="s">
        <v>8355</v>
      </c>
      <c r="S511" s="46">
        <v>41778.548055555555</v>
      </c>
      <c r="T511" s="45"/>
      <c r="U511" s="47">
        <v>41838.548055555555</v>
      </c>
    </row>
    <row r="512" spans="1:21" x14ac:dyDescent="0.25">
      <c r="A512" s="38">
        <v>3015</v>
      </c>
      <c r="B512" s="39" t="s">
        <v>3015</v>
      </c>
      <c r="C512" s="39" t="s">
        <v>7125</v>
      </c>
      <c r="D512" s="58">
        <v>3400</v>
      </c>
      <c r="E512" s="40">
        <v>3508</v>
      </c>
      <c r="F512" s="61" t="s">
        <v>8218</v>
      </c>
      <c r="G512" s="39" t="s">
        <v>8223</v>
      </c>
      <c r="H512" s="39" t="s">
        <v>8245</v>
      </c>
      <c r="I512" s="40">
        <v>1402459200</v>
      </c>
      <c r="J512" s="40">
        <v>1401125238</v>
      </c>
      <c r="K512" s="40" t="b">
        <v>0</v>
      </c>
      <c r="L512" s="40">
        <v>40</v>
      </c>
      <c r="M512" s="40" t="b">
        <v>1</v>
      </c>
      <c r="N512" s="39" t="s">
        <v>8301</v>
      </c>
      <c r="O512" s="40">
        <v>103</v>
      </c>
      <c r="P512" s="40">
        <v>87.7</v>
      </c>
      <c r="Q512" s="39" t="s">
        <v>8315</v>
      </c>
      <c r="R512" s="39" t="s">
        <v>8355</v>
      </c>
      <c r="S512" s="41">
        <v>41785.72729166667</v>
      </c>
      <c r="T512" s="40"/>
      <c r="U512" s="42">
        <v>41801.166666666664</v>
      </c>
    </row>
    <row r="513" spans="1:21" x14ac:dyDescent="0.25">
      <c r="A513" s="43">
        <v>3013</v>
      </c>
      <c r="B513" s="44" t="s">
        <v>3013</v>
      </c>
      <c r="C513" s="44" t="s">
        <v>7123</v>
      </c>
      <c r="D513" s="59">
        <v>10000</v>
      </c>
      <c r="E513" s="45">
        <v>15696</v>
      </c>
      <c r="F513" s="62" t="s">
        <v>8218</v>
      </c>
      <c r="G513" s="44" t="s">
        <v>8223</v>
      </c>
      <c r="H513" s="44" t="s">
        <v>8245</v>
      </c>
      <c r="I513" s="45">
        <v>1434917049</v>
      </c>
      <c r="J513" s="45">
        <v>1432325049</v>
      </c>
      <c r="K513" s="45" t="b">
        <v>0</v>
      </c>
      <c r="L513" s="45">
        <v>107</v>
      </c>
      <c r="M513" s="45" t="b">
        <v>1</v>
      </c>
      <c r="N513" s="44" t="s">
        <v>8301</v>
      </c>
      <c r="O513" s="45">
        <v>157</v>
      </c>
      <c r="P513" s="45">
        <v>146.69</v>
      </c>
      <c r="Q513" s="44" t="s">
        <v>8315</v>
      </c>
      <c r="R513" s="44" t="s">
        <v>8355</v>
      </c>
      <c r="S513" s="46">
        <v>42146.836215277777</v>
      </c>
      <c r="T513" s="45"/>
      <c r="U513" s="47">
        <v>42176.836215277777</v>
      </c>
    </row>
    <row r="514" spans="1:21" x14ac:dyDescent="0.25">
      <c r="A514" s="38">
        <v>2998</v>
      </c>
      <c r="B514" s="39" t="s">
        <v>2998</v>
      </c>
      <c r="C514" s="39" t="s">
        <v>7108</v>
      </c>
      <c r="D514" s="58">
        <v>50000</v>
      </c>
      <c r="E514" s="40">
        <v>51514.5</v>
      </c>
      <c r="F514" s="61" t="s">
        <v>8218</v>
      </c>
      <c r="G514" s="39" t="s">
        <v>8223</v>
      </c>
      <c r="H514" s="39" t="s">
        <v>8245</v>
      </c>
      <c r="I514" s="40">
        <v>1402892700</v>
      </c>
      <c r="J514" s="40">
        <v>1400474329</v>
      </c>
      <c r="K514" s="40" t="b">
        <v>0</v>
      </c>
      <c r="L514" s="40">
        <v>433</v>
      </c>
      <c r="M514" s="40" t="b">
        <v>1</v>
      </c>
      <c r="N514" s="39" t="s">
        <v>8301</v>
      </c>
      <c r="O514" s="40">
        <v>103</v>
      </c>
      <c r="P514" s="40">
        <v>118.97</v>
      </c>
      <c r="Q514" s="39" t="s">
        <v>8315</v>
      </c>
      <c r="R514" s="39" t="s">
        <v>8355</v>
      </c>
      <c r="S514" s="41">
        <v>41778.193622685183</v>
      </c>
      <c r="T514" s="40"/>
      <c r="U514" s="42">
        <v>41806.184027777781</v>
      </c>
    </row>
    <row r="515" spans="1:21" x14ac:dyDescent="0.25">
      <c r="A515" s="43">
        <v>2988</v>
      </c>
      <c r="B515" s="44" t="s">
        <v>2988</v>
      </c>
      <c r="C515" s="44" t="s">
        <v>7098</v>
      </c>
      <c r="D515" s="59">
        <v>1000</v>
      </c>
      <c r="E515" s="45">
        <v>1000</v>
      </c>
      <c r="F515" s="62" t="s">
        <v>8218</v>
      </c>
      <c r="G515" s="44" t="s">
        <v>8224</v>
      </c>
      <c r="H515" s="44" t="s">
        <v>8246</v>
      </c>
      <c r="I515" s="45">
        <v>1466412081</v>
      </c>
      <c r="J515" s="45">
        <v>1463820081</v>
      </c>
      <c r="K515" s="45" t="b">
        <v>0</v>
      </c>
      <c r="L515" s="45">
        <v>28</v>
      </c>
      <c r="M515" s="45" t="b">
        <v>1</v>
      </c>
      <c r="N515" s="44" t="s">
        <v>8301</v>
      </c>
      <c r="O515" s="45">
        <v>100</v>
      </c>
      <c r="P515" s="45">
        <v>35.71</v>
      </c>
      <c r="Q515" s="44" t="s">
        <v>8315</v>
      </c>
      <c r="R515" s="44" t="s">
        <v>8355</v>
      </c>
      <c r="S515" s="46">
        <v>42511.36204861111</v>
      </c>
      <c r="T515" s="45">
        <v>2016</v>
      </c>
      <c r="U515" s="47">
        <v>42541.36204861111</v>
      </c>
    </row>
    <row r="516" spans="1:21" x14ac:dyDescent="0.25">
      <c r="A516" s="38">
        <v>2934</v>
      </c>
      <c r="B516" s="39" t="s">
        <v>2934</v>
      </c>
      <c r="C516" s="39" t="s">
        <v>7044</v>
      </c>
      <c r="D516" s="58">
        <v>2500</v>
      </c>
      <c r="E516" s="40">
        <v>2700</v>
      </c>
      <c r="F516" s="61" t="s">
        <v>8218</v>
      </c>
      <c r="G516" s="39" t="s">
        <v>8228</v>
      </c>
      <c r="H516" s="39" t="s">
        <v>8250</v>
      </c>
      <c r="I516" s="40">
        <v>1402845364</v>
      </c>
      <c r="J516" s="40">
        <v>1400253364</v>
      </c>
      <c r="K516" s="40" t="b">
        <v>0</v>
      </c>
      <c r="L516" s="40">
        <v>37</v>
      </c>
      <c r="M516" s="40" t="b">
        <v>1</v>
      </c>
      <c r="N516" s="39" t="s">
        <v>8303</v>
      </c>
      <c r="O516" s="40">
        <v>108</v>
      </c>
      <c r="P516" s="40">
        <v>72.97</v>
      </c>
      <c r="Q516" s="39" t="s">
        <v>8315</v>
      </c>
      <c r="R516" s="39" t="s">
        <v>8357</v>
      </c>
      <c r="S516" s="41">
        <v>41775.636157407411</v>
      </c>
      <c r="T516" s="40"/>
      <c r="U516" s="42">
        <v>41805.636157407411</v>
      </c>
    </row>
    <row r="517" spans="1:21" x14ac:dyDescent="0.25">
      <c r="A517" s="43">
        <v>2933</v>
      </c>
      <c r="B517" s="44" t="s">
        <v>2933</v>
      </c>
      <c r="C517" s="44" t="s">
        <v>7043</v>
      </c>
      <c r="D517" s="59">
        <v>2500</v>
      </c>
      <c r="E517" s="45">
        <v>2569</v>
      </c>
      <c r="F517" s="62" t="s">
        <v>8218</v>
      </c>
      <c r="G517" s="44" t="s">
        <v>8223</v>
      </c>
      <c r="H517" s="44" t="s">
        <v>8245</v>
      </c>
      <c r="I517" s="45">
        <v>1465081053</v>
      </c>
      <c r="J517" s="45">
        <v>1462489053</v>
      </c>
      <c r="K517" s="45" t="b">
        <v>0</v>
      </c>
      <c r="L517" s="45">
        <v>54</v>
      </c>
      <c r="M517" s="45" t="b">
        <v>1</v>
      </c>
      <c r="N517" s="44" t="s">
        <v>8303</v>
      </c>
      <c r="O517" s="45">
        <v>103</v>
      </c>
      <c r="P517" s="45">
        <v>47.57</v>
      </c>
      <c r="Q517" s="44" t="s">
        <v>8315</v>
      </c>
      <c r="R517" s="44" t="s">
        <v>8357</v>
      </c>
      <c r="S517" s="46">
        <v>42495.956631944442</v>
      </c>
      <c r="T517" s="45"/>
      <c r="U517" s="47">
        <v>42525.956631944442</v>
      </c>
    </row>
    <row r="518" spans="1:21" x14ac:dyDescent="0.25">
      <c r="A518" s="38">
        <v>2829</v>
      </c>
      <c r="B518" s="39" t="s">
        <v>2829</v>
      </c>
      <c r="C518" s="39" t="s">
        <v>6939</v>
      </c>
      <c r="D518" s="58">
        <v>2500</v>
      </c>
      <c r="E518" s="40">
        <v>2663</v>
      </c>
      <c r="F518" s="61" t="s">
        <v>8218</v>
      </c>
      <c r="G518" s="39" t="s">
        <v>8224</v>
      </c>
      <c r="H518" s="39" t="s">
        <v>8246</v>
      </c>
      <c r="I518" s="40">
        <v>1464863118</v>
      </c>
      <c r="J518" s="40">
        <v>1462443918</v>
      </c>
      <c r="K518" s="40" t="b">
        <v>0</v>
      </c>
      <c r="L518" s="40">
        <v>76</v>
      </c>
      <c r="M518" s="40" t="b">
        <v>1</v>
      </c>
      <c r="N518" s="39" t="s">
        <v>8269</v>
      </c>
      <c r="O518" s="40">
        <v>107</v>
      </c>
      <c r="P518" s="40">
        <v>35.04</v>
      </c>
      <c r="Q518" s="39" t="s">
        <v>8315</v>
      </c>
      <c r="R518" s="39" t="s">
        <v>8316</v>
      </c>
      <c r="S518" s="41">
        <v>42495.434236111112</v>
      </c>
      <c r="T518" s="40">
        <v>2016</v>
      </c>
      <c r="U518" s="42">
        <v>42523.434236111112</v>
      </c>
    </row>
    <row r="519" spans="1:21" x14ac:dyDescent="0.25">
      <c r="A519" s="43">
        <v>2827</v>
      </c>
      <c r="B519" s="44" t="s">
        <v>2827</v>
      </c>
      <c r="C519" s="44" t="s">
        <v>6937</v>
      </c>
      <c r="D519" s="59">
        <v>2000</v>
      </c>
      <c r="E519" s="45">
        <v>2405</v>
      </c>
      <c r="F519" s="62" t="s">
        <v>8218</v>
      </c>
      <c r="G519" s="44" t="s">
        <v>8223</v>
      </c>
      <c r="H519" s="44" t="s">
        <v>8245</v>
      </c>
      <c r="I519" s="45">
        <v>1464971400</v>
      </c>
      <c r="J519" s="45">
        <v>1462379066</v>
      </c>
      <c r="K519" s="45" t="b">
        <v>0</v>
      </c>
      <c r="L519" s="45">
        <v>23</v>
      </c>
      <c r="M519" s="45" t="b">
        <v>1</v>
      </c>
      <c r="N519" s="44" t="s">
        <v>8269</v>
      </c>
      <c r="O519" s="45">
        <v>120</v>
      </c>
      <c r="P519" s="45">
        <v>104.57</v>
      </c>
      <c r="Q519" s="44" t="s">
        <v>8315</v>
      </c>
      <c r="R519" s="44" t="s">
        <v>8316</v>
      </c>
      <c r="S519" s="46">
        <v>42494.683634259258</v>
      </c>
      <c r="T519" s="45"/>
      <c r="U519" s="47">
        <v>42524.6875</v>
      </c>
    </row>
    <row r="520" spans="1:21" x14ac:dyDescent="0.25">
      <c r="A520" s="38">
        <v>2824</v>
      </c>
      <c r="B520" s="39" t="s">
        <v>2824</v>
      </c>
      <c r="C520" s="39" t="s">
        <v>6934</v>
      </c>
      <c r="D520" s="58">
        <v>650</v>
      </c>
      <c r="E520" s="40">
        <v>760</v>
      </c>
      <c r="F520" s="61" t="s">
        <v>8218</v>
      </c>
      <c r="G520" s="39" t="s">
        <v>8223</v>
      </c>
      <c r="H520" s="39" t="s">
        <v>8245</v>
      </c>
      <c r="I520" s="40">
        <v>1434159780</v>
      </c>
      <c r="J520" s="40">
        <v>1431412196</v>
      </c>
      <c r="K520" s="40" t="b">
        <v>0</v>
      </c>
      <c r="L520" s="40">
        <v>15</v>
      </c>
      <c r="M520" s="40" t="b">
        <v>1</v>
      </c>
      <c r="N520" s="39" t="s">
        <v>8269</v>
      </c>
      <c r="O520" s="40">
        <v>117</v>
      </c>
      <c r="P520" s="40">
        <v>50.67</v>
      </c>
      <c r="Q520" s="39" t="s">
        <v>8315</v>
      </c>
      <c r="R520" s="39" t="s">
        <v>8316</v>
      </c>
      <c r="S520" s="41">
        <v>42136.270787037036</v>
      </c>
      <c r="T520" s="40"/>
      <c r="U520" s="42">
        <v>42168.071527777778</v>
      </c>
    </row>
    <row r="521" spans="1:21" x14ac:dyDescent="0.25">
      <c r="A521" s="43">
        <v>2819</v>
      </c>
      <c r="B521" s="44" t="s">
        <v>2819</v>
      </c>
      <c r="C521" s="44" t="s">
        <v>6929</v>
      </c>
      <c r="D521" s="59">
        <v>5000</v>
      </c>
      <c r="E521" s="45">
        <v>5240</v>
      </c>
      <c r="F521" s="62" t="s">
        <v>8218</v>
      </c>
      <c r="G521" s="44" t="s">
        <v>8224</v>
      </c>
      <c r="H521" s="44" t="s">
        <v>8246</v>
      </c>
      <c r="I521" s="45">
        <v>1434285409</v>
      </c>
      <c r="J521" s="45">
        <v>1431693409</v>
      </c>
      <c r="K521" s="45" t="b">
        <v>0</v>
      </c>
      <c r="L521" s="45">
        <v>104</v>
      </c>
      <c r="M521" s="45" t="b">
        <v>1</v>
      </c>
      <c r="N521" s="44" t="s">
        <v>8269</v>
      </c>
      <c r="O521" s="45">
        <v>105</v>
      </c>
      <c r="P521" s="45">
        <v>50.38</v>
      </c>
      <c r="Q521" s="44" t="s">
        <v>8315</v>
      </c>
      <c r="R521" s="44" t="s">
        <v>8316</v>
      </c>
      <c r="S521" s="46">
        <v>42139.525567129633</v>
      </c>
      <c r="T521" s="45">
        <v>2015</v>
      </c>
      <c r="U521" s="47">
        <v>42169.525567129633</v>
      </c>
    </row>
    <row r="522" spans="1:21" x14ac:dyDescent="0.25">
      <c r="A522" s="38">
        <v>2807</v>
      </c>
      <c r="B522" s="39" t="s">
        <v>2807</v>
      </c>
      <c r="C522" s="39" t="s">
        <v>6917</v>
      </c>
      <c r="D522" s="58">
        <v>5000</v>
      </c>
      <c r="E522" s="40">
        <v>6300</v>
      </c>
      <c r="F522" s="61" t="s">
        <v>8218</v>
      </c>
      <c r="G522" s="39" t="s">
        <v>8223</v>
      </c>
      <c r="H522" s="39" t="s">
        <v>8245</v>
      </c>
      <c r="I522" s="40">
        <v>1435611438</v>
      </c>
      <c r="J522" s="40">
        <v>1433019438</v>
      </c>
      <c r="K522" s="40" t="b">
        <v>0</v>
      </c>
      <c r="L522" s="40">
        <v>93</v>
      </c>
      <c r="M522" s="40" t="b">
        <v>1</v>
      </c>
      <c r="N522" s="39" t="s">
        <v>8269</v>
      </c>
      <c r="O522" s="40">
        <v>126</v>
      </c>
      <c r="P522" s="40">
        <v>67.739999999999995</v>
      </c>
      <c r="Q522" s="39" t="s">
        <v>8315</v>
      </c>
      <c r="R522" s="39" t="s">
        <v>8316</v>
      </c>
      <c r="S522" s="41">
        <v>42154.873124999998</v>
      </c>
      <c r="T522" s="40"/>
      <c r="U522" s="42">
        <v>42184.873124999998</v>
      </c>
    </row>
    <row r="523" spans="1:21" x14ac:dyDescent="0.25">
      <c r="A523" s="43">
        <v>2799</v>
      </c>
      <c r="B523" s="44" t="s">
        <v>2799</v>
      </c>
      <c r="C523" s="44" t="s">
        <v>6909</v>
      </c>
      <c r="D523" s="59">
        <v>5000</v>
      </c>
      <c r="E523" s="45">
        <v>5831.74</v>
      </c>
      <c r="F523" s="62" t="s">
        <v>8218</v>
      </c>
      <c r="G523" s="44" t="s">
        <v>8224</v>
      </c>
      <c r="H523" s="44" t="s">
        <v>8246</v>
      </c>
      <c r="I523" s="45">
        <v>1466179200</v>
      </c>
      <c r="J523" s="45">
        <v>1463466070</v>
      </c>
      <c r="K523" s="45" t="b">
        <v>0</v>
      </c>
      <c r="L523" s="45">
        <v>130</v>
      </c>
      <c r="M523" s="45" t="b">
        <v>1</v>
      </c>
      <c r="N523" s="44" t="s">
        <v>8269</v>
      </c>
      <c r="O523" s="45">
        <v>117</v>
      </c>
      <c r="P523" s="45">
        <v>44.86</v>
      </c>
      <c r="Q523" s="44" t="s">
        <v>8315</v>
      </c>
      <c r="R523" s="44" t="s">
        <v>8316</v>
      </c>
      <c r="S523" s="46">
        <v>42507.264699074076</v>
      </c>
      <c r="T523" s="45">
        <v>2016</v>
      </c>
      <c r="U523" s="47">
        <v>42538.666666666664</v>
      </c>
    </row>
    <row r="524" spans="1:21" x14ac:dyDescent="0.25">
      <c r="A524" s="38">
        <v>2795</v>
      </c>
      <c r="B524" s="39" t="s">
        <v>2795</v>
      </c>
      <c r="C524" s="39" t="s">
        <v>6905</v>
      </c>
      <c r="D524" s="58">
        <v>700</v>
      </c>
      <c r="E524" s="40">
        <v>730</v>
      </c>
      <c r="F524" s="61" t="s">
        <v>8218</v>
      </c>
      <c r="G524" s="39" t="s">
        <v>8223</v>
      </c>
      <c r="H524" s="39" t="s">
        <v>8245</v>
      </c>
      <c r="I524" s="40">
        <v>1402095600</v>
      </c>
      <c r="J524" s="40">
        <v>1400675841</v>
      </c>
      <c r="K524" s="40" t="b">
        <v>0</v>
      </c>
      <c r="L524" s="40">
        <v>20</v>
      </c>
      <c r="M524" s="40" t="b">
        <v>1</v>
      </c>
      <c r="N524" s="39" t="s">
        <v>8269</v>
      </c>
      <c r="O524" s="40">
        <v>104</v>
      </c>
      <c r="P524" s="40">
        <v>36.5</v>
      </c>
      <c r="Q524" s="39" t="s">
        <v>8315</v>
      </c>
      <c r="R524" s="39" t="s">
        <v>8316</v>
      </c>
      <c r="S524" s="41">
        <v>41780.525937500002</v>
      </c>
      <c r="T524" s="40"/>
      <c r="U524" s="42">
        <v>41796.958333333336</v>
      </c>
    </row>
    <row r="525" spans="1:21" x14ac:dyDescent="0.25">
      <c r="A525" s="43">
        <v>2711</v>
      </c>
      <c r="B525" s="44" t="s">
        <v>2711</v>
      </c>
      <c r="C525" s="44" t="s">
        <v>6821</v>
      </c>
      <c r="D525" s="59">
        <v>3910</v>
      </c>
      <c r="E525" s="45">
        <v>3938</v>
      </c>
      <c r="F525" s="62" t="s">
        <v>8218</v>
      </c>
      <c r="G525" s="44" t="s">
        <v>8224</v>
      </c>
      <c r="H525" s="44" t="s">
        <v>8246</v>
      </c>
      <c r="I525" s="45">
        <v>1403301660</v>
      </c>
      <c r="J525" s="45">
        <v>1400694790</v>
      </c>
      <c r="K525" s="45" t="b">
        <v>1</v>
      </c>
      <c r="L525" s="45">
        <v>73</v>
      </c>
      <c r="M525" s="45" t="b">
        <v>1</v>
      </c>
      <c r="N525" s="44" t="s">
        <v>8301</v>
      </c>
      <c r="O525" s="45">
        <v>101</v>
      </c>
      <c r="P525" s="45">
        <v>53.95</v>
      </c>
      <c r="Q525" s="44" t="s">
        <v>8315</v>
      </c>
      <c r="R525" s="44" t="s">
        <v>8355</v>
      </c>
      <c r="S525" s="46">
        <v>41780.745254629626</v>
      </c>
      <c r="T525" s="45">
        <v>2014</v>
      </c>
      <c r="U525" s="47">
        <v>41810.917361111111</v>
      </c>
    </row>
    <row r="526" spans="1:21" x14ac:dyDescent="0.25">
      <c r="A526" s="38">
        <v>2708</v>
      </c>
      <c r="B526" s="39" t="s">
        <v>2708</v>
      </c>
      <c r="C526" s="39" t="s">
        <v>6818</v>
      </c>
      <c r="D526" s="58">
        <v>20000</v>
      </c>
      <c r="E526" s="40">
        <v>46643.07</v>
      </c>
      <c r="F526" s="61" t="s">
        <v>8218</v>
      </c>
      <c r="G526" s="39" t="s">
        <v>8224</v>
      </c>
      <c r="H526" s="39" t="s">
        <v>8246</v>
      </c>
      <c r="I526" s="40">
        <v>1469119526</v>
      </c>
      <c r="J526" s="40">
        <v>1463935526</v>
      </c>
      <c r="K526" s="40" t="b">
        <v>1</v>
      </c>
      <c r="L526" s="40">
        <v>1049</v>
      </c>
      <c r="M526" s="40" t="b">
        <v>1</v>
      </c>
      <c r="N526" s="39" t="s">
        <v>8301</v>
      </c>
      <c r="O526" s="40">
        <v>233</v>
      </c>
      <c r="P526" s="40">
        <v>44.46</v>
      </c>
      <c r="Q526" s="39" t="s">
        <v>8315</v>
      </c>
      <c r="R526" s="39" t="s">
        <v>8355</v>
      </c>
      <c r="S526" s="41">
        <v>42512.698217592595</v>
      </c>
      <c r="T526" s="40">
        <v>2016</v>
      </c>
      <c r="U526" s="42">
        <v>42572.698217592595</v>
      </c>
    </row>
    <row r="527" spans="1:21" x14ac:dyDescent="0.25">
      <c r="A527" s="43">
        <v>4110</v>
      </c>
      <c r="B527" s="44" t="s">
        <v>4106</v>
      </c>
      <c r="C527" s="44" t="s">
        <v>8213</v>
      </c>
      <c r="D527" s="59">
        <v>300</v>
      </c>
      <c r="E527" s="45">
        <v>86</v>
      </c>
      <c r="F527" s="62" t="s">
        <v>8220</v>
      </c>
      <c r="G527" s="44" t="s">
        <v>8224</v>
      </c>
      <c r="H527" s="44" t="s">
        <v>8246</v>
      </c>
      <c r="I527" s="45">
        <v>1469113351</v>
      </c>
      <c r="J527" s="45">
        <v>1463929351</v>
      </c>
      <c r="K527" s="45" t="b">
        <v>0</v>
      </c>
      <c r="L527" s="45">
        <v>6</v>
      </c>
      <c r="M527" s="45" t="b">
        <v>0</v>
      </c>
      <c r="N527" s="44" t="s">
        <v>8269</v>
      </c>
      <c r="O527" s="45">
        <v>29</v>
      </c>
      <c r="P527" s="45">
        <v>14.33</v>
      </c>
      <c r="Q527" s="44" t="s">
        <v>8315</v>
      </c>
      <c r="R527" s="44" t="s">
        <v>8316</v>
      </c>
      <c r="S527" s="46">
        <v>42512.626747685186</v>
      </c>
      <c r="T527" s="45">
        <v>2016</v>
      </c>
      <c r="U527" s="47">
        <v>42572.626747685186</v>
      </c>
    </row>
    <row r="528" spans="1:21" x14ac:dyDescent="0.25">
      <c r="A528" s="38">
        <v>4098</v>
      </c>
      <c r="B528" s="39" t="s">
        <v>4094</v>
      </c>
      <c r="C528" s="39" t="s">
        <v>8201</v>
      </c>
      <c r="D528" s="58">
        <v>75000</v>
      </c>
      <c r="E528" s="40">
        <v>0</v>
      </c>
      <c r="F528" s="61" t="s">
        <v>8220</v>
      </c>
      <c r="G528" s="39" t="s">
        <v>8223</v>
      </c>
      <c r="H528" s="39" t="s">
        <v>8245</v>
      </c>
      <c r="I528" s="40">
        <v>1465060797</v>
      </c>
      <c r="J528" s="40">
        <v>1462468797</v>
      </c>
      <c r="K528" s="40" t="b">
        <v>0</v>
      </c>
      <c r="L528" s="40">
        <v>0</v>
      </c>
      <c r="M528" s="40" t="b">
        <v>0</v>
      </c>
      <c r="N528" s="39" t="s">
        <v>8269</v>
      </c>
      <c r="O528" s="40">
        <v>0</v>
      </c>
      <c r="P528" s="40">
        <v>0</v>
      </c>
      <c r="Q528" s="39" t="s">
        <v>8315</v>
      </c>
      <c r="R528" s="39" t="s">
        <v>8316</v>
      </c>
      <c r="S528" s="41">
        <v>42495.722187500003</v>
      </c>
      <c r="T528" s="40"/>
      <c r="U528" s="42">
        <v>42525.722187500003</v>
      </c>
    </row>
    <row r="529" spans="1:21" x14ac:dyDescent="0.25">
      <c r="A529" s="43">
        <v>4080</v>
      </c>
      <c r="B529" s="44" t="s">
        <v>4076</v>
      </c>
      <c r="C529" s="44" t="s">
        <v>8183</v>
      </c>
      <c r="D529" s="59">
        <v>3000</v>
      </c>
      <c r="E529" s="45">
        <v>0</v>
      </c>
      <c r="F529" s="62" t="s">
        <v>8220</v>
      </c>
      <c r="G529" s="44" t="s">
        <v>8223</v>
      </c>
      <c r="H529" s="44" t="s">
        <v>8245</v>
      </c>
      <c r="I529" s="45">
        <v>1465930440</v>
      </c>
      <c r="J529" s="45">
        <v>1463849116</v>
      </c>
      <c r="K529" s="45" t="b">
        <v>0</v>
      </c>
      <c r="L529" s="45">
        <v>0</v>
      </c>
      <c r="M529" s="45" t="b">
        <v>0</v>
      </c>
      <c r="N529" s="44" t="s">
        <v>8269</v>
      </c>
      <c r="O529" s="45">
        <v>0</v>
      </c>
      <c r="P529" s="45">
        <v>0</v>
      </c>
      <c r="Q529" s="44" t="s">
        <v>8315</v>
      </c>
      <c r="R529" s="44" t="s">
        <v>8316</v>
      </c>
      <c r="S529" s="46">
        <v>42511.698101851849</v>
      </c>
      <c r="T529" s="45"/>
      <c r="U529" s="47">
        <v>42535.787499999999</v>
      </c>
    </row>
    <row r="530" spans="1:21" x14ac:dyDescent="0.25">
      <c r="A530" s="38">
        <v>4079</v>
      </c>
      <c r="B530" s="39" t="s">
        <v>4075</v>
      </c>
      <c r="C530" s="39" t="s">
        <v>8182</v>
      </c>
      <c r="D530" s="58">
        <v>3000</v>
      </c>
      <c r="E530" s="40">
        <v>5</v>
      </c>
      <c r="F530" s="61" t="s">
        <v>8220</v>
      </c>
      <c r="G530" s="39" t="s">
        <v>8223</v>
      </c>
      <c r="H530" s="39" t="s">
        <v>8245</v>
      </c>
      <c r="I530" s="40">
        <v>1466375521</v>
      </c>
      <c r="J530" s="40">
        <v>1463783521</v>
      </c>
      <c r="K530" s="40" t="b">
        <v>0</v>
      </c>
      <c r="L530" s="40">
        <v>1</v>
      </c>
      <c r="M530" s="40" t="b">
        <v>0</v>
      </c>
      <c r="N530" s="39" t="s">
        <v>8269</v>
      </c>
      <c r="O530" s="40">
        <v>0</v>
      </c>
      <c r="P530" s="40">
        <v>5</v>
      </c>
      <c r="Q530" s="39" t="s">
        <v>8315</v>
      </c>
      <c r="R530" s="39" t="s">
        <v>8316</v>
      </c>
      <c r="S530" s="41">
        <v>42510.938900462963</v>
      </c>
      <c r="T530" s="40"/>
      <c r="U530" s="42">
        <v>42540.938900462963</v>
      </c>
    </row>
    <row r="531" spans="1:21" x14ac:dyDescent="0.25">
      <c r="A531" s="43">
        <v>4075</v>
      </c>
      <c r="B531" s="44" t="s">
        <v>4071</v>
      </c>
      <c r="C531" s="44" t="s">
        <v>8178</v>
      </c>
      <c r="D531" s="59">
        <v>2000</v>
      </c>
      <c r="E531" s="45">
        <v>576</v>
      </c>
      <c r="F531" s="62" t="s">
        <v>8220</v>
      </c>
      <c r="G531" s="44" t="s">
        <v>8224</v>
      </c>
      <c r="H531" s="44" t="s">
        <v>8246</v>
      </c>
      <c r="I531" s="45">
        <v>1404149280</v>
      </c>
      <c r="J531" s="45">
        <v>1400547969</v>
      </c>
      <c r="K531" s="45" t="b">
        <v>0</v>
      </c>
      <c r="L531" s="45">
        <v>13</v>
      </c>
      <c r="M531" s="45" t="b">
        <v>0</v>
      </c>
      <c r="N531" s="44" t="s">
        <v>8269</v>
      </c>
      <c r="O531" s="45">
        <v>29</v>
      </c>
      <c r="P531" s="45">
        <v>44.31</v>
      </c>
      <c r="Q531" s="44" t="s">
        <v>8315</v>
      </c>
      <c r="R531" s="44" t="s">
        <v>8316</v>
      </c>
      <c r="S531" s="46">
        <v>41779.045937499999</v>
      </c>
      <c r="T531" s="45">
        <v>2014</v>
      </c>
      <c r="U531" s="47">
        <v>41820.727777777778</v>
      </c>
    </row>
    <row r="532" spans="1:21" x14ac:dyDescent="0.25">
      <c r="A532" s="38">
        <v>4063</v>
      </c>
      <c r="B532" s="39" t="s">
        <v>4059</v>
      </c>
      <c r="C532" s="39" t="s">
        <v>8167</v>
      </c>
      <c r="D532" s="58">
        <v>9500</v>
      </c>
      <c r="E532" s="40">
        <v>135</v>
      </c>
      <c r="F532" s="61" t="s">
        <v>8220</v>
      </c>
      <c r="G532" s="39" t="s">
        <v>8224</v>
      </c>
      <c r="H532" s="39" t="s">
        <v>8246</v>
      </c>
      <c r="I532" s="40">
        <v>1403886084</v>
      </c>
      <c r="J532" s="40">
        <v>1401294084</v>
      </c>
      <c r="K532" s="40" t="b">
        <v>0</v>
      </c>
      <c r="L532" s="40">
        <v>9</v>
      </c>
      <c r="M532" s="40" t="b">
        <v>0</v>
      </c>
      <c r="N532" s="39" t="s">
        <v>8269</v>
      </c>
      <c r="O532" s="40">
        <v>1</v>
      </c>
      <c r="P532" s="40">
        <v>15</v>
      </c>
      <c r="Q532" s="39" t="s">
        <v>8315</v>
      </c>
      <c r="R532" s="39" t="s">
        <v>8316</v>
      </c>
      <c r="S532" s="41">
        <v>41787.681527777779</v>
      </c>
      <c r="T532" s="40">
        <v>2014</v>
      </c>
      <c r="U532" s="42">
        <v>41817.681527777779</v>
      </c>
    </row>
    <row r="533" spans="1:21" x14ac:dyDescent="0.25">
      <c r="A533" s="43">
        <v>4060</v>
      </c>
      <c r="B533" s="44" t="s">
        <v>4056</v>
      </c>
      <c r="C533" s="44" t="s">
        <v>8164</v>
      </c>
      <c r="D533" s="59">
        <v>10000</v>
      </c>
      <c r="E533" s="45">
        <v>285</v>
      </c>
      <c r="F533" s="62" t="s">
        <v>8220</v>
      </c>
      <c r="G533" s="44" t="s">
        <v>8228</v>
      </c>
      <c r="H533" s="44" t="s">
        <v>8250</v>
      </c>
      <c r="I533" s="45">
        <v>1403539200</v>
      </c>
      <c r="J533" s="45">
        <v>1400604056</v>
      </c>
      <c r="K533" s="45" t="b">
        <v>0</v>
      </c>
      <c r="L533" s="45">
        <v>5</v>
      </c>
      <c r="M533" s="45" t="b">
        <v>0</v>
      </c>
      <c r="N533" s="44" t="s">
        <v>8269</v>
      </c>
      <c r="O533" s="45">
        <v>3</v>
      </c>
      <c r="P533" s="45">
        <v>57</v>
      </c>
      <c r="Q533" s="44" t="s">
        <v>8315</v>
      </c>
      <c r="R533" s="44" t="s">
        <v>8316</v>
      </c>
      <c r="S533" s="46">
        <v>41779.695092592592</v>
      </c>
      <c r="T533" s="45"/>
      <c r="U533" s="47">
        <v>41813.666666666664</v>
      </c>
    </row>
    <row r="534" spans="1:21" x14ac:dyDescent="0.25">
      <c r="A534" s="38">
        <v>4055</v>
      </c>
      <c r="B534" s="39" t="s">
        <v>4051</v>
      </c>
      <c r="C534" s="39" t="s">
        <v>8159</v>
      </c>
      <c r="D534" s="58">
        <v>5000</v>
      </c>
      <c r="E534" s="40">
        <v>881</v>
      </c>
      <c r="F534" s="61" t="s">
        <v>8220</v>
      </c>
      <c r="G534" s="39" t="s">
        <v>8224</v>
      </c>
      <c r="H534" s="39" t="s">
        <v>8246</v>
      </c>
      <c r="I534" s="40">
        <v>1403192031</v>
      </c>
      <c r="J534" s="40">
        <v>1400600031</v>
      </c>
      <c r="K534" s="40" t="b">
        <v>0</v>
      </c>
      <c r="L534" s="40">
        <v>21</v>
      </c>
      <c r="M534" s="40" t="b">
        <v>0</v>
      </c>
      <c r="N534" s="39" t="s">
        <v>8269</v>
      </c>
      <c r="O534" s="40">
        <v>18</v>
      </c>
      <c r="P534" s="40">
        <v>41.95</v>
      </c>
      <c r="Q534" s="39" t="s">
        <v>8315</v>
      </c>
      <c r="R534" s="39" t="s">
        <v>8316</v>
      </c>
      <c r="S534" s="41">
        <v>41779.648506944446</v>
      </c>
      <c r="T534" s="40">
        <v>2014</v>
      </c>
      <c r="U534" s="42">
        <v>41809.648506944446</v>
      </c>
    </row>
    <row r="535" spans="1:21" x14ac:dyDescent="0.25">
      <c r="A535" s="43">
        <v>4051</v>
      </c>
      <c r="B535" s="44" t="s">
        <v>4047</v>
      </c>
      <c r="C535" s="44" t="s">
        <v>8155</v>
      </c>
      <c r="D535" s="59">
        <v>500</v>
      </c>
      <c r="E535" s="45">
        <v>0</v>
      </c>
      <c r="F535" s="62" t="s">
        <v>8220</v>
      </c>
      <c r="G535" s="44" t="s">
        <v>8223</v>
      </c>
      <c r="H535" s="44" t="s">
        <v>8245</v>
      </c>
      <c r="I535" s="45">
        <v>1399618380</v>
      </c>
      <c r="J535" s="45">
        <v>1399058797</v>
      </c>
      <c r="K535" s="45" t="b">
        <v>0</v>
      </c>
      <c r="L535" s="45">
        <v>0</v>
      </c>
      <c r="M535" s="45" t="b">
        <v>0</v>
      </c>
      <c r="N535" s="44" t="s">
        <v>8269</v>
      </c>
      <c r="O535" s="45">
        <v>0</v>
      </c>
      <c r="P535" s="45">
        <v>0</v>
      </c>
      <c r="Q535" s="44" t="s">
        <v>8315</v>
      </c>
      <c r="R535" s="44" t="s">
        <v>8316</v>
      </c>
      <c r="S535" s="46">
        <v>41761.810150462959</v>
      </c>
      <c r="T535" s="45"/>
      <c r="U535" s="47">
        <v>41768.286805555559</v>
      </c>
    </row>
    <row r="536" spans="1:21" x14ac:dyDescent="0.25">
      <c r="A536" s="38">
        <v>4040</v>
      </c>
      <c r="B536" s="39" t="s">
        <v>4036</v>
      </c>
      <c r="C536" s="39" t="s">
        <v>8144</v>
      </c>
      <c r="D536" s="58">
        <v>8000</v>
      </c>
      <c r="E536" s="40">
        <v>2500</v>
      </c>
      <c r="F536" s="61" t="s">
        <v>8220</v>
      </c>
      <c r="G536" s="39" t="s">
        <v>8223</v>
      </c>
      <c r="H536" s="39" t="s">
        <v>8245</v>
      </c>
      <c r="I536" s="40">
        <v>1437188400</v>
      </c>
      <c r="J536" s="40">
        <v>1432100004</v>
      </c>
      <c r="K536" s="40" t="b">
        <v>0</v>
      </c>
      <c r="L536" s="40">
        <v>2</v>
      </c>
      <c r="M536" s="40" t="b">
        <v>0</v>
      </c>
      <c r="N536" s="39" t="s">
        <v>8269</v>
      </c>
      <c r="O536" s="40">
        <v>31</v>
      </c>
      <c r="P536" s="40">
        <v>1250</v>
      </c>
      <c r="Q536" s="39" t="s">
        <v>8315</v>
      </c>
      <c r="R536" s="39" t="s">
        <v>8316</v>
      </c>
      <c r="S536" s="41">
        <v>42144.231527777774</v>
      </c>
      <c r="T536" s="40"/>
      <c r="U536" s="42">
        <v>42203.125</v>
      </c>
    </row>
    <row r="537" spans="1:21" x14ac:dyDescent="0.25">
      <c r="A537" s="43">
        <v>4037</v>
      </c>
      <c r="B537" s="44" t="s">
        <v>4033</v>
      </c>
      <c r="C537" s="44" t="s">
        <v>8141</v>
      </c>
      <c r="D537" s="59">
        <v>700</v>
      </c>
      <c r="E537" s="45">
        <v>80</v>
      </c>
      <c r="F537" s="62" t="s">
        <v>8220</v>
      </c>
      <c r="G537" s="44" t="s">
        <v>8223</v>
      </c>
      <c r="H537" s="44" t="s">
        <v>8245</v>
      </c>
      <c r="I537" s="45">
        <v>1464099900</v>
      </c>
      <c r="J537" s="45">
        <v>1462585315</v>
      </c>
      <c r="K537" s="45" t="b">
        <v>0</v>
      </c>
      <c r="L537" s="45">
        <v>2</v>
      </c>
      <c r="M537" s="45" t="b">
        <v>0</v>
      </c>
      <c r="N537" s="44" t="s">
        <v>8269</v>
      </c>
      <c r="O537" s="45">
        <v>11</v>
      </c>
      <c r="P537" s="45">
        <v>40</v>
      </c>
      <c r="Q537" s="44" t="s">
        <v>8315</v>
      </c>
      <c r="R537" s="44" t="s">
        <v>8316</v>
      </c>
      <c r="S537" s="46">
        <v>42497.070775462962</v>
      </c>
      <c r="T537" s="45"/>
      <c r="U537" s="47">
        <v>42514.600694444445</v>
      </c>
    </row>
    <row r="538" spans="1:21" x14ac:dyDescent="0.25">
      <c r="A538" s="38">
        <v>4028</v>
      </c>
      <c r="B538" s="39" t="s">
        <v>4024</v>
      </c>
      <c r="C538" s="39" t="s">
        <v>8133</v>
      </c>
      <c r="D538" s="58">
        <v>2000</v>
      </c>
      <c r="E538" s="40">
        <v>561</v>
      </c>
      <c r="F538" s="61" t="s">
        <v>8220</v>
      </c>
      <c r="G538" s="39" t="s">
        <v>8223</v>
      </c>
      <c r="H538" s="39" t="s">
        <v>8245</v>
      </c>
      <c r="I538" s="40">
        <v>1402007500</v>
      </c>
      <c r="J538" s="40">
        <v>1399415500</v>
      </c>
      <c r="K538" s="40" t="b">
        <v>0</v>
      </c>
      <c r="L538" s="40">
        <v>11</v>
      </c>
      <c r="M538" s="40" t="b">
        <v>0</v>
      </c>
      <c r="N538" s="39" t="s">
        <v>8269</v>
      </c>
      <c r="O538" s="40">
        <v>28</v>
      </c>
      <c r="P538" s="40">
        <v>51</v>
      </c>
      <c r="Q538" s="39" t="s">
        <v>8315</v>
      </c>
      <c r="R538" s="39" t="s">
        <v>8316</v>
      </c>
      <c r="S538" s="41">
        <v>41765.938657407409</v>
      </c>
      <c r="T538" s="40"/>
      <c r="U538" s="42">
        <v>41795.938657407409</v>
      </c>
    </row>
    <row r="539" spans="1:21" x14ac:dyDescent="0.25">
      <c r="A539" s="43">
        <v>4025</v>
      </c>
      <c r="B539" s="44" t="s">
        <v>4021</v>
      </c>
      <c r="C539" s="44" t="s">
        <v>8130</v>
      </c>
      <c r="D539" s="59">
        <v>5000</v>
      </c>
      <c r="E539" s="45">
        <v>250</v>
      </c>
      <c r="F539" s="62" t="s">
        <v>8220</v>
      </c>
      <c r="G539" s="44" t="s">
        <v>8229</v>
      </c>
      <c r="H539" s="44" t="s">
        <v>8248</v>
      </c>
      <c r="I539" s="45">
        <v>1437889336</v>
      </c>
      <c r="J539" s="45">
        <v>1432705336</v>
      </c>
      <c r="K539" s="45" t="b">
        <v>0</v>
      </c>
      <c r="L539" s="45">
        <v>4</v>
      </c>
      <c r="M539" s="45" t="b">
        <v>0</v>
      </c>
      <c r="N539" s="44" t="s">
        <v>8269</v>
      </c>
      <c r="O539" s="45">
        <v>5</v>
      </c>
      <c r="P539" s="45">
        <v>62.5</v>
      </c>
      <c r="Q539" s="44" t="s">
        <v>8315</v>
      </c>
      <c r="R539" s="44" t="s">
        <v>8316</v>
      </c>
      <c r="S539" s="46">
        <v>42151.237685185188</v>
      </c>
      <c r="T539" s="45"/>
      <c r="U539" s="47">
        <v>42211.237685185188</v>
      </c>
    </row>
    <row r="540" spans="1:21" x14ac:dyDescent="0.25">
      <c r="A540" s="38">
        <v>3991</v>
      </c>
      <c r="B540" s="39" t="s">
        <v>3987</v>
      </c>
      <c r="C540" s="39" t="s">
        <v>8097</v>
      </c>
      <c r="D540" s="58">
        <v>500</v>
      </c>
      <c r="E540" s="40">
        <v>100</v>
      </c>
      <c r="F540" s="61" t="s">
        <v>8220</v>
      </c>
      <c r="G540" s="39" t="s">
        <v>8223</v>
      </c>
      <c r="H540" s="39" t="s">
        <v>8245</v>
      </c>
      <c r="I540" s="40">
        <v>1433086082</v>
      </c>
      <c r="J540" s="40">
        <v>1430494082</v>
      </c>
      <c r="K540" s="40" t="b">
        <v>0</v>
      </c>
      <c r="L540" s="40">
        <v>1</v>
      </c>
      <c r="M540" s="40" t="b">
        <v>0</v>
      </c>
      <c r="N540" s="39" t="s">
        <v>8269</v>
      </c>
      <c r="O540" s="40">
        <v>20</v>
      </c>
      <c r="P540" s="40">
        <v>100</v>
      </c>
      <c r="Q540" s="39" t="s">
        <v>8315</v>
      </c>
      <c r="R540" s="39" t="s">
        <v>8316</v>
      </c>
      <c r="S540" s="41">
        <v>42125.644467592596</v>
      </c>
      <c r="T540" s="40"/>
      <c r="U540" s="42">
        <v>42155.644467592596</v>
      </c>
    </row>
    <row r="541" spans="1:21" x14ac:dyDescent="0.25">
      <c r="A541" s="43">
        <v>3987</v>
      </c>
      <c r="B541" s="44" t="s">
        <v>3983</v>
      </c>
      <c r="C541" s="44" t="s">
        <v>8093</v>
      </c>
      <c r="D541" s="59">
        <v>400</v>
      </c>
      <c r="E541" s="45">
        <v>151</v>
      </c>
      <c r="F541" s="62" t="s">
        <v>8220</v>
      </c>
      <c r="G541" s="44" t="s">
        <v>8224</v>
      </c>
      <c r="H541" s="44" t="s">
        <v>8246</v>
      </c>
      <c r="I541" s="45">
        <v>1400278290</v>
      </c>
      <c r="J541" s="45">
        <v>1399414290</v>
      </c>
      <c r="K541" s="45" t="b">
        <v>0</v>
      </c>
      <c r="L541" s="45">
        <v>13</v>
      </c>
      <c r="M541" s="45" t="b">
        <v>0</v>
      </c>
      <c r="N541" s="44" t="s">
        <v>8269</v>
      </c>
      <c r="O541" s="45">
        <v>38</v>
      </c>
      <c r="P541" s="45">
        <v>11.62</v>
      </c>
      <c r="Q541" s="44" t="s">
        <v>8315</v>
      </c>
      <c r="R541" s="44" t="s">
        <v>8316</v>
      </c>
      <c r="S541" s="46">
        <v>41765.92465277778</v>
      </c>
      <c r="T541" s="45">
        <v>2014</v>
      </c>
      <c r="U541" s="47">
        <v>41775.92465277778</v>
      </c>
    </row>
    <row r="542" spans="1:21" x14ac:dyDescent="0.25">
      <c r="A542" s="38">
        <v>3982</v>
      </c>
      <c r="B542" s="39" t="s">
        <v>3978</v>
      </c>
      <c r="C542" s="39" t="s">
        <v>8088</v>
      </c>
      <c r="D542" s="58">
        <v>850</v>
      </c>
      <c r="E542" s="40">
        <v>170</v>
      </c>
      <c r="F542" s="61" t="s">
        <v>8220</v>
      </c>
      <c r="G542" s="39" t="s">
        <v>8224</v>
      </c>
      <c r="H542" s="39" t="s">
        <v>8246</v>
      </c>
      <c r="I542" s="40">
        <v>1436297180</v>
      </c>
      <c r="J542" s="40">
        <v>1431113180</v>
      </c>
      <c r="K542" s="40" t="b">
        <v>0</v>
      </c>
      <c r="L542" s="40">
        <v>5</v>
      </c>
      <c r="M542" s="40" t="b">
        <v>0</v>
      </c>
      <c r="N542" s="39" t="s">
        <v>8269</v>
      </c>
      <c r="O542" s="40">
        <v>20</v>
      </c>
      <c r="P542" s="40">
        <v>34</v>
      </c>
      <c r="Q542" s="39" t="s">
        <v>8315</v>
      </c>
      <c r="R542" s="39" t="s">
        <v>8316</v>
      </c>
      <c r="S542" s="41">
        <v>42132.809953703705</v>
      </c>
      <c r="T542" s="40">
        <v>2015</v>
      </c>
      <c r="U542" s="42">
        <v>42192.809953703705</v>
      </c>
    </row>
    <row r="543" spans="1:21" x14ac:dyDescent="0.25">
      <c r="A543" s="43">
        <v>3981</v>
      </c>
      <c r="B543" s="44" t="s">
        <v>3358</v>
      </c>
      <c r="C543" s="44" t="s">
        <v>7469</v>
      </c>
      <c r="D543" s="59">
        <v>30000</v>
      </c>
      <c r="E543" s="45">
        <v>1225</v>
      </c>
      <c r="F543" s="62" t="s">
        <v>8220</v>
      </c>
      <c r="G543" s="44" t="s">
        <v>8223</v>
      </c>
      <c r="H543" s="44" t="s">
        <v>8245</v>
      </c>
      <c r="I543" s="45">
        <v>1468729149</v>
      </c>
      <c r="J543" s="45">
        <v>1463545149</v>
      </c>
      <c r="K543" s="45" t="b">
        <v>0</v>
      </c>
      <c r="L543" s="45">
        <v>7</v>
      </c>
      <c r="M543" s="45" t="b">
        <v>0</v>
      </c>
      <c r="N543" s="44" t="s">
        <v>8269</v>
      </c>
      <c r="O543" s="45">
        <v>4</v>
      </c>
      <c r="P543" s="45">
        <v>175</v>
      </c>
      <c r="Q543" s="44" t="s">
        <v>8315</v>
      </c>
      <c r="R543" s="44" t="s">
        <v>8316</v>
      </c>
      <c r="S543" s="46">
        <v>42508.179965277777</v>
      </c>
      <c r="T543" s="45"/>
      <c r="U543" s="47">
        <v>42568.179965277777</v>
      </c>
    </row>
    <row r="544" spans="1:21" x14ac:dyDescent="0.25">
      <c r="A544" s="38">
        <v>3974</v>
      </c>
      <c r="B544" s="39" t="s">
        <v>3971</v>
      </c>
      <c r="C544" s="39" t="s">
        <v>8081</v>
      </c>
      <c r="D544" s="58">
        <v>1000</v>
      </c>
      <c r="E544" s="40">
        <v>320</v>
      </c>
      <c r="F544" s="61" t="s">
        <v>8220</v>
      </c>
      <c r="G544" s="39" t="s">
        <v>8224</v>
      </c>
      <c r="H544" s="39" t="s">
        <v>8246</v>
      </c>
      <c r="I544" s="40">
        <v>1464872848</v>
      </c>
      <c r="J544" s="40">
        <v>1462280848</v>
      </c>
      <c r="K544" s="40" t="b">
        <v>0</v>
      </c>
      <c r="L544" s="40">
        <v>11</v>
      </c>
      <c r="M544" s="40" t="b">
        <v>0</v>
      </c>
      <c r="N544" s="39" t="s">
        <v>8269</v>
      </c>
      <c r="O544" s="40">
        <v>32</v>
      </c>
      <c r="P544" s="40">
        <v>29.09</v>
      </c>
      <c r="Q544" s="39" t="s">
        <v>8315</v>
      </c>
      <c r="R544" s="39" t="s">
        <v>8316</v>
      </c>
      <c r="S544" s="41">
        <v>42493.546851851854</v>
      </c>
      <c r="T544" s="40">
        <v>2016</v>
      </c>
      <c r="U544" s="42">
        <v>42523.546851851854</v>
      </c>
    </row>
    <row r="545" spans="1:21" x14ac:dyDescent="0.25">
      <c r="A545" s="43">
        <v>3957</v>
      </c>
      <c r="B545" s="44" t="s">
        <v>3954</v>
      </c>
      <c r="C545" s="44" t="s">
        <v>8064</v>
      </c>
      <c r="D545" s="59">
        <v>28000</v>
      </c>
      <c r="E545" s="45">
        <v>7</v>
      </c>
      <c r="F545" s="62" t="s">
        <v>8220</v>
      </c>
      <c r="G545" s="44" t="s">
        <v>8223</v>
      </c>
      <c r="H545" s="44" t="s">
        <v>8245</v>
      </c>
      <c r="I545" s="45">
        <v>1468020354</v>
      </c>
      <c r="J545" s="45">
        <v>1464045954</v>
      </c>
      <c r="K545" s="45" t="b">
        <v>0</v>
      </c>
      <c r="L545" s="45">
        <v>1</v>
      </c>
      <c r="M545" s="45" t="b">
        <v>0</v>
      </c>
      <c r="N545" s="44" t="s">
        <v>8269</v>
      </c>
      <c r="O545" s="45">
        <v>0</v>
      </c>
      <c r="P545" s="45">
        <v>7</v>
      </c>
      <c r="Q545" s="44" t="s">
        <v>8315</v>
      </c>
      <c r="R545" s="44" t="s">
        <v>8316</v>
      </c>
      <c r="S545" s="46">
        <v>42513.976319444446</v>
      </c>
      <c r="T545" s="45"/>
      <c r="U545" s="47">
        <v>42559.976319444446</v>
      </c>
    </row>
    <row r="546" spans="1:21" x14ac:dyDescent="0.25">
      <c r="A546" s="38">
        <v>3954</v>
      </c>
      <c r="B546" s="39" t="s">
        <v>3951</v>
      </c>
      <c r="C546" s="39" t="s">
        <v>8061</v>
      </c>
      <c r="D546" s="58">
        <v>25000</v>
      </c>
      <c r="E546" s="40">
        <v>0</v>
      </c>
      <c r="F546" s="61" t="s">
        <v>8220</v>
      </c>
      <c r="G546" s="39" t="s">
        <v>8228</v>
      </c>
      <c r="H546" s="39" t="s">
        <v>8250</v>
      </c>
      <c r="I546" s="40">
        <v>1405352264</v>
      </c>
      <c r="J546" s="40">
        <v>1400168264</v>
      </c>
      <c r="K546" s="40" t="b">
        <v>0</v>
      </c>
      <c r="L546" s="40">
        <v>0</v>
      </c>
      <c r="M546" s="40" t="b">
        <v>0</v>
      </c>
      <c r="N546" s="39" t="s">
        <v>8269</v>
      </c>
      <c r="O546" s="40">
        <v>0</v>
      </c>
      <c r="P546" s="40">
        <v>0</v>
      </c>
      <c r="Q546" s="39" t="s">
        <v>8315</v>
      </c>
      <c r="R546" s="39" t="s">
        <v>8316</v>
      </c>
      <c r="S546" s="41">
        <v>41774.651203703703</v>
      </c>
      <c r="T546" s="40"/>
      <c r="U546" s="42">
        <v>41834.651203703703</v>
      </c>
    </row>
    <row r="547" spans="1:21" x14ac:dyDescent="0.25">
      <c r="A547" s="43">
        <v>3938</v>
      </c>
      <c r="B547" s="44" t="s">
        <v>3935</v>
      </c>
      <c r="C547" s="44" t="s">
        <v>8046</v>
      </c>
      <c r="D547" s="59">
        <v>3255</v>
      </c>
      <c r="E547" s="45">
        <v>397</v>
      </c>
      <c r="F547" s="62" t="s">
        <v>8220</v>
      </c>
      <c r="G547" s="44" t="s">
        <v>8223</v>
      </c>
      <c r="H547" s="44" t="s">
        <v>8245</v>
      </c>
      <c r="I547" s="45">
        <v>1435441454</v>
      </c>
      <c r="J547" s="45">
        <v>1432763054</v>
      </c>
      <c r="K547" s="45" t="b">
        <v>0</v>
      </c>
      <c r="L547" s="45">
        <v>5</v>
      </c>
      <c r="M547" s="45" t="b">
        <v>0</v>
      </c>
      <c r="N547" s="44" t="s">
        <v>8269</v>
      </c>
      <c r="O547" s="45">
        <v>12</v>
      </c>
      <c r="P547" s="45">
        <v>79.400000000000006</v>
      </c>
      <c r="Q547" s="44" t="s">
        <v>8315</v>
      </c>
      <c r="R547" s="44" t="s">
        <v>8316</v>
      </c>
      <c r="S547" s="46">
        <v>42151.905717592592</v>
      </c>
      <c r="T547" s="45"/>
      <c r="U547" s="47">
        <v>42182.905717592592</v>
      </c>
    </row>
    <row r="548" spans="1:21" x14ac:dyDescent="0.25">
      <c r="A548" s="38">
        <v>3924</v>
      </c>
      <c r="B548" s="39" t="s">
        <v>3921</v>
      </c>
      <c r="C548" s="39" t="s">
        <v>8032</v>
      </c>
      <c r="D548" s="58">
        <v>15000</v>
      </c>
      <c r="E548" s="40">
        <v>2290</v>
      </c>
      <c r="F548" s="61" t="s">
        <v>8220</v>
      </c>
      <c r="G548" s="39" t="s">
        <v>8223</v>
      </c>
      <c r="H548" s="39" t="s">
        <v>8245</v>
      </c>
      <c r="I548" s="40">
        <v>1403823722</v>
      </c>
      <c r="J548" s="40">
        <v>1401231722</v>
      </c>
      <c r="K548" s="40" t="b">
        <v>0</v>
      </c>
      <c r="L548" s="40">
        <v>40</v>
      </c>
      <c r="M548" s="40" t="b">
        <v>0</v>
      </c>
      <c r="N548" s="39" t="s">
        <v>8269</v>
      </c>
      <c r="O548" s="40">
        <v>15</v>
      </c>
      <c r="P548" s="40">
        <v>57.25</v>
      </c>
      <c r="Q548" s="39" t="s">
        <v>8315</v>
      </c>
      <c r="R548" s="39" t="s">
        <v>8316</v>
      </c>
      <c r="S548" s="41">
        <v>41786.959745370368</v>
      </c>
      <c r="T548" s="40"/>
      <c r="U548" s="42">
        <v>41816.959745370368</v>
      </c>
    </row>
    <row r="549" spans="1:21" x14ac:dyDescent="0.25">
      <c r="A549" s="43">
        <v>3916</v>
      </c>
      <c r="B549" s="44" t="s">
        <v>3913</v>
      </c>
      <c r="C549" s="44" t="s">
        <v>8024</v>
      </c>
      <c r="D549" s="59">
        <v>2000</v>
      </c>
      <c r="E549" s="45">
        <v>0</v>
      </c>
      <c r="F549" s="62" t="s">
        <v>8220</v>
      </c>
      <c r="G549" s="44" t="s">
        <v>8231</v>
      </c>
      <c r="H549" s="44" t="s">
        <v>8252</v>
      </c>
      <c r="I549" s="45">
        <v>1464952752</v>
      </c>
      <c r="J549" s="45">
        <v>1462360752</v>
      </c>
      <c r="K549" s="45" t="b">
        <v>0</v>
      </c>
      <c r="L549" s="45">
        <v>0</v>
      </c>
      <c r="M549" s="45" t="b">
        <v>0</v>
      </c>
      <c r="N549" s="44" t="s">
        <v>8269</v>
      </c>
      <c r="O549" s="45">
        <v>0</v>
      </c>
      <c r="P549" s="45">
        <v>0</v>
      </c>
      <c r="Q549" s="44" t="s">
        <v>8315</v>
      </c>
      <c r="R549" s="44" t="s">
        <v>8316</v>
      </c>
      <c r="S549" s="46">
        <v>42494.471666666665</v>
      </c>
      <c r="T549" s="45"/>
      <c r="U549" s="47">
        <v>42524.471666666665</v>
      </c>
    </row>
    <row r="550" spans="1:21" x14ac:dyDescent="0.25">
      <c r="A550" s="38">
        <v>3915</v>
      </c>
      <c r="B550" s="39" t="s">
        <v>3912</v>
      </c>
      <c r="C550" s="39" t="s">
        <v>8023</v>
      </c>
      <c r="D550" s="58">
        <v>1500</v>
      </c>
      <c r="E550" s="40">
        <v>5</v>
      </c>
      <c r="F550" s="61" t="s">
        <v>8220</v>
      </c>
      <c r="G550" s="39" t="s">
        <v>8224</v>
      </c>
      <c r="H550" s="39" t="s">
        <v>8246</v>
      </c>
      <c r="I550" s="40">
        <v>1464824309</v>
      </c>
      <c r="J550" s="40">
        <v>1462232309</v>
      </c>
      <c r="K550" s="40" t="b">
        <v>0</v>
      </c>
      <c r="L550" s="40">
        <v>1</v>
      </c>
      <c r="M550" s="40" t="b">
        <v>0</v>
      </c>
      <c r="N550" s="39" t="s">
        <v>8269</v>
      </c>
      <c r="O550" s="40">
        <v>0</v>
      </c>
      <c r="P550" s="40">
        <v>5</v>
      </c>
      <c r="Q550" s="39" t="s">
        <v>8315</v>
      </c>
      <c r="R550" s="39" t="s">
        <v>8316</v>
      </c>
      <c r="S550" s="41">
        <v>42492.98505787037</v>
      </c>
      <c r="T550" s="40">
        <v>2016</v>
      </c>
      <c r="U550" s="42">
        <v>42522.98505787037</v>
      </c>
    </row>
    <row r="551" spans="1:21" x14ac:dyDescent="0.25">
      <c r="A551" s="43">
        <v>3906</v>
      </c>
      <c r="B551" s="44" t="s">
        <v>3903</v>
      </c>
      <c r="C551" s="44" t="s">
        <v>8014</v>
      </c>
      <c r="D551" s="59">
        <v>1500</v>
      </c>
      <c r="E551" s="45">
        <v>1010</v>
      </c>
      <c r="F551" s="62" t="s">
        <v>8220</v>
      </c>
      <c r="G551" s="44" t="s">
        <v>8224</v>
      </c>
      <c r="H551" s="44" t="s">
        <v>8246</v>
      </c>
      <c r="I551" s="45">
        <v>1435325100</v>
      </c>
      <c r="J551" s="45">
        <v>1432072893</v>
      </c>
      <c r="K551" s="45" t="b">
        <v>0</v>
      </c>
      <c r="L551" s="45">
        <v>16</v>
      </c>
      <c r="M551" s="45" t="b">
        <v>0</v>
      </c>
      <c r="N551" s="44" t="s">
        <v>8269</v>
      </c>
      <c r="O551" s="45">
        <v>67</v>
      </c>
      <c r="P551" s="45">
        <v>63.13</v>
      </c>
      <c r="Q551" s="44" t="s">
        <v>8315</v>
      </c>
      <c r="R551" s="44" t="s">
        <v>8316</v>
      </c>
      <c r="S551" s="46">
        <v>42143.917743055557</v>
      </c>
      <c r="T551" s="45">
        <v>2015</v>
      </c>
      <c r="U551" s="47">
        <v>42181.559027777781</v>
      </c>
    </row>
    <row r="552" spans="1:21" x14ac:dyDescent="0.25">
      <c r="A552" s="38">
        <v>3900</v>
      </c>
      <c r="B552" s="39" t="s">
        <v>3897</v>
      </c>
      <c r="C552" s="39" t="s">
        <v>8008</v>
      </c>
      <c r="D552" s="58">
        <v>2500</v>
      </c>
      <c r="E552" s="40">
        <v>135</v>
      </c>
      <c r="F552" s="61" t="s">
        <v>8220</v>
      </c>
      <c r="G552" s="39" t="s">
        <v>8223</v>
      </c>
      <c r="H552" s="39" t="s">
        <v>8245</v>
      </c>
      <c r="I552" s="40">
        <v>1433988791</v>
      </c>
      <c r="J552" s="40">
        <v>1431396791</v>
      </c>
      <c r="K552" s="40" t="b">
        <v>0</v>
      </c>
      <c r="L552" s="40">
        <v>5</v>
      </c>
      <c r="M552" s="40" t="b">
        <v>0</v>
      </c>
      <c r="N552" s="39" t="s">
        <v>8269</v>
      </c>
      <c r="O552" s="40">
        <v>5</v>
      </c>
      <c r="P552" s="40">
        <v>27</v>
      </c>
      <c r="Q552" s="39" t="s">
        <v>8315</v>
      </c>
      <c r="R552" s="39" t="s">
        <v>8316</v>
      </c>
      <c r="S552" s="41">
        <v>42136.092488425929</v>
      </c>
      <c r="T552" s="40"/>
      <c r="U552" s="42">
        <v>42166.092488425929</v>
      </c>
    </row>
    <row r="553" spans="1:21" x14ac:dyDescent="0.25">
      <c r="A553" s="43">
        <v>3893</v>
      </c>
      <c r="B553" s="44" t="s">
        <v>3890</v>
      </c>
      <c r="C553" s="44" t="s">
        <v>8001</v>
      </c>
      <c r="D553" s="59">
        <v>50000</v>
      </c>
      <c r="E553" s="45">
        <v>10775</v>
      </c>
      <c r="F553" s="62" t="s">
        <v>8220</v>
      </c>
      <c r="G553" s="44" t="s">
        <v>8223</v>
      </c>
      <c r="H553" s="44" t="s">
        <v>8245</v>
      </c>
      <c r="I553" s="45">
        <v>1404194400</v>
      </c>
      <c r="J553" s="45">
        <v>1400600840</v>
      </c>
      <c r="K553" s="45" t="b">
        <v>0</v>
      </c>
      <c r="L553" s="45">
        <v>84</v>
      </c>
      <c r="M553" s="45" t="b">
        <v>0</v>
      </c>
      <c r="N553" s="44" t="s">
        <v>8269</v>
      </c>
      <c r="O553" s="45">
        <v>22</v>
      </c>
      <c r="P553" s="45">
        <v>128.27000000000001</v>
      </c>
      <c r="Q553" s="44" t="s">
        <v>8315</v>
      </c>
      <c r="R553" s="44" t="s">
        <v>8316</v>
      </c>
      <c r="S553" s="46">
        <v>41779.657870370371</v>
      </c>
      <c r="T553" s="45"/>
      <c r="U553" s="47">
        <v>41821.25</v>
      </c>
    </row>
    <row r="554" spans="1:21" x14ac:dyDescent="0.25">
      <c r="A554" s="38">
        <v>3867</v>
      </c>
      <c r="B554" s="39" t="s">
        <v>3864</v>
      </c>
      <c r="C554" s="39" t="s">
        <v>7976</v>
      </c>
      <c r="D554" s="58">
        <v>2000</v>
      </c>
      <c r="E554" s="40">
        <v>251</v>
      </c>
      <c r="F554" s="61" t="s">
        <v>8220</v>
      </c>
      <c r="G554" s="39" t="s">
        <v>8223</v>
      </c>
      <c r="H554" s="39" t="s">
        <v>8245</v>
      </c>
      <c r="I554" s="40">
        <v>1466278339</v>
      </c>
      <c r="J554" s="40">
        <v>1463686339</v>
      </c>
      <c r="K554" s="40" t="b">
        <v>0</v>
      </c>
      <c r="L554" s="40">
        <v>5</v>
      </c>
      <c r="M554" s="40" t="b">
        <v>0</v>
      </c>
      <c r="N554" s="39" t="s">
        <v>8269</v>
      </c>
      <c r="O554" s="40">
        <v>13</v>
      </c>
      <c r="P554" s="40">
        <v>50.2</v>
      </c>
      <c r="Q554" s="39" t="s">
        <v>8315</v>
      </c>
      <c r="R554" s="39" t="s">
        <v>8316</v>
      </c>
      <c r="S554" s="41">
        <v>42509.814108796294</v>
      </c>
      <c r="T554" s="40"/>
      <c r="U554" s="42">
        <v>42539.814108796294</v>
      </c>
    </row>
    <row r="555" spans="1:21" x14ac:dyDescent="0.25">
      <c r="A555" s="43">
        <v>3859</v>
      </c>
      <c r="B555" s="44" t="s">
        <v>3856</v>
      </c>
      <c r="C555" s="44" t="s">
        <v>7968</v>
      </c>
      <c r="D555" s="59">
        <v>2500</v>
      </c>
      <c r="E555" s="45">
        <v>1</v>
      </c>
      <c r="F555" s="62" t="s">
        <v>8220</v>
      </c>
      <c r="G555" s="44" t="s">
        <v>8223</v>
      </c>
      <c r="H555" s="44" t="s">
        <v>8245</v>
      </c>
      <c r="I555" s="45">
        <v>1403730000</v>
      </c>
      <c r="J555" s="45">
        <v>1401485207</v>
      </c>
      <c r="K555" s="45" t="b">
        <v>0</v>
      </c>
      <c r="L555" s="45">
        <v>1</v>
      </c>
      <c r="M555" s="45" t="b">
        <v>0</v>
      </c>
      <c r="N555" s="44" t="s">
        <v>8269</v>
      </c>
      <c r="O555" s="45">
        <v>0</v>
      </c>
      <c r="P555" s="45">
        <v>1</v>
      </c>
      <c r="Q555" s="44" t="s">
        <v>8315</v>
      </c>
      <c r="R555" s="44" t="s">
        <v>8316</v>
      </c>
      <c r="S555" s="46">
        <v>41789.893599537034</v>
      </c>
      <c r="T555" s="45"/>
      <c r="U555" s="47">
        <v>41815.875</v>
      </c>
    </row>
    <row r="556" spans="1:21" x14ac:dyDescent="0.25">
      <c r="A556" s="38">
        <v>3858</v>
      </c>
      <c r="B556" s="39" t="s">
        <v>3855</v>
      </c>
      <c r="C556" s="39" t="s">
        <v>7967</v>
      </c>
      <c r="D556" s="58">
        <v>500</v>
      </c>
      <c r="E556" s="40">
        <v>10</v>
      </c>
      <c r="F556" s="61" t="s">
        <v>8220</v>
      </c>
      <c r="G556" s="39" t="s">
        <v>8224</v>
      </c>
      <c r="H556" s="39" t="s">
        <v>8246</v>
      </c>
      <c r="I556" s="40">
        <v>1432328400</v>
      </c>
      <c r="J556" s="40">
        <v>1430734844</v>
      </c>
      <c r="K556" s="40" t="b">
        <v>0</v>
      </c>
      <c r="L556" s="40">
        <v>1</v>
      </c>
      <c r="M556" s="40" t="b">
        <v>0</v>
      </c>
      <c r="N556" s="39" t="s">
        <v>8269</v>
      </c>
      <c r="O556" s="40">
        <v>2</v>
      </c>
      <c r="P556" s="40">
        <v>10</v>
      </c>
      <c r="Q556" s="39" t="s">
        <v>8315</v>
      </c>
      <c r="R556" s="39" t="s">
        <v>8316</v>
      </c>
      <c r="S556" s="41">
        <v>42128.431064814817</v>
      </c>
      <c r="T556" s="40">
        <v>2015</v>
      </c>
      <c r="U556" s="42">
        <v>42146.875</v>
      </c>
    </row>
    <row r="557" spans="1:21" x14ac:dyDescent="0.25">
      <c r="A557" s="43">
        <v>3849</v>
      </c>
      <c r="B557" s="44" t="s">
        <v>3846</v>
      </c>
      <c r="C557" s="44" t="s">
        <v>7958</v>
      </c>
      <c r="D557" s="59">
        <v>30000</v>
      </c>
      <c r="E557" s="45">
        <v>2113</v>
      </c>
      <c r="F557" s="62" t="s">
        <v>8220</v>
      </c>
      <c r="G557" s="44" t="s">
        <v>8235</v>
      </c>
      <c r="H557" s="44" t="s">
        <v>8248</v>
      </c>
      <c r="I557" s="45">
        <v>1434047084</v>
      </c>
      <c r="J557" s="45">
        <v>1431455084</v>
      </c>
      <c r="K557" s="45" t="b">
        <v>1</v>
      </c>
      <c r="L557" s="45">
        <v>28</v>
      </c>
      <c r="M557" s="45" t="b">
        <v>0</v>
      </c>
      <c r="N557" s="44" t="s">
        <v>8269</v>
      </c>
      <c r="O557" s="45">
        <v>7</v>
      </c>
      <c r="P557" s="45">
        <v>75.459999999999994</v>
      </c>
      <c r="Q557" s="44" t="s">
        <v>8315</v>
      </c>
      <c r="R557" s="44" t="s">
        <v>8316</v>
      </c>
      <c r="S557" s="46">
        <v>42136.767175925925</v>
      </c>
      <c r="T557" s="45"/>
      <c r="U557" s="47">
        <v>42166.767175925925</v>
      </c>
    </row>
    <row r="558" spans="1:21" x14ac:dyDescent="0.25">
      <c r="A558" s="38">
        <v>3844</v>
      </c>
      <c r="B558" s="39" t="s">
        <v>3841</v>
      </c>
      <c r="C558" s="39" t="s">
        <v>7953</v>
      </c>
      <c r="D558" s="58">
        <v>9800</v>
      </c>
      <c r="E558" s="40">
        <v>4066</v>
      </c>
      <c r="F558" s="61" t="s">
        <v>8220</v>
      </c>
      <c r="G558" s="39" t="s">
        <v>8223</v>
      </c>
      <c r="H558" s="39" t="s">
        <v>8245</v>
      </c>
      <c r="I558" s="40">
        <v>1401778740</v>
      </c>
      <c r="J558" s="40">
        <v>1399474134</v>
      </c>
      <c r="K558" s="40" t="b">
        <v>1</v>
      </c>
      <c r="L558" s="40">
        <v>50</v>
      </c>
      <c r="M558" s="40" t="b">
        <v>0</v>
      </c>
      <c r="N558" s="39" t="s">
        <v>8269</v>
      </c>
      <c r="O558" s="40">
        <v>41</v>
      </c>
      <c r="P558" s="40">
        <v>81.319999999999993</v>
      </c>
      <c r="Q558" s="39" t="s">
        <v>8315</v>
      </c>
      <c r="R558" s="39" t="s">
        <v>8316</v>
      </c>
      <c r="S558" s="41">
        <v>41766.617291666669</v>
      </c>
      <c r="T558" s="40"/>
      <c r="U558" s="42">
        <v>41793.290972222225</v>
      </c>
    </row>
    <row r="559" spans="1:21" x14ac:dyDescent="0.25">
      <c r="A559" s="43">
        <v>3843</v>
      </c>
      <c r="B559" s="44" t="s">
        <v>3840</v>
      </c>
      <c r="C559" s="44" t="s">
        <v>7952</v>
      </c>
      <c r="D559" s="59">
        <v>5000</v>
      </c>
      <c r="E559" s="45">
        <v>1065</v>
      </c>
      <c r="F559" s="62" t="s">
        <v>8220</v>
      </c>
      <c r="G559" s="44" t="s">
        <v>8223</v>
      </c>
      <c r="H559" s="44" t="s">
        <v>8245</v>
      </c>
      <c r="I559" s="45">
        <v>1401587064</v>
      </c>
      <c r="J559" s="45">
        <v>1399427064</v>
      </c>
      <c r="K559" s="45" t="b">
        <v>1</v>
      </c>
      <c r="L559" s="45">
        <v>19</v>
      </c>
      <c r="M559" s="45" t="b">
        <v>0</v>
      </c>
      <c r="N559" s="44" t="s">
        <v>8269</v>
      </c>
      <c r="O559" s="45">
        <v>21</v>
      </c>
      <c r="P559" s="45">
        <v>56.05</v>
      </c>
      <c r="Q559" s="44" t="s">
        <v>8315</v>
      </c>
      <c r="R559" s="44" t="s">
        <v>8316</v>
      </c>
      <c r="S559" s="46">
        <v>41766.072500000002</v>
      </c>
      <c r="T559" s="45"/>
      <c r="U559" s="47">
        <v>41791.072500000002</v>
      </c>
    </row>
    <row r="560" spans="1:21" x14ac:dyDescent="0.25">
      <c r="A560" s="38">
        <v>3841</v>
      </c>
      <c r="B560" s="39" t="s">
        <v>3838</v>
      </c>
      <c r="C560" s="39" t="s">
        <v>7950</v>
      </c>
      <c r="D560" s="58">
        <v>10000</v>
      </c>
      <c r="E560" s="40">
        <v>872</v>
      </c>
      <c r="F560" s="61" t="s">
        <v>8220</v>
      </c>
      <c r="G560" s="39" t="s">
        <v>8223</v>
      </c>
      <c r="H560" s="39" t="s">
        <v>8245</v>
      </c>
      <c r="I560" s="40">
        <v>1405882287</v>
      </c>
      <c r="J560" s="40">
        <v>1400698287</v>
      </c>
      <c r="K560" s="40" t="b">
        <v>1</v>
      </c>
      <c r="L560" s="40">
        <v>34</v>
      </c>
      <c r="M560" s="40" t="b">
        <v>0</v>
      </c>
      <c r="N560" s="39" t="s">
        <v>8269</v>
      </c>
      <c r="O560" s="40">
        <v>9</v>
      </c>
      <c r="P560" s="40">
        <v>25.65</v>
      </c>
      <c r="Q560" s="39" t="s">
        <v>8315</v>
      </c>
      <c r="R560" s="39" t="s">
        <v>8316</v>
      </c>
      <c r="S560" s="41">
        <v>41780.785729166666</v>
      </c>
      <c r="T560" s="40"/>
      <c r="U560" s="42">
        <v>41840.785729166666</v>
      </c>
    </row>
    <row r="561" spans="1:21" x14ac:dyDescent="0.25">
      <c r="A561" s="43">
        <v>3794</v>
      </c>
      <c r="B561" s="44" t="s">
        <v>3791</v>
      </c>
      <c r="C561" s="44" t="s">
        <v>7904</v>
      </c>
      <c r="D561" s="59">
        <v>5000</v>
      </c>
      <c r="E561" s="45">
        <v>50</v>
      </c>
      <c r="F561" s="62" t="s">
        <v>8220</v>
      </c>
      <c r="G561" s="44" t="s">
        <v>8224</v>
      </c>
      <c r="H561" s="44" t="s">
        <v>8246</v>
      </c>
      <c r="I561" s="45">
        <v>1433685354</v>
      </c>
      <c r="J561" s="45">
        <v>1431093354</v>
      </c>
      <c r="K561" s="45" t="b">
        <v>0</v>
      </c>
      <c r="L561" s="45">
        <v>1</v>
      </c>
      <c r="M561" s="45" t="b">
        <v>0</v>
      </c>
      <c r="N561" s="44" t="s">
        <v>8303</v>
      </c>
      <c r="O561" s="45">
        <v>1</v>
      </c>
      <c r="P561" s="45">
        <v>50</v>
      </c>
      <c r="Q561" s="44" t="s">
        <v>8315</v>
      </c>
      <c r="R561" s="44" t="s">
        <v>8357</v>
      </c>
      <c r="S561" s="46">
        <v>42132.58048611111</v>
      </c>
      <c r="T561" s="45">
        <v>2015</v>
      </c>
      <c r="U561" s="47">
        <v>42162.58048611111</v>
      </c>
    </row>
    <row r="562" spans="1:21" x14ac:dyDescent="0.25">
      <c r="A562" s="38">
        <v>3791</v>
      </c>
      <c r="B562" s="39" t="s">
        <v>3788</v>
      </c>
      <c r="C562" s="39" t="s">
        <v>7901</v>
      </c>
      <c r="D562" s="58">
        <v>1500</v>
      </c>
      <c r="E562" s="40">
        <v>0</v>
      </c>
      <c r="F562" s="61" t="s">
        <v>8220</v>
      </c>
      <c r="G562" s="39" t="s">
        <v>8223</v>
      </c>
      <c r="H562" s="39" t="s">
        <v>8245</v>
      </c>
      <c r="I562" s="40">
        <v>1404664592</v>
      </c>
      <c r="J562" s="40">
        <v>1399480592</v>
      </c>
      <c r="K562" s="40" t="b">
        <v>0</v>
      </c>
      <c r="L562" s="40">
        <v>0</v>
      </c>
      <c r="M562" s="40" t="b">
        <v>0</v>
      </c>
      <c r="N562" s="39" t="s">
        <v>8303</v>
      </c>
      <c r="O562" s="40">
        <v>0</v>
      </c>
      <c r="P562" s="40">
        <v>0</v>
      </c>
      <c r="Q562" s="39" t="s">
        <v>8315</v>
      </c>
      <c r="R562" s="39" t="s">
        <v>8357</v>
      </c>
      <c r="S562" s="41">
        <v>41766.692037037035</v>
      </c>
      <c r="T562" s="40"/>
      <c r="U562" s="42">
        <v>41826.692037037035</v>
      </c>
    </row>
    <row r="563" spans="1:21" x14ac:dyDescent="0.25">
      <c r="A563" s="43">
        <v>3789</v>
      </c>
      <c r="B563" s="44" t="s">
        <v>3786</v>
      </c>
      <c r="C563" s="44" t="s">
        <v>7899</v>
      </c>
      <c r="D563" s="59">
        <v>3550</v>
      </c>
      <c r="E563" s="45">
        <v>116</v>
      </c>
      <c r="F563" s="62" t="s">
        <v>8220</v>
      </c>
      <c r="G563" s="44" t="s">
        <v>8224</v>
      </c>
      <c r="H563" s="44" t="s">
        <v>8246</v>
      </c>
      <c r="I563" s="45">
        <v>1434395418</v>
      </c>
      <c r="J563" s="45">
        <v>1431630618</v>
      </c>
      <c r="K563" s="45" t="b">
        <v>0</v>
      </c>
      <c r="L563" s="45">
        <v>4</v>
      </c>
      <c r="M563" s="45" t="b">
        <v>0</v>
      </c>
      <c r="N563" s="44" t="s">
        <v>8303</v>
      </c>
      <c r="O563" s="45">
        <v>3</v>
      </c>
      <c r="P563" s="45">
        <v>29</v>
      </c>
      <c r="Q563" s="44" t="s">
        <v>8315</v>
      </c>
      <c r="R563" s="44" t="s">
        <v>8357</v>
      </c>
      <c r="S563" s="46">
        <v>42138.798819444448</v>
      </c>
      <c r="T563" s="45">
        <v>2015</v>
      </c>
      <c r="U563" s="47">
        <v>42170.798819444448</v>
      </c>
    </row>
    <row r="564" spans="1:21" x14ac:dyDescent="0.25">
      <c r="A564" s="38">
        <v>3646</v>
      </c>
      <c r="B564" s="39" t="s">
        <v>3644</v>
      </c>
      <c r="C564" s="39" t="s">
        <v>7756</v>
      </c>
      <c r="D564" s="58">
        <v>10000</v>
      </c>
      <c r="E564" s="40">
        <v>481</v>
      </c>
      <c r="F564" s="61" t="s">
        <v>8220</v>
      </c>
      <c r="G564" s="39" t="s">
        <v>8223</v>
      </c>
      <c r="H564" s="39" t="s">
        <v>8245</v>
      </c>
      <c r="I564" s="40">
        <v>1434497400</v>
      </c>
      <c r="J564" s="40">
        <v>1431770802</v>
      </c>
      <c r="K564" s="40" t="b">
        <v>0</v>
      </c>
      <c r="L564" s="40">
        <v>8</v>
      </c>
      <c r="M564" s="40" t="b">
        <v>0</v>
      </c>
      <c r="N564" s="39" t="s">
        <v>8303</v>
      </c>
      <c r="O564" s="40">
        <v>5</v>
      </c>
      <c r="P564" s="40">
        <v>60.13</v>
      </c>
      <c r="Q564" s="39" t="s">
        <v>8315</v>
      </c>
      <c r="R564" s="39" t="s">
        <v>8357</v>
      </c>
      <c r="S564" s="41">
        <v>42140.421319444446</v>
      </c>
      <c r="T564" s="40"/>
      <c r="U564" s="42">
        <v>42171.979166666664</v>
      </c>
    </row>
    <row r="565" spans="1:21" x14ac:dyDescent="0.25">
      <c r="A565" s="43">
        <v>3188</v>
      </c>
      <c r="B565" s="44" t="s">
        <v>3188</v>
      </c>
      <c r="C565" s="44" t="s">
        <v>7298</v>
      </c>
      <c r="D565" s="59">
        <v>200</v>
      </c>
      <c r="E565" s="45">
        <v>130</v>
      </c>
      <c r="F565" s="62" t="s">
        <v>8220</v>
      </c>
      <c r="G565" s="44" t="s">
        <v>8224</v>
      </c>
      <c r="H565" s="44" t="s">
        <v>8246</v>
      </c>
      <c r="I565" s="45">
        <v>1433930302</v>
      </c>
      <c r="J565" s="45">
        <v>1432115902</v>
      </c>
      <c r="K565" s="45" t="b">
        <v>0</v>
      </c>
      <c r="L565" s="45">
        <v>9</v>
      </c>
      <c r="M565" s="45" t="b">
        <v>0</v>
      </c>
      <c r="N565" s="44" t="s">
        <v>8303</v>
      </c>
      <c r="O565" s="45">
        <v>65</v>
      </c>
      <c r="P565" s="45">
        <v>14.44</v>
      </c>
      <c r="Q565" s="44" t="s">
        <v>8315</v>
      </c>
      <c r="R565" s="44" t="s">
        <v>8357</v>
      </c>
      <c r="S565" s="46">
        <v>42144.415532407409</v>
      </c>
      <c r="T565" s="45">
        <v>2015</v>
      </c>
      <c r="U565" s="47">
        <v>42165.415532407409</v>
      </c>
    </row>
    <row r="566" spans="1:21" x14ac:dyDescent="0.25">
      <c r="A566" s="38">
        <v>3117</v>
      </c>
      <c r="B566" s="39" t="s">
        <v>3117</v>
      </c>
      <c r="C566" s="39" t="s">
        <v>7227</v>
      </c>
      <c r="D566" s="58">
        <v>1000</v>
      </c>
      <c r="E566" s="40">
        <v>1</v>
      </c>
      <c r="F566" s="61" t="s">
        <v>8220</v>
      </c>
      <c r="G566" s="39" t="s">
        <v>8224</v>
      </c>
      <c r="H566" s="39" t="s">
        <v>8246</v>
      </c>
      <c r="I566" s="40">
        <v>1464354720</v>
      </c>
      <c r="J566" s="40">
        <v>1463648360</v>
      </c>
      <c r="K566" s="40" t="b">
        <v>0</v>
      </c>
      <c r="L566" s="40">
        <v>1</v>
      </c>
      <c r="M566" s="40" t="b">
        <v>0</v>
      </c>
      <c r="N566" s="39" t="s">
        <v>8301</v>
      </c>
      <c r="O566" s="40">
        <v>0</v>
      </c>
      <c r="P566" s="40">
        <v>1</v>
      </c>
      <c r="Q566" s="39" t="s">
        <v>8315</v>
      </c>
      <c r="R566" s="39" t="s">
        <v>8355</v>
      </c>
      <c r="S566" s="41">
        <v>42509.374537037038</v>
      </c>
      <c r="T566" s="40">
        <v>2016</v>
      </c>
      <c r="U566" s="42">
        <v>42517.55</v>
      </c>
    </row>
    <row r="567" spans="1:21" x14ac:dyDescent="0.25">
      <c r="A567" s="43">
        <v>3115</v>
      </c>
      <c r="B567" s="44" t="s">
        <v>3115</v>
      </c>
      <c r="C567" s="44" t="s">
        <v>7225</v>
      </c>
      <c r="D567" s="59">
        <v>10000</v>
      </c>
      <c r="E567" s="45">
        <v>300</v>
      </c>
      <c r="F567" s="62" t="s">
        <v>8220</v>
      </c>
      <c r="G567" s="44" t="s">
        <v>8234</v>
      </c>
      <c r="H567" s="44" t="s">
        <v>8254</v>
      </c>
      <c r="I567" s="45">
        <v>1465123427</v>
      </c>
      <c r="J567" s="45">
        <v>1462531427</v>
      </c>
      <c r="K567" s="45" t="b">
        <v>0</v>
      </c>
      <c r="L567" s="45">
        <v>1</v>
      </c>
      <c r="M567" s="45" t="b">
        <v>0</v>
      </c>
      <c r="N567" s="44" t="s">
        <v>8301</v>
      </c>
      <c r="O567" s="45">
        <v>3</v>
      </c>
      <c r="P567" s="45">
        <v>300</v>
      </c>
      <c r="Q567" s="44" t="s">
        <v>8315</v>
      </c>
      <c r="R567" s="44" t="s">
        <v>8355</v>
      </c>
      <c r="S567" s="46">
        <v>42496.447071759256</v>
      </c>
      <c r="T567" s="45"/>
      <c r="U567" s="47">
        <v>42526.447071759256</v>
      </c>
    </row>
    <row r="568" spans="1:21" x14ac:dyDescent="0.25">
      <c r="A568" s="38">
        <v>3107</v>
      </c>
      <c r="B568" s="39" t="s">
        <v>3107</v>
      </c>
      <c r="C568" s="39" t="s">
        <v>7217</v>
      </c>
      <c r="D568" s="58">
        <v>40000</v>
      </c>
      <c r="E568" s="40">
        <v>7905</v>
      </c>
      <c r="F568" s="61" t="s">
        <v>8220</v>
      </c>
      <c r="G568" s="39" t="s">
        <v>8223</v>
      </c>
      <c r="H568" s="39" t="s">
        <v>8245</v>
      </c>
      <c r="I568" s="40">
        <v>1431372751</v>
      </c>
      <c r="J568" s="40">
        <v>1430767951</v>
      </c>
      <c r="K568" s="40" t="b">
        <v>0</v>
      </c>
      <c r="L568" s="40">
        <v>29</v>
      </c>
      <c r="M568" s="40" t="b">
        <v>0</v>
      </c>
      <c r="N568" s="39" t="s">
        <v>8301</v>
      </c>
      <c r="O568" s="40">
        <v>20</v>
      </c>
      <c r="P568" s="40">
        <v>272.58999999999997</v>
      </c>
      <c r="Q568" s="39" t="s">
        <v>8315</v>
      </c>
      <c r="R568" s="39" t="s">
        <v>8355</v>
      </c>
      <c r="S568" s="41">
        <v>42128.814247685186</v>
      </c>
      <c r="T568" s="40"/>
      <c r="U568" s="42">
        <v>42135.814247685186</v>
      </c>
    </row>
    <row r="569" spans="1:21" x14ac:dyDescent="0.25">
      <c r="A569" s="43">
        <v>3093</v>
      </c>
      <c r="B569" s="44" t="s">
        <v>3093</v>
      </c>
      <c r="C569" s="44" t="s">
        <v>7203</v>
      </c>
      <c r="D569" s="59">
        <v>4000</v>
      </c>
      <c r="E569" s="45">
        <v>910</v>
      </c>
      <c r="F569" s="62" t="s">
        <v>8220</v>
      </c>
      <c r="G569" s="44" t="s">
        <v>8228</v>
      </c>
      <c r="H569" s="44" t="s">
        <v>8250</v>
      </c>
      <c r="I569" s="45">
        <v>1401595140</v>
      </c>
      <c r="J569" s="45">
        <v>1398980941</v>
      </c>
      <c r="K569" s="45" t="b">
        <v>0</v>
      </c>
      <c r="L569" s="45">
        <v>17</v>
      </c>
      <c r="M569" s="45" t="b">
        <v>0</v>
      </c>
      <c r="N569" s="44" t="s">
        <v>8301</v>
      </c>
      <c r="O569" s="45">
        <v>23</v>
      </c>
      <c r="P569" s="45">
        <v>53.53</v>
      </c>
      <c r="Q569" s="44" t="s">
        <v>8315</v>
      </c>
      <c r="R569" s="44" t="s">
        <v>8355</v>
      </c>
      <c r="S569" s="46">
        <v>41760.909039351849</v>
      </c>
      <c r="T569" s="45"/>
      <c r="U569" s="47">
        <v>41791.165972222225</v>
      </c>
    </row>
    <row r="570" spans="1:21" x14ac:dyDescent="0.25">
      <c r="A570" s="38">
        <v>2944</v>
      </c>
      <c r="B570" s="39" t="s">
        <v>2944</v>
      </c>
      <c r="C570" s="39" t="s">
        <v>7054</v>
      </c>
      <c r="D570" s="58">
        <v>10000</v>
      </c>
      <c r="E570" s="40">
        <v>100</v>
      </c>
      <c r="F570" s="61" t="s">
        <v>8220</v>
      </c>
      <c r="G570" s="39" t="s">
        <v>8223</v>
      </c>
      <c r="H570" s="39" t="s">
        <v>8245</v>
      </c>
      <c r="I570" s="40">
        <v>1433714198</v>
      </c>
      <c r="J570" s="40">
        <v>1431122198</v>
      </c>
      <c r="K570" s="40" t="b">
        <v>0</v>
      </c>
      <c r="L570" s="40">
        <v>1</v>
      </c>
      <c r="M570" s="40" t="b">
        <v>0</v>
      </c>
      <c r="N570" s="39" t="s">
        <v>8301</v>
      </c>
      <c r="O570" s="40">
        <v>1</v>
      </c>
      <c r="P570" s="40">
        <v>100</v>
      </c>
      <c r="Q570" s="39" t="s">
        <v>8315</v>
      </c>
      <c r="R570" s="39" t="s">
        <v>8355</v>
      </c>
      <c r="S570" s="41">
        <v>42132.9143287037</v>
      </c>
      <c r="T570" s="40"/>
      <c r="U570" s="42">
        <v>42162.9143287037</v>
      </c>
    </row>
    <row r="571" spans="1:21" x14ac:dyDescent="0.25">
      <c r="A571" s="43">
        <v>2911</v>
      </c>
      <c r="B571" s="44" t="s">
        <v>2911</v>
      </c>
      <c r="C571" s="44" t="s">
        <v>7021</v>
      </c>
      <c r="D571" s="59">
        <v>1800</v>
      </c>
      <c r="E571" s="45">
        <v>657</v>
      </c>
      <c r="F571" s="62" t="s">
        <v>8220</v>
      </c>
      <c r="G571" s="44" t="s">
        <v>8223</v>
      </c>
      <c r="H571" s="44" t="s">
        <v>8245</v>
      </c>
      <c r="I571" s="45">
        <v>1435429626</v>
      </c>
      <c r="J571" s="45">
        <v>1431973626</v>
      </c>
      <c r="K571" s="45" t="b">
        <v>0</v>
      </c>
      <c r="L571" s="45">
        <v>14</v>
      </c>
      <c r="M571" s="45" t="b">
        <v>0</v>
      </c>
      <c r="N571" s="44" t="s">
        <v>8269</v>
      </c>
      <c r="O571" s="45">
        <v>37</v>
      </c>
      <c r="P571" s="45">
        <v>46.93</v>
      </c>
      <c r="Q571" s="44" t="s">
        <v>8315</v>
      </c>
      <c r="R571" s="44" t="s">
        <v>8316</v>
      </c>
      <c r="S571" s="46">
        <v>42142.768819444442</v>
      </c>
      <c r="T571" s="45"/>
      <c r="U571" s="47">
        <v>42182.768819444442</v>
      </c>
    </row>
    <row r="572" spans="1:21" x14ac:dyDescent="0.25">
      <c r="A572" s="38">
        <v>2908</v>
      </c>
      <c r="B572" s="39" t="s">
        <v>2908</v>
      </c>
      <c r="C572" s="39" t="s">
        <v>7018</v>
      </c>
      <c r="D572" s="58">
        <v>9600</v>
      </c>
      <c r="E572" s="40">
        <v>264</v>
      </c>
      <c r="F572" s="61" t="s">
        <v>8220</v>
      </c>
      <c r="G572" s="39" t="s">
        <v>8223</v>
      </c>
      <c r="H572" s="39" t="s">
        <v>8245</v>
      </c>
      <c r="I572" s="40">
        <v>1465407219</v>
      </c>
      <c r="J572" s="40">
        <v>1462815219</v>
      </c>
      <c r="K572" s="40" t="b">
        <v>0</v>
      </c>
      <c r="L572" s="40">
        <v>5</v>
      </c>
      <c r="M572" s="40" t="b">
        <v>0</v>
      </c>
      <c r="N572" s="39" t="s">
        <v>8269</v>
      </c>
      <c r="O572" s="40">
        <v>3</v>
      </c>
      <c r="P572" s="40">
        <v>52.8</v>
      </c>
      <c r="Q572" s="39" t="s">
        <v>8315</v>
      </c>
      <c r="R572" s="39" t="s">
        <v>8316</v>
      </c>
      <c r="S572" s="41">
        <v>42499.73170138889</v>
      </c>
      <c r="T572" s="40"/>
      <c r="U572" s="42">
        <v>42529.73170138889</v>
      </c>
    </row>
    <row r="573" spans="1:21" x14ac:dyDescent="0.25">
      <c r="A573" s="43">
        <v>2899</v>
      </c>
      <c r="B573" s="44" t="s">
        <v>2899</v>
      </c>
      <c r="C573" s="44" t="s">
        <v>7009</v>
      </c>
      <c r="D573" s="59">
        <v>10000</v>
      </c>
      <c r="E573" s="45">
        <v>0</v>
      </c>
      <c r="F573" s="62" t="s">
        <v>8220</v>
      </c>
      <c r="G573" s="44" t="s">
        <v>8223</v>
      </c>
      <c r="H573" s="44" t="s">
        <v>8245</v>
      </c>
      <c r="I573" s="45">
        <v>1469325158</v>
      </c>
      <c r="J573" s="45">
        <v>1464141158</v>
      </c>
      <c r="K573" s="45" t="b">
        <v>0</v>
      </c>
      <c r="L573" s="45">
        <v>0</v>
      </c>
      <c r="M573" s="45" t="b">
        <v>0</v>
      </c>
      <c r="N573" s="44" t="s">
        <v>8269</v>
      </c>
      <c r="O573" s="45">
        <v>0</v>
      </c>
      <c r="P573" s="45">
        <v>0</v>
      </c>
      <c r="Q573" s="44" t="s">
        <v>8315</v>
      </c>
      <c r="R573" s="44" t="s">
        <v>8316</v>
      </c>
      <c r="S573" s="46">
        <v>42515.078217592592</v>
      </c>
      <c r="T573" s="45"/>
      <c r="U573" s="47">
        <v>42575.078217592592</v>
      </c>
    </row>
    <row r="574" spans="1:21" x14ac:dyDescent="0.25">
      <c r="A574" s="38">
        <v>2878</v>
      </c>
      <c r="B574" s="39" t="s">
        <v>2878</v>
      </c>
      <c r="C574" s="39" t="s">
        <v>6988</v>
      </c>
      <c r="D574" s="58">
        <v>3000</v>
      </c>
      <c r="E574" s="40">
        <v>63</v>
      </c>
      <c r="F574" s="61" t="s">
        <v>8220</v>
      </c>
      <c r="G574" s="39" t="s">
        <v>8224</v>
      </c>
      <c r="H574" s="39" t="s">
        <v>8246</v>
      </c>
      <c r="I574" s="40">
        <v>1435934795</v>
      </c>
      <c r="J574" s="40">
        <v>1430750795</v>
      </c>
      <c r="K574" s="40" t="b">
        <v>0</v>
      </c>
      <c r="L574" s="40">
        <v>4</v>
      </c>
      <c r="M574" s="40" t="b">
        <v>0</v>
      </c>
      <c r="N574" s="39" t="s">
        <v>8269</v>
      </c>
      <c r="O574" s="40">
        <v>2</v>
      </c>
      <c r="P574" s="40">
        <v>15.75</v>
      </c>
      <c r="Q574" s="39" t="s">
        <v>8315</v>
      </c>
      <c r="R574" s="39" t="s">
        <v>8316</v>
      </c>
      <c r="S574" s="41">
        <v>42128.615682870368</v>
      </c>
      <c r="T574" s="40">
        <v>2015</v>
      </c>
      <c r="U574" s="42">
        <v>42188.615682870368</v>
      </c>
    </row>
    <row r="575" spans="1:21" x14ac:dyDescent="0.25">
      <c r="A575" s="43">
        <v>2862</v>
      </c>
      <c r="B575" s="44" t="s">
        <v>2862</v>
      </c>
      <c r="C575" s="44" t="s">
        <v>6972</v>
      </c>
      <c r="D575" s="59">
        <v>12700</v>
      </c>
      <c r="E575" s="45">
        <v>55</v>
      </c>
      <c r="F575" s="62" t="s">
        <v>8220</v>
      </c>
      <c r="G575" s="44" t="s">
        <v>8223</v>
      </c>
      <c r="H575" s="44" t="s">
        <v>8245</v>
      </c>
      <c r="I575" s="45">
        <v>1403636229</v>
      </c>
      <c r="J575" s="45">
        <v>1401044229</v>
      </c>
      <c r="K575" s="45" t="b">
        <v>0</v>
      </c>
      <c r="L575" s="45">
        <v>3</v>
      </c>
      <c r="M575" s="45" t="b">
        <v>0</v>
      </c>
      <c r="N575" s="44" t="s">
        <v>8269</v>
      </c>
      <c r="O575" s="45">
        <v>0</v>
      </c>
      <c r="P575" s="45">
        <v>18.329999999999998</v>
      </c>
      <c r="Q575" s="44" t="s">
        <v>8315</v>
      </c>
      <c r="R575" s="44" t="s">
        <v>8316</v>
      </c>
      <c r="S575" s="46">
        <v>41784.789687500001</v>
      </c>
      <c r="T575" s="45"/>
      <c r="U575" s="47">
        <v>41814.789687500001</v>
      </c>
    </row>
    <row r="576" spans="1:21" x14ac:dyDescent="0.25">
      <c r="A576" s="38">
        <v>2852</v>
      </c>
      <c r="B576" s="39" t="s">
        <v>2852</v>
      </c>
      <c r="C576" s="39" t="s">
        <v>6962</v>
      </c>
      <c r="D576" s="58">
        <v>5000</v>
      </c>
      <c r="E576" s="40">
        <v>95</v>
      </c>
      <c r="F576" s="61" t="s">
        <v>8220</v>
      </c>
      <c r="G576" s="39" t="s">
        <v>8223</v>
      </c>
      <c r="H576" s="39" t="s">
        <v>8245</v>
      </c>
      <c r="I576" s="40">
        <v>1403312703</v>
      </c>
      <c r="J576" s="40">
        <v>1400720703</v>
      </c>
      <c r="K576" s="40" t="b">
        <v>0</v>
      </c>
      <c r="L576" s="40">
        <v>6</v>
      </c>
      <c r="M576" s="40" t="b">
        <v>0</v>
      </c>
      <c r="N576" s="39" t="s">
        <v>8269</v>
      </c>
      <c r="O576" s="40">
        <v>2</v>
      </c>
      <c r="P576" s="40">
        <v>15.83</v>
      </c>
      <c r="Q576" s="39" t="s">
        <v>8315</v>
      </c>
      <c r="R576" s="39" t="s">
        <v>8316</v>
      </c>
      <c r="S576" s="41">
        <v>41781.045173611114</v>
      </c>
      <c r="T576" s="40"/>
      <c r="U576" s="42">
        <v>41811.045173611114</v>
      </c>
    </row>
    <row r="577" spans="1:21" x14ac:dyDescent="0.25">
      <c r="A577" s="43">
        <v>2843</v>
      </c>
      <c r="B577" s="44" t="s">
        <v>2843</v>
      </c>
      <c r="C577" s="44" t="s">
        <v>6953</v>
      </c>
      <c r="D577" s="59">
        <v>1200</v>
      </c>
      <c r="E577" s="45">
        <v>0</v>
      </c>
      <c r="F577" s="62" t="s">
        <v>8220</v>
      </c>
      <c r="G577" s="44" t="s">
        <v>8223</v>
      </c>
      <c r="H577" s="44" t="s">
        <v>8245</v>
      </c>
      <c r="I577" s="45">
        <v>1465790400</v>
      </c>
      <c r="J577" s="45">
        <v>1462210950</v>
      </c>
      <c r="K577" s="45" t="b">
        <v>0</v>
      </c>
      <c r="L577" s="45">
        <v>0</v>
      </c>
      <c r="M577" s="45" t="b">
        <v>0</v>
      </c>
      <c r="N577" s="44" t="s">
        <v>8269</v>
      </c>
      <c r="O577" s="45">
        <v>0</v>
      </c>
      <c r="P577" s="45">
        <v>0</v>
      </c>
      <c r="Q577" s="44" t="s">
        <v>8315</v>
      </c>
      <c r="R577" s="44" t="s">
        <v>8316</v>
      </c>
      <c r="S577" s="46">
        <v>42492.737847222219</v>
      </c>
      <c r="T577" s="45"/>
      <c r="U577" s="47">
        <v>42534.166666666664</v>
      </c>
    </row>
    <row r="578" spans="1:21" x14ac:dyDescent="0.25">
      <c r="A578" s="38">
        <v>2842</v>
      </c>
      <c r="B578" s="39" t="s">
        <v>2842</v>
      </c>
      <c r="C578" s="39" t="s">
        <v>6952</v>
      </c>
      <c r="D578" s="58">
        <v>1500</v>
      </c>
      <c r="E578" s="40">
        <v>0</v>
      </c>
      <c r="F578" s="61" t="s">
        <v>8220</v>
      </c>
      <c r="G578" s="39" t="s">
        <v>8224</v>
      </c>
      <c r="H578" s="39" t="s">
        <v>8246</v>
      </c>
      <c r="I578" s="40">
        <v>1403348400</v>
      </c>
      <c r="J578" s="40">
        <v>1401058295</v>
      </c>
      <c r="K578" s="40" t="b">
        <v>0</v>
      </c>
      <c r="L578" s="40">
        <v>0</v>
      </c>
      <c r="M578" s="40" t="b">
        <v>0</v>
      </c>
      <c r="N578" s="39" t="s">
        <v>8269</v>
      </c>
      <c r="O578" s="40">
        <v>0</v>
      </c>
      <c r="P578" s="40">
        <v>0</v>
      </c>
      <c r="Q578" s="39" t="s">
        <v>8315</v>
      </c>
      <c r="R578" s="39" t="s">
        <v>8316</v>
      </c>
      <c r="S578" s="41">
        <v>41784.952488425923</v>
      </c>
      <c r="T578" s="40">
        <v>2014</v>
      </c>
      <c r="U578" s="42">
        <v>41811.458333333336</v>
      </c>
    </row>
    <row r="579" spans="1:21" x14ac:dyDescent="0.25">
      <c r="A579" s="43">
        <v>3878</v>
      </c>
      <c r="B579" s="44" t="s">
        <v>3875</v>
      </c>
      <c r="C579" s="44" t="s">
        <v>7987</v>
      </c>
      <c r="D579" s="59">
        <v>18000</v>
      </c>
      <c r="E579" s="45">
        <v>10</v>
      </c>
      <c r="F579" s="62" t="s">
        <v>8219</v>
      </c>
      <c r="G579" s="44" t="s">
        <v>8223</v>
      </c>
      <c r="H579" s="44" t="s">
        <v>8245</v>
      </c>
      <c r="I579" s="45">
        <v>1435636740</v>
      </c>
      <c r="J579" s="45">
        <v>1433014746</v>
      </c>
      <c r="K579" s="45" t="b">
        <v>0</v>
      </c>
      <c r="L579" s="45">
        <v>1</v>
      </c>
      <c r="M579" s="45" t="b">
        <v>0</v>
      </c>
      <c r="N579" s="44" t="s">
        <v>8303</v>
      </c>
      <c r="O579" s="45">
        <v>0</v>
      </c>
      <c r="P579" s="45">
        <v>10</v>
      </c>
      <c r="Q579" s="44" t="s">
        <v>8315</v>
      </c>
      <c r="R579" s="44" t="s">
        <v>8357</v>
      </c>
      <c r="S579" s="46">
        <v>42154.818819444445</v>
      </c>
      <c r="T579" s="45"/>
      <c r="U579" s="47">
        <v>42185.165972222225</v>
      </c>
    </row>
    <row r="580" spans="1:21" x14ac:dyDescent="0.25">
      <c r="A580" s="38">
        <v>2959</v>
      </c>
      <c r="B580" s="39" t="s">
        <v>2959</v>
      </c>
      <c r="C580" s="39" t="s">
        <v>7069</v>
      </c>
      <c r="D580" s="58">
        <v>10000</v>
      </c>
      <c r="E580" s="40">
        <v>0</v>
      </c>
      <c r="F580" s="61" t="s">
        <v>8219</v>
      </c>
      <c r="G580" s="39" t="s">
        <v>8224</v>
      </c>
      <c r="H580" s="39" t="s">
        <v>8246</v>
      </c>
      <c r="I580" s="40">
        <v>1465258325</v>
      </c>
      <c r="J580" s="40">
        <v>1462666325</v>
      </c>
      <c r="K580" s="40" t="b">
        <v>0</v>
      </c>
      <c r="L580" s="40">
        <v>0</v>
      </c>
      <c r="M580" s="40" t="b">
        <v>0</v>
      </c>
      <c r="N580" s="39" t="s">
        <v>8301</v>
      </c>
      <c r="O580" s="40">
        <v>0</v>
      </c>
      <c r="P580" s="40">
        <v>0</v>
      </c>
      <c r="Q580" s="39" t="s">
        <v>8315</v>
      </c>
      <c r="R580" s="39" t="s">
        <v>8355</v>
      </c>
      <c r="S580" s="41">
        <v>42498.008391203701</v>
      </c>
      <c r="T580" s="40">
        <v>2016</v>
      </c>
      <c r="U580" s="42">
        <v>42528.008391203701</v>
      </c>
    </row>
    <row r="581" spans="1:21" x14ac:dyDescent="0.25">
      <c r="A581" s="43">
        <v>2955</v>
      </c>
      <c r="B581" s="44" t="s">
        <v>2955</v>
      </c>
      <c r="C581" s="44" t="s">
        <v>7065</v>
      </c>
      <c r="D581" s="59">
        <v>1200</v>
      </c>
      <c r="E581" s="45">
        <v>715</v>
      </c>
      <c r="F581" s="62" t="s">
        <v>8219</v>
      </c>
      <c r="G581" s="44" t="s">
        <v>8223</v>
      </c>
      <c r="H581" s="44" t="s">
        <v>8245</v>
      </c>
      <c r="I581" s="45">
        <v>1434476849</v>
      </c>
      <c r="J581" s="45">
        <v>1431884849</v>
      </c>
      <c r="K581" s="45" t="b">
        <v>0</v>
      </c>
      <c r="L581" s="45">
        <v>11</v>
      </c>
      <c r="M581" s="45" t="b">
        <v>0</v>
      </c>
      <c r="N581" s="44" t="s">
        <v>8301</v>
      </c>
      <c r="O581" s="45">
        <v>60</v>
      </c>
      <c r="P581" s="45">
        <v>65</v>
      </c>
      <c r="Q581" s="44" t="s">
        <v>8315</v>
      </c>
      <c r="R581" s="44" t="s">
        <v>8355</v>
      </c>
      <c r="S581" s="46">
        <v>42141.741307870368</v>
      </c>
      <c r="T581" s="45"/>
      <c r="U581" s="47">
        <v>42171.741307870368</v>
      </c>
    </row>
    <row r="582" spans="1:21" x14ac:dyDescent="0.25">
      <c r="A582" s="38">
        <v>3823</v>
      </c>
      <c r="B582" s="39" t="s">
        <v>3820</v>
      </c>
      <c r="C582" s="39" t="s">
        <v>7932</v>
      </c>
      <c r="D582" s="58">
        <v>2500</v>
      </c>
      <c r="E582" s="40">
        <v>2650</v>
      </c>
      <c r="F582" s="61" t="s">
        <v>8218</v>
      </c>
      <c r="G582" s="39" t="s">
        <v>8223</v>
      </c>
      <c r="H582" s="39" t="s">
        <v>8245</v>
      </c>
      <c r="I582" s="40">
        <v>1437364740</v>
      </c>
      <c r="J582" s="40">
        <v>1434405044</v>
      </c>
      <c r="K582" s="40" t="b">
        <v>0</v>
      </c>
      <c r="L582" s="40">
        <v>41</v>
      </c>
      <c r="M582" s="40" t="b">
        <v>1</v>
      </c>
      <c r="N582" s="39" t="s">
        <v>8269</v>
      </c>
      <c r="O582" s="40">
        <v>106</v>
      </c>
      <c r="P582" s="40">
        <v>64.63</v>
      </c>
      <c r="Q582" s="39" t="s">
        <v>8315</v>
      </c>
      <c r="R582" s="39" t="s">
        <v>8316</v>
      </c>
      <c r="S582" s="41">
        <v>42170.910231481481</v>
      </c>
      <c r="T582" s="40"/>
      <c r="U582" s="42">
        <v>42205.165972222225</v>
      </c>
    </row>
    <row r="583" spans="1:21" x14ac:dyDescent="0.25">
      <c r="A583" s="43">
        <v>3820</v>
      </c>
      <c r="B583" s="44" t="s">
        <v>3817</v>
      </c>
      <c r="C583" s="44" t="s">
        <v>7929</v>
      </c>
      <c r="D583" s="59">
        <v>300</v>
      </c>
      <c r="E583" s="45">
        <v>430</v>
      </c>
      <c r="F583" s="62" t="s">
        <v>8218</v>
      </c>
      <c r="G583" s="44" t="s">
        <v>8224</v>
      </c>
      <c r="H583" s="44" t="s">
        <v>8246</v>
      </c>
      <c r="I583" s="45">
        <v>1436110717</v>
      </c>
      <c r="J583" s="45">
        <v>1433518717</v>
      </c>
      <c r="K583" s="45" t="b">
        <v>0</v>
      </c>
      <c r="L583" s="45">
        <v>20</v>
      </c>
      <c r="M583" s="45" t="b">
        <v>1</v>
      </c>
      <c r="N583" s="44" t="s">
        <v>8269</v>
      </c>
      <c r="O583" s="45">
        <v>143</v>
      </c>
      <c r="P583" s="45">
        <v>21.5</v>
      </c>
      <c r="Q583" s="44" t="s">
        <v>8315</v>
      </c>
      <c r="R583" s="44" t="s">
        <v>8316</v>
      </c>
      <c r="S583" s="46">
        <v>42160.651817129627</v>
      </c>
      <c r="T583" s="45">
        <v>2015</v>
      </c>
      <c r="U583" s="47">
        <v>42190.651817129627</v>
      </c>
    </row>
    <row r="584" spans="1:21" x14ac:dyDescent="0.25">
      <c r="A584" s="38">
        <v>3819</v>
      </c>
      <c r="B584" s="39" t="s">
        <v>3816</v>
      </c>
      <c r="C584" s="39" t="s">
        <v>7817</v>
      </c>
      <c r="D584" s="58">
        <v>1000</v>
      </c>
      <c r="E584" s="40">
        <v>1064</v>
      </c>
      <c r="F584" s="61" t="s">
        <v>8218</v>
      </c>
      <c r="G584" s="39" t="s">
        <v>8223</v>
      </c>
      <c r="H584" s="39" t="s">
        <v>8245</v>
      </c>
      <c r="I584" s="40">
        <v>1437166920</v>
      </c>
      <c r="J584" s="40">
        <v>1435554104</v>
      </c>
      <c r="K584" s="40" t="b">
        <v>0</v>
      </c>
      <c r="L584" s="40">
        <v>26</v>
      </c>
      <c r="M584" s="40" t="b">
        <v>1</v>
      </c>
      <c r="N584" s="39" t="s">
        <v>8269</v>
      </c>
      <c r="O584" s="40">
        <v>106</v>
      </c>
      <c r="P584" s="40">
        <v>40.92</v>
      </c>
      <c r="Q584" s="39" t="s">
        <v>8315</v>
      </c>
      <c r="R584" s="39" t="s">
        <v>8316</v>
      </c>
      <c r="S584" s="41">
        <v>42184.209537037037</v>
      </c>
      <c r="T584" s="40"/>
      <c r="U584" s="42">
        <v>42202.876388888886</v>
      </c>
    </row>
    <row r="585" spans="1:21" x14ac:dyDescent="0.25">
      <c r="A585" s="43">
        <v>3816</v>
      </c>
      <c r="B585" s="44" t="s">
        <v>3813</v>
      </c>
      <c r="C585" s="44" t="s">
        <v>7926</v>
      </c>
      <c r="D585" s="59">
        <v>1500</v>
      </c>
      <c r="E585" s="45">
        <v>1788.57</v>
      </c>
      <c r="F585" s="62" t="s">
        <v>8218</v>
      </c>
      <c r="G585" s="44" t="s">
        <v>8223</v>
      </c>
      <c r="H585" s="44" t="s">
        <v>8245</v>
      </c>
      <c r="I585" s="45">
        <v>1405614823</v>
      </c>
      <c r="J585" s="45">
        <v>1403022823</v>
      </c>
      <c r="K585" s="45" t="b">
        <v>0</v>
      </c>
      <c r="L585" s="45">
        <v>37</v>
      </c>
      <c r="M585" s="45" t="b">
        <v>1</v>
      </c>
      <c r="N585" s="44" t="s">
        <v>8269</v>
      </c>
      <c r="O585" s="45">
        <v>119</v>
      </c>
      <c r="P585" s="45">
        <v>48.34</v>
      </c>
      <c r="Q585" s="44" t="s">
        <v>8315</v>
      </c>
      <c r="R585" s="44" t="s">
        <v>8316</v>
      </c>
      <c r="S585" s="46">
        <v>41807.690081018518</v>
      </c>
      <c r="T585" s="45"/>
      <c r="U585" s="47">
        <v>41837.690081018518</v>
      </c>
    </row>
    <row r="586" spans="1:21" x14ac:dyDescent="0.25">
      <c r="A586" s="38">
        <v>3809</v>
      </c>
      <c r="B586" s="39" t="s">
        <v>3806</v>
      </c>
      <c r="C586" s="39" t="s">
        <v>7919</v>
      </c>
      <c r="D586" s="58">
        <v>2000</v>
      </c>
      <c r="E586" s="40">
        <v>2025</v>
      </c>
      <c r="F586" s="61" t="s">
        <v>8218</v>
      </c>
      <c r="G586" s="39" t="s">
        <v>8224</v>
      </c>
      <c r="H586" s="39" t="s">
        <v>8246</v>
      </c>
      <c r="I586" s="40">
        <v>1406761200</v>
      </c>
      <c r="J586" s="40">
        <v>1402403907</v>
      </c>
      <c r="K586" s="40" t="b">
        <v>0</v>
      </c>
      <c r="L586" s="40">
        <v>38</v>
      </c>
      <c r="M586" s="40" t="b">
        <v>1</v>
      </c>
      <c r="N586" s="39" t="s">
        <v>8269</v>
      </c>
      <c r="O586" s="40">
        <v>101</v>
      </c>
      <c r="P586" s="40">
        <v>53.29</v>
      </c>
      <c r="Q586" s="39" t="s">
        <v>8315</v>
      </c>
      <c r="R586" s="39" t="s">
        <v>8316</v>
      </c>
      <c r="S586" s="41">
        <v>41800.526701388888</v>
      </c>
      <c r="T586" s="40">
        <v>2014</v>
      </c>
      <c r="U586" s="42">
        <v>41850.958333333336</v>
      </c>
    </row>
    <row r="587" spans="1:21" x14ac:dyDescent="0.25">
      <c r="A587" s="43">
        <v>3787</v>
      </c>
      <c r="B587" s="44" t="s">
        <v>3784</v>
      </c>
      <c r="C587" s="44" t="s">
        <v>7897</v>
      </c>
      <c r="D587" s="59">
        <v>350</v>
      </c>
      <c r="E587" s="45">
        <v>351</v>
      </c>
      <c r="F587" s="62" t="s">
        <v>8218</v>
      </c>
      <c r="G587" s="44" t="s">
        <v>8223</v>
      </c>
      <c r="H587" s="44" t="s">
        <v>8245</v>
      </c>
      <c r="I587" s="45">
        <v>1436587140</v>
      </c>
      <c r="J587" s="45">
        <v>1434113406</v>
      </c>
      <c r="K587" s="45" t="b">
        <v>0</v>
      </c>
      <c r="L587" s="45">
        <v>10</v>
      </c>
      <c r="M587" s="45" t="b">
        <v>1</v>
      </c>
      <c r="N587" s="44" t="s">
        <v>8303</v>
      </c>
      <c r="O587" s="45">
        <v>100</v>
      </c>
      <c r="P587" s="45">
        <v>35.1</v>
      </c>
      <c r="Q587" s="44" t="s">
        <v>8315</v>
      </c>
      <c r="R587" s="44" t="s">
        <v>8357</v>
      </c>
      <c r="S587" s="46">
        <v>42167.534791666665</v>
      </c>
      <c r="T587" s="45"/>
      <c r="U587" s="47">
        <v>42196.165972222225</v>
      </c>
    </row>
    <row r="588" spans="1:21" x14ac:dyDescent="0.25">
      <c r="A588" s="38">
        <v>3785</v>
      </c>
      <c r="B588" s="39" t="s">
        <v>3782</v>
      </c>
      <c r="C588" s="39" t="s">
        <v>7895</v>
      </c>
      <c r="D588" s="58">
        <v>2000</v>
      </c>
      <c r="E588" s="40">
        <v>3015</v>
      </c>
      <c r="F588" s="61" t="s">
        <v>8218</v>
      </c>
      <c r="G588" s="39" t="s">
        <v>8224</v>
      </c>
      <c r="H588" s="39" t="s">
        <v>8246</v>
      </c>
      <c r="I588" s="40">
        <v>1470132180</v>
      </c>
      <c r="J588" s="40">
        <v>1467040769</v>
      </c>
      <c r="K588" s="40" t="b">
        <v>0</v>
      </c>
      <c r="L588" s="40">
        <v>30</v>
      </c>
      <c r="M588" s="40" t="b">
        <v>1</v>
      </c>
      <c r="N588" s="39" t="s">
        <v>8303</v>
      </c>
      <c r="O588" s="40">
        <v>151</v>
      </c>
      <c r="P588" s="40">
        <v>100.5</v>
      </c>
      <c r="Q588" s="39" t="s">
        <v>8315</v>
      </c>
      <c r="R588" s="39" t="s">
        <v>8357</v>
      </c>
      <c r="S588" s="41">
        <v>42548.63853009259</v>
      </c>
      <c r="T588" s="40">
        <v>2016</v>
      </c>
      <c r="U588" s="42">
        <v>42584.418749999997</v>
      </c>
    </row>
    <row r="589" spans="1:21" x14ac:dyDescent="0.25">
      <c r="A589" s="43">
        <v>3784</v>
      </c>
      <c r="B589" s="44" t="s">
        <v>3781</v>
      </c>
      <c r="C589" s="44" t="s">
        <v>7894</v>
      </c>
      <c r="D589" s="59">
        <v>1000</v>
      </c>
      <c r="E589" s="45">
        <v>1150</v>
      </c>
      <c r="F589" s="62" t="s">
        <v>8218</v>
      </c>
      <c r="G589" s="44" t="s">
        <v>8228</v>
      </c>
      <c r="H589" s="44" t="s">
        <v>8250</v>
      </c>
      <c r="I589" s="45">
        <v>1468193532</v>
      </c>
      <c r="J589" s="45">
        <v>1465601532</v>
      </c>
      <c r="K589" s="45" t="b">
        <v>0</v>
      </c>
      <c r="L589" s="45">
        <v>10</v>
      </c>
      <c r="M589" s="45" t="b">
        <v>1</v>
      </c>
      <c r="N589" s="44" t="s">
        <v>8303</v>
      </c>
      <c r="O589" s="45">
        <v>115</v>
      </c>
      <c r="P589" s="45">
        <v>115</v>
      </c>
      <c r="Q589" s="44" t="s">
        <v>8315</v>
      </c>
      <c r="R589" s="44" t="s">
        <v>8357</v>
      </c>
      <c r="S589" s="46">
        <v>42531.980694444443</v>
      </c>
      <c r="T589" s="45"/>
      <c r="U589" s="47">
        <v>42561.980694444443</v>
      </c>
    </row>
    <row r="590" spans="1:21" x14ac:dyDescent="0.25">
      <c r="A590" s="38">
        <v>3782</v>
      </c>
      <c r="B590" s="39" t="s">
        <v>3779</v>
      </c>
      <c r="C590" s="39" t="s">
        <v>7892</v>
      </c>
      <c r="D590" s="58">
        <v>2000</v>
      </c>
      <c r="E590" s="40">
        <v>2035</v>
      </c>
      <c r="F590" s="61" t="s">
        <v>8218</v>
      </c>
      <c r="G590" s="39" t="s">
        <v>8224</v>
      </c>
      <c r="H590" s="39" t="s">
        <v>8246</v>
      </c>
      <c r="I590" s="40">
        <v>1469401200</v>
      </c>
      <c r="J590" s="40">
        <v>1466887297</v>
      </c>
      <c r="K590" s="40" t="b">
        <v>0</v>
      </c>
      <c r="L590" s="40">
        <v>27</v>
      </c>
      <c r="M590" s="40" t="b">
        <v>1</v>
      </c>
      <c r="N590" s="39" t="s">
        <v>8303</v>
      </c>
      <c r="O590" s="40">
        <v>102</v>
      </c>
      <c r="P590" s="40">
        <v>75.37</v>
      </c>
      <c r="Q590" s="39" t="s">
        <v>8315</v>
      </c>
      <c r="R590" s="39" t="s">
        <v>8357</v>
      </c>
      <c r="S590" s="41">
        <v>42546.862233796295</v>
      </c>
      <c r="T590" s="40">
        <v>2016</v>
      </c>
      <c r="U590" s="42">
        <v>42575.958333333336</v>
      </c>
    </row>
    <row r="591" spans="1:21" x14ac:dyDescent="0.25">
      <c r="A591" s="43">
        <v>3780</v>
      </c>
      <c r="B591" s="44" t="s">
        <v>3777</v>
      </c>
      <c r="C591" s="44" t="s">
        <v>7890</v>
      </c>
      <c r="D591" s="59">
        <v>2500</v>
      </c>
      <c r="E591" s="45">
        <v>3000</v>
      </c>
      <c r="F591" s="62" t="s">
        <v>8218</v>
      </c>
      <c r="G591" s="44" t="s">
        <v>8223</v>
      </c>
      <c r="H591" s="44" t="s">
        <v>8245</v>
      </c>
      <c r="I591" s="45">
        <v>1436817960</v>
      </c>
      <c r="J591" s="45">
        <v>1433999785</v>
      </c>
      <c r="K591" s="45" t="b">
        <v>0</v>
      </c>
      <c r="L591" s="45">
        <v>30</v>
      </c>
      <c r="M591" s="45" t="b">
        <v>1</v>
      </c>
      <c r="N591" s="44" t="s">
        <v>8303</v>
      </c>
      <c r="O591" s="45">
        <v>120</v>
      </c>
      <c r="P591" s="45">
        <v>100</v>
      </c>
      <c r="Q591" s="44" t="s">
        <v>8315</v>
      </c>
      <c r="R591" s="44" t="s">
        <v>8357</v>
      </c>
      <c r="S591" s="46">
        <v>42166.219733796293</v>
      </c>
      <c r="T591" s="45"/>
      <c r="U591" s="47">
        <v>42198.837500000001</v>
      </c>
    </row>
    <row r="592" spans="1:21" x14ac:dyDescent="0.25">
      <c r="A592" s="38">
        <v>3776</v>
      </c>
      <c r="B592" s="39" t="s">
        <v>3773</v>
      </c>
      <c r="C592" s="39" t="s">
        <v>7886</v>
      </c>
      <c r="D592" s="58">
        <v>8000</v>
      </c>
      <c r="E592" s="40">
        <v>8537</v>
      </c>
      <c r="F592" s="61" t="s">
        <v>8218</v>
      </c>
      <c r="G592" s="39" t="s">
        <v>8223</v>
      </c>
      <c r="H592" s="39" t="s">
        <v>8245</v>
      </c>
      <c r="I592" s="40">
        <v>1406854800</v>
      </c>
      <c r="J592" s="40">
        <v>1403599778</v>
      </c>
      <c r="K592" s="40" t="b">
        <v>0</v>
      </c>
      <c r="L592" s="40">
        <v>94</v>
      </c>
      <c r="M592" s="40" t="b">
        <v>1</v>
      </c>
      <c r="N592" s="39" t="s">
        <v>8303</v>
      </c>
      <c r="O592" s="40">
        <v>107</v>
      </c>
      <c r="P592" s="40">
        <v>90.82</v>
      </c>
      <c r="Q592" s="39" t="s">
        <v>8315</v>
      </c>
      <c r="R592" s="39" t="s">
        <v>8357</v>
      </c>
      <c r="S592" s="41">
        <v>41814.367800925924</v>
      </c>
      <c r="T592" s="40"/>
      <c r="U592" s="42">
        <v>41852.041666666664</v>
      </c>
    </row>
    <row r="593" spans="1:21" x14ac:dyDescent="0.25">
      <c r="A593" s="43">
        <v>3765</v>
      </c>
      <c r="B593" s="44" t="s">
        <v>3762</v>
      </c>
      <c r="C593" s="44" t="s">
        <v>7875</v>
      </c>
      <c r="D593" s="59">
        <v>7000</v>
      </c>
      <c r="E593" s="45">
        <v>7942</v>
      </c>
      <c r="F593" s="62" t="s">
        <v>8218</v>
      </c>
      <c r="G593" s="44" t="s">
        <v>8223</v>
      </c>
      <c r="H593" s="44" t="s">
        <v>8245</v>
      </c>
      <c r="I593" s="45">
        <v>1406745482</v>
      </c>
      <c r="J593" s="45">
        <v>1404153482</v>
      </c>
      <c r="K593" s="45" t="b">
        <v>0</v>
      </c>
      <c r="L593" s="45">
        <v>107</v>
      </c>
      <c r="M593" s="45" t="b">
        <v>1</v>
      </c>
      <c r="N593" s="44" t="s">
        <v>8303</v>
      </c>
      <c r="O593" s="45">
        <v>113</v>
      </c>
      <c r="P593" s="45">
        <v>74.22</v>
      </c>
      <c r="Q593" s="44" t="s">
        <v>8315</v>
      </c>
      <c r="R593" s="44" t="s">
        <v>8357</v>
      </c>
      <c r="S593" s="46">
        <v>41820.776412037034</v>
      </c>
      <c r="T593" s="45"/>
      <c r="U593" s="47">
        <v>41850.776412037034</v>
      </c>
    </row>
    <row r="594" spans="1:21" x14ac:dyDescent="0.25">
      <c r="A594" s="38">
        <v>3761</v>
      </c>
      <c r="B594" s="39" t="s">
        <v>3758</v>
      </c>
      <c r="C594" s="39" t="s">
        <v>7871</v>
      </c>
      <c r="D594" s="58">
        <v>500</v>
      </c>
      <c r="E594" s="40">
        <v>500</v>
      </c>
      <c r="F594" s="61" t="s">
        <v>8218</v>
      </c>
      <c r="G594" s="39" t="s">
        <v>8224</v>
      </c>
      <c r="H594" s="39" t="s">
        <v>8246</v>
      </c>
      <c r="I594" s="40">
        <v>1439247600</v>
      </c>
      <c r="J594" s="40">
        <v>1434625937</v>
      </c>
      <c r="K594" s="40" t="b">
        <v>0</v>
      </c>
      <c r="L594" s="40">
        <v>3</v>
      </c>
      <c r="M594" s="40" t="b">
        <v>1</v>
      </c>
      <c r="N594" s="39" t="s">
        <v>8303</v>
      </c>
      <c r="O594" s="40">
        <v>100</v>
      </c>
      <c r="P594" s="40">
        <v>166.67</v>
      </c>
      <c r="Q594" s="39" t="s">
        <v>8315</v>
      </c>
      <c r="R594" s="39" t="s">
        <v>8357</v>
      </c>
      <c r="S594" s="41">
        <v>42173.466863425929</v>
      </c>
      <c r="T594" s="40">
        <v>2015</v>
      </c>
      <c r="U594" s="42">
        <v>42226.958333333336</v>
      </c>
    </row>
    <row r="595" spans="1:21" x14ac:dyDescent="0.25">
      <c r="A595" s="43">
        <v>3759</v>
      </c>
      <c r="B595" s="44" t="s">
        <v>3756</v>
      </c>
      <c r="C595" s="44" t="s">
        <v>7869</v>
      </c>
      <c r="D595" s="59">
        <v>4000</v>
      </c>
      <c r="E595" s="45">
        <v>4409.7700000000004</v>
      </c>
      <c r="F595" s="62" t="s">
        <v>8218</v>
      </c>
      <c r="G595" s="44" t="s">
        <v>8223</v>
      </c>
      <c r="H595" s="44" t="s">
        <v>8245</v>
      </c>
      <c r="I595" s="45">
        <v>1440556553</v>
      </c>
      <c r="J595" s="45">
        <v>1435372553</v>
      </c>
      <c r="K595" s="45" t="b">
        <v>0</v>
      </c>
      <c r="L595" s="45">
        <v>88</v>
      </c>
      <c r="M595" s="45" t="b">
        <v>1</v>
      </c>
      <c r="N595" s="44" t="s">
        <v>8303</v>
      </c>
      <c r="O595" s="45">
        <v>110</v>
      </c>
      <c r="P595" s="45">
        <v>50.11</v>
      </c>
      <c r="Q595" s="44" t="s">
        <v>8315</v>
      </c>
      <c r="R595" s="44" t="s">
        <v>8357</v>
      </c>
      <c r="S595" s="46">
        <v>42182.108252314814</v>
      </c>
      <c r="T595" s="45"/>
      <c r="U595" s="47">
        <v>42242.108252314814</v>
      </c>
    </row>
    <row r="596" spans="1:21" x14ac:dyDescent="0.25">
      <c r="A596" s="38">
        <v>3754</v>
      </c>
      <c r="B596" s="39" t="s">
        <v>3751</v>
      </c>
      <c r="C596" s="39" t="s">
        <v>7864</v>
      </c>
      <c r="D596" s="58">
        <v>2500</v>
      </c>
      <c r="E596" s="40">
        <v>3000</v>
      </c>
      <c r="F596" s="61" t="s">
        <v>8218</v>
      </c>
      <c r="G596" s="39" t="s">
        <v>8223</v>
      </c>
      <c r="H596" s="39" t="s">
        <v>8245</v>
      </c>
      <c r="I596" s="40">
        <v>1406350740</v>
      </c>
      <c r="J596" s="40">
        <v>1403125737</v>
      </c>
      <c r="K596" s="40" t="b">
        <v>0</v>
      </c>
      <c r="L596" s="40">
        <v>27</v>
      </c>
      <c r="M596" s="40" t="b">
        <v>1</v>
      </c>
      <c r="N596" s="39" t="s">
        <v>8303</v>
      </c>
      <c r="O596" s="40">
        <v>120</v>
      </c>
      <c r="P596" s="40">
        <v>111.11</v>
      </c>
      <c r="Q596" s="39" t="s">
        <v>8315</v>
      </c>
      <c r="R596" s="39" t="s">
        <v>8357</v>
      </c>
      <c r="S596" s="41">
        <v>41808.881215277775</v>
      </c>
      <c r="T596" s="40"/>
      <c r="U596" s="42">
        <v>41846.207638888889</v>
      </c>
    </row>
    <row r="597" spans="1:21" x14ac:dyDescent="0.25">
      <c r="A597" s="43">
        <v>3720</v>
      </c>
      <c r="B597" s="44" t="s">
        <v>3717</v>
      </c>
      <c r="C597" s="44" t="s">
        <v>7830</v>
      </c>
      <c r="D597" s="59">
        <v>3300</v>
      </c>
      <c r="E597" s="45">
        <v>3449</v>
      </c>
      <c r="F597" s="62" t="s">
        <v>8218</v>
      </c>
      <c r="G597" s="44" t="s">
        <v>8223</v>
      </c>
      <c r="H597" s="44" t="s">
        <v>8245</v>
      </c>
      <c r="I597" s="45">
        <v>1435881006</v>
      </c>
      <c r="J597" s="45">
        <v>1433980206</v>
      </c>
      <c r="K597" s="45" t="b">
        <v>0</v>
      </c>
      <c r="L597" s="45">
        <v>40</v>
      </c>
      <c r="M597" s="45" t="b">
        <v>1</v>
      </c>
      <c r="N597" s="44" t="s">
        <v>8269</v>
      </c>
      <c r="O597" s="45">
        <v>105</v>
      </c>
      <c r="P597" s="45">
        <v>86.23</v>
      </c>
      <c r="Q597" s="44" t="s">
        <v>8315</v>
      </c>
      <c r="R597" s="44" t="s">
        <v>8316</v>
      </c>
      <c r="S597" s="46">
        <v>42165.993125000001</v>
      </c>
      <c r="T597" s="45"/>
      <c r="U597" s="47">
        <v>42187.993125000001</v>
      </c>
    </row>
    <row r="598" spans="1:21" x14ac:dyDescent="0.25">
      <c r="A598" s="38">
        <v>3708</v>
      </c>
      <c r="B598" s="39" t="s">
        <v>3705</v>
      </c>
      <c r="C598" s="39" t="s">
        <v>7818</v>
      </c>
      <c r="D598" s="58">
        <v>700</v>
      </c>
      <c r="E598" s="40">
        <v>2100</v>
      </c>
      <c r="F598" s="61" t="s">
        <v>8218</v>
      </c>
      <c r="G598" s="39" t="s">
        <v>8223</v>
      </c>
      <c r="H598" s="39" t="s">
        <v>8245</v>
      </c>
      <c r="I598" s="40">
        <v>1404444286</v>
      </c>
      <c r="J598" s="40">
        <v>1403234686</v>
      </c>
      <c r="K598" s="40" t="b">
        <v>0</v>
      </c>
      <c r="L598" s="40">
        <v>39</v>
      </c>
      <c r="M598" s="40" t="b">
        <v>1</v>
      </c>
      <c r="N598" s="39" t="s">
        <v>8269</v>
      </c>
      <c r="O598" s="40">
        <v>300</v>
      </c>
      <c r="P598" s="40">
        <v>53.85</v>
      </c>
      <c r="Q598" s="39" t="s">
        <v>8315</v>
      </c>
      <c r="R598" s="39" t="s">
        <v>8316</v>
      </c>
      <c r="S598" s="41">
        <v>41810.142199074071</v>
      </c>
      <c r="T598" s="40"/>
      <c r="U598" s="42">
        <v>41824.142199074071</v>
      </c>
    </row>
    <row r="599" spans="1:21" x14ac:dyDescent="0.25">
      <c r="A599" s="43">
        <v>3705</v>
      </c>
      <c r="B599" s="44" t="s">
        <v>3702</v>
      </c>
      <c r="C599" s="44" t="s">
        <v>7815</v>
      </c>
      <c r="D599" s="59">
        <v>2827</v>
      </c>
      <c r="E599" s="45">
        <v>2925</v>
      </c>
      <c r="F599" s="62" t="s">
        <v>8218</v>
      </c>
      <c r="G599" s="44" t="s">
        <v>8223</v>
      </c>
      <c r="H599" s="44" t="s">
        <v>8245</v>
      </c>
      <c r="I599" s="45">
        <v>1403546400</v>
      </c>
      <c r="J599" s="45">
        <v>1401714114</v>
      </c>
      <c r="K599" s="45" t="b">
        <v>0</v>
      </c>
      <c r="L599" s="45">
        <v>35</v>
      </c>
      <c r="M599" s="45" t="b">
        <v>1</v>
      </c>
      <c r="N599" s="44" t="s">
        <v>8269</v>
      </c>
      <c r="O599" s="45">
        <v>103</v>
      </c>
      <c r="P599" s="45">
        <v>83.57</v>
      </c>
      <c r="Q599" s="44" t="s">
        <v>8315</v>
      </c>
      <c r="R599" s="44" t="s">
        <v>8316</v>
      </c>
      <c r="S599" s="46">
        <v>41792.542986111112</v>
      </c>
      <c r="T599" s="45"/>
      <c r="U599" s="47">
        <v>41813.75</v>
      </c>
    </row>
    <row r="600" spans="1:21" x14ac:dyDescent="0.25">
      <c r="A600" s="38">
        <v>3702</v>
      </c>
      <c r="B600" s="39" t="s">
        <v>3699</v>
      </c>
      <c r="C600" s="39" t="s">
        <v>7812</v>
      </c>
      <c r="D600" s="58">
        <v>3000</v>
      </c>
      <c r="E600" s="40">
        <v>3275</v>
      </c>
      <c r="F600" s="61" t="s">
        <v>8218</v>
      </c>
      <c r="G600" s="39" t="s">
        <v>8224</v>
      </c>
      <c r="H600" s="39" t="s">
        <v>8246</v>
      </c>
      <c r="I600" s="40">
        <v>1468191540</v>
      </c>
      <c r="J600" s="40">
        <v>1464958484</v>
      </c>
      <c r="K600" s="40" t="b">
        <v>0</v>
      </c>
      <c r="L600" s="40">
        <v>21</v>
      </c>
      <c r="M600" s="40" t="b">
        <v>1</v>
      </c>
      <c r="N600" s="39" t="s">
        <v>8269</v>
      </c>
      <c r="O600" s="40">
        <v>109</v>
      </c>
      <c r="P600" s="40">
        <v>155.94999999999999</v>
      </c>
      <c r="Q600" s="39" t="s">
        <v>8315</v>
      </c>
      <c r="R600" s="39" t="s">
        <v>8316</v>
      </c>
      <c r="S600" s="41">
        <v>42524.53800925926</v>
      </c>
      <c r="T600" s="40">
        <v>2016</v>
      </c>
      <c r="U600" s="42">
        <v>42561.957638888889</v>
      </c>
    </row>
    <row r="601" spans="1:21" x14ac:dyDescent="0.25">
      <c r="A601" s="43">
        <v>3677</v>
      </c>
      <c r="B601" s="44" t="s">
        <v>3674</v>
      </c>
      <c r="C601" s="44" t="s">
        <v>7787</v>
      </c>
      <c r="D601" s="59">
        <v>12000</v>
      </c>
      <c r="E601" s="45">
        <v>12348.5</v>
      </c>
      <c r="F601" s="62" t="s">
        <v>8218</v>
      </c>
      <c r="G601" s="44" t="s">
        <v>8223</v>
      </c>
      <c r="H601" s="44" t="s">
        <v>8245</v>
      </c>
      <c r="I601" s="45">
        <v>1404359940</v>
      </c>
      <c r="J601" s="45">
        <v>1402580818</v>
      </c>
      <c r="K601" s="45" t="b">
        <v>0</v>
      </c>
      <c r="L601" s="45">
        <v>199</v>
      </c>
      <c r="M601" s="45" t="b">
        <v>1</v>
      </c>
      <c r="N601" s="44" t="s">
        <v>8269</v>
      </c>
      <c r="O601" s="45">
        <v>103</v>
      </c>
      <c r="P601" s="45">
        <v>62.05</v>
      </c>
      <c r="Q601" s="44" t="s">
        <v>8315</v>
      </c>
      <c r="R601" s="44" t="s">
        <v>8316</v>
      </c>
      <c r="S601" s="46">
        <v>41802.574282407404</v>
      </c>
      <c r="T601" s="45"/>
      <c r="U601" s="47">
        <v>41823.165972222225</v>
      </c>
    </row>
    <row r="602" spans="1:21" x14ac:dyDescent="0.25">
      <c r="A602" s="38">
        <v>3671</v>
      </c>
      <c r="B602" s="39" t="s">
        <v>3668</v>
      </c>
      <c r="C602" s="39" t="s">
        <v>7781</v>
      </c>
      <c r="D602" s="58">
        <v>3500</v>
      </c>
      <c r="E602" s="40">
        <v>3530</v>
      </c>
      <c r="F602" s="61" t="s">
        <v>8218</v>
      </c>
      <c r="G602" s="39" t="s">
        <v>8223</v>
      </c>
      <c r="H602" s="39" t="s">
        <v>8245</v>
      </c>
      <c r="I602" s="40">
        <v>1405915140</v>
      </c>
      <c r="J602" s="40">
        <v>1404140667</v>
      </c>
      <c r="K602" s="40" t="b">
        <v>0</v>
      </c>
      <c r="L602" s="40">
        <v>40</v>
      </c>
      <c r="M602" s="40" t="b">
        <v>1</v>
      </c>
      <c r="N602" s="39" t="s">
        <v>8269</v>
      </c>
      <c r="O602" s="40">
        <v>101</v>
      </c>
      <c r="P602" s="40">
        <v>88.25</v>
      </c>
      <c r="Q602" s="39" t="s">
        <v>8315</v>
      </c>
      <c r="R602" s="39" t="s">
        <v>8316</v>
      </c>
      <c r="S602" s="41">
        <v>41820.62809027778</v>
      </c>
      <c r="T602" s="40"/>
      <c r="U602" s="42">
        <v>41841.165972222225</v>
      </c>
    </row>
    <row r="603" spans="1:21" x14ac:dyDescent="0.25">
      <c r="A603" s="43">
        <v>3668</v>
      </c>
      <c r="B603" s="44" t="s">
        <v>3665</v>
      </c>
      <c r="C603" s="44" t="s">
        <v>7778</v>
      </c>
      <c r="D603" s="59">
        <v>1000</v>
      </c>
      <c r="E603" s="45">
        <v>1035</v>
      </c>
      <c r="F603" s="62" t="s">
        <v>8218</v>
      </c>
      <c r="G603" s="44" t="s">
        <v>8223</v>
      </c>
      <c r="H603" s="44" t="s">
        <v>8245</v>
      </c>
      <c r="I603" s="45">
        <v>1437676380</v>
      </c>
      <c r="J603" s="45">
        <v>1435670452</v>
      </c>
      <c r="K603" s="45" t="b">
        <v>0</v>
      </c>
      <c r="L603" s="45">
        <v>28</v>
      </c>
      <c r="M603" s="45" t="b">
        <v>1</v>
      </c>
      <c r="N603" s="44" t="s">
        <v>8269</v>
      </c>
      <c r="O603" s="45">
        <v>104</v>
      </c>
      <c r="P603" s="45">
        <v>36.96</v>
      </c>
      <c r="Q603" s="44" t="s">
        <v>8315</v>
      </c>
      <c r="R603" s="44" t="s">
        <v>8316</v>
      </c>
      <c r="S603" s="46">
        <v>42185.556157407409</v>
      </c>
      <c r="T603" s="45"/>
      <c r="U603" s="47">
        <v>42208.772916666669</v>
      </c>
    </row>
    <row r="604" spans="1:21" x14ac:dyDescent="0.25">
      <c r="A604" s="38">
        <v>3667</v>
      </c>
      <c r="B604" s="39" t="s">
        <v>3664</v>
      </c>
      <c r="C604" s="39" t="s">
        <v>7777</v>
      </c>
      <c r="D604" s="58">
        <v>3000</v>
      </c>
      <c r="E604" s="40">
        <v>3095.11</v>
      </c>
      <c r="F604" s="61" t="s">
        <v>8218</v>
      </c>
      <c r="G604" s="39" t="s">
        <v>8224</v>
      </c>
      <c r="H604" s="39" t="s">
        <v>8246</v>
      </c>
      <c r="I604" s="40">
        <v>1437261419</v>
      </c>
      <c r="J604" s="40">
        <v>1434669419</v>
      </c>
      <c r="K604" s="40" t="b">
        <v>0</v>
      </c>
      <c r="L604" s="40">
        <v>58</v>
      </c>
      <c r="M604" s="40" t="b">
        <v>1</v>
      </c>
      <c r="N604" s="39" t="s">
        <v>8269</v>
      </c>
      <c r="O604" s="40">
        <v>103</v>
      </c>
      <c r="P604" s="40">
        <v>53.36</v>
      </c>
      <c r="Q604" s="39" t="s">
        <v>8315</v>
      </c>
      <c r="R604" s="39" t="s">
        <v>8316</v>
      </c>
      <c r="S604" s="41">
        <v>42173.970127314817</v>
      </c>
      <c r="T604" s="40">
        <v>2015</v>
      </c>
      <c r="U604" s="42">
        <v>42203.970127314817</v>
      </c>
    </row>
    <row r="605" spans="1:21" x14ac:dyDescent="0.25">
      <c r="A605" s="43">
        <v>3664</v>
      </c>
      <c r="B605" s="44" t="s">
        <v>3661</v>
      </c>
      <c r="C605" s="44" t="s">
        <v>7774</v>
      </c>
      <c r="D605" s="59">
        <v>800</v>
      </c>
      <c r="E605" s="45">
        <v>875</v>
      </c>
      <c r="F605" s="62" t="s">
        <v>8218</v>
      </c>
      <c r="G605" s="44" t="s">
        <v>8223</v>
      </c>
      <c r="H605" s="44" t="s">
        <v>8245</v>
      </c>
      <c r="I605" s="45">
        <v>1466056689</v>
      </c>
      <c r="J605" s="45">
        <v>1464847089</v>
      </c>
      <c r="K605" s="45" t="b">
        <v>0</v>
      </c>
      <c r="L605" s="45">
        <v>19</v>
      </c>
      <c r="M605" s="45" t="b">
        <v>1</v>
      </c>
      <c r="N605" s="44" t="s">
        <v>8269</v>
      </c>
      <c r="O605" s="45">
        <v>109</v>
      </c>
      <c r="P605" s="45">
        <v>46.05</v>
      </c>
      <c r="Q605" s="44" t="s">
        <v>8315</v>
      </c>
      <c r="R605" s="44" t="s">
        <v>8316</v>
      </c>
      <c r="S605" s="46">
        <v>42523.248715277776</v>
      </c>
      <c r="T605" s="45"/>
      <c r="U605" s="47">
        <v>42537.248715277776</v>
      </c>
    </row>
    <row r="606" spans="1:21" x14ac:dyDescent="0.25">
      <c r="A606" s="38">
        <v>3655</v>
      </c>
      <c r="B606" s="39" t="s">
        <v>3652</v>
      </c>
      <c r="C606" s="39" t="s">
        <v>7765</v>
      </c>
      <c r="D606" s="58">
        <v>5000</v>
      </c>
      <c r="E606" s="40">
        <v>5813</v>
      </c>
      <c r="F606" s="61" t="s">
        <v>8218</v>
      </c>
      <c r="G606" s="39" t="s">
        <v>8223</v>
      </c>
      <c r="H606" s="39" t="s">
        <v>8245</v>
      </c>
      <c r="I606" s="40">
        <v>1437202740</v>
      </c>
      <c r="J606" s="40">
        <v>1434654998</v>
      </c>
      <c r="K606" s="40" t="b">
        <v>0</v>
      </c>
      <c r="L606" s="40">
        <v>79</v>
      </c>
      <c r="M606" s="40" t="b">
        <v>1</v>
      </c>
      <c r="N606" s="39" t="s">
        <v>8269</v>
      </c>
      <c r="O606" s="40">
        <v>116</v>
      </c>
      <c r="P606" s="40">
        <v>73.58</v>
      </c>
      <c r="Q606" s="39" t="s">
        <v>8315</v>
      </c>
      <c r="R606" s="39" t="s">
        <v>8316</v>
      </c>
      <c r="S606" s="41">
        <v>42173.803217592591</v>
      </c>
      <c r="T606" s="40"/>
      <c r="U606" s="42">
        <v>42203.290972222225</v>
      </c>
    </row>
    <row r="607" spans="1:21" x14ac:dyDescent="0.25">
      <c r="A607" s="43">
        <v>3625</v>
      </c>
      <c r="B607" s="44" t="s">
        <v>3623</v>
      </c>
      <c r="C607" s="44" t="s">
        <v>7735</v>
      </c>
      <c r="D607" s="59">
        <v>3000</v>
      </c>
      <c r="E607" s="45">
        <v>3080</v>
      </c>
      <c r="F607" s="62" t="s">
        <v>8218</v>
      </c>
      <c r="G607" s="44" t="s">
        <v>8224</v>
      </c>
      <c r="H607" s="44" t="s">
        <v>8246</v>
      </c>
      <c r="I607" s="45">
        <v>1435851577</v>
      </c>
      <c r="J607" s="45">
        <v>1433259577</v>
      </c>
      <c r="K607" s="45" t="b">
        <v>0</v>
      </c>
      <c r="L607" s="45">
        <v>78</v>
      </c>
      <c r="M607" s="45" t="b">
        <v>1</v>
      </c>
      <c r="N607" s="44" t="s">
        <v>8269</v>
      </c>
      <c r="O607" s="45">
        <v>103</v>
      </c>
      <c r="P607" s="45">
        <v>39.49</v>
      </c>
      <c r="Q607" s="44" t="s">
        <v>8315</v>
      </c>
      <c r="R607" s="44" t="s">
        <v>8316</v>
      </c>
      <c r="S607" s="46">
        <v>42157.652511574073</v>
      </c>
      <c r="T607" s="45">
        <v>2015</v>
      </c>
      <c r="U607" s="47">
        <v>42187.652511574073</v>
      </c>
    </row>
    <row r="608" spans="1:21" x14ac:dyDescent="0.25">
      <c r="A608" s="38">
        <v>3624</v>
      </c>
      <c r="B608" s="39" t="s">
        <v>3622</v>
      </c>
      <c r="C608" s="39" t="s">
        <v>7734</v>
      </c>
      <c r="D608" s="58">
        <v>3000</v>
      </c>
      <c r="E608" s="40">
        <v>3148</v>
      </c>
      <c r="F608" s="61" t="s">
        <v>8218</v>
      </c>
      <c r="G608" s="39" t="s">
        <v>8223</v>
      </c>
      <c r="H608" s="39" t="s">
        <v>8245</v>
      </c>
      <c r="I608" s="40">
        <v>1471977290</v>
      </c>
      <c r="J608" s="40">
        <v>1466793290</v>
      </c>
      <c r="K608" s="40" t="b">
        <v>0</v>
      </c>
      <c r="L608" s="40">
        <v>39</v>
      </c>
      <c r="M608" s="40" t="b">
        <v>1</v>
      </c>
      <c r="N608" s="39" t="s">
        <v>8269</v>
      </c>
      <c r="O608" s="40">
        <v>105</v>
      </c>
      <c r="P608" s="40">
        <v>80.72</v>
      </c>
      <c r="Q608" s="39" t="s">
        <v>8315</v>
      </c>
      <c r="R608" s="39" t="s">
        <v>8316</v>
      </c>
      <c r="S608" s="41">
        <v>42545.774189814816</v>
      </c>
      <c r="T608" s="40"/>
      <c r="U608" s="42">
        <v>42605.774189814816</v>
      </c>
    </row>
    <row r="609" spans="1:21" x14ac:dyDescent="0.25">
      <c r="A609" s="43">
        <v>530</v>
      </c>
      <c r="B609" s="44" t="s">
        <v>531</v>
      </c>
      <c r="C609" s="44" t="s">
        <v>4640</v>
      </c>
      <c r="D609" s="59">
        <v>3405</v>
      </c>
      <c r="E609" s="45">
        <v>3670</v>
      </c>
      <c r="F609" s="62" t="s">
        <v>8218</v>
      </c>
      <c r="G609" s="44" t="s">
        <v>8223</v>
      </c>
      <c r="H609" s="44" t="s">
        <v>8245</v>
      </c>
      <c r="I609" s="45">
        <v>1435111200</v>
      </c>
      <c r="J609" s="45">
        <v>1433254268</v>
      </c>
      <c r="K609" s="45" t="b">
        <v>0</v>
      </c>
      <c r="L609" s="45">
        <v>29</v>
      </c>
      <c r="M609" s="45" t="b">
        <v>1</v>
      </c>
      <c r="N609" s="44" t="s">
        <v>8269</v>
      </c>
      <c r="O609" s="45">
        <v>108</v>
      </c>
      <c r="P609" s="45">
        <v>126.55</v>
      </c>
      <c r="Q609" s="44" t="s">
        <v>8315</v>
      </c>
      <c r="R609" s="44" t="s">
        <v>8316</v>
      </c>
      <c r="S609" s="46">
        <v>42157.591064814813</v>
      </c>
      <c r="T609" s="45"/>
      <c r="U609" s="47">
        <v>42179.083333333336</v>
      </c>
    </row>
    <row r="610" spans="1:21" x14ac:dyDescent="0.25">
      <c r="A610" s="38">
        <v>536</v>
      </c>
      <c r="B610" s="39" t="s">
        <v>537</v>
      </c>
      <c r="C610" s="39" t="s">
        <v>4646</v>
      </c>
      <c r="D610" s="58">
        <v>3300</v>
      </c>
      <c r="E610" s="40">
        <v>3902.5</v>
      </c>
      <c r="F610" s="61" t="s">
        <v>8218</v>
      </c>
      <c r="G610" s="39" t="s">
        <v>8224</v>
      </c>
      <c r="H610" s="39" t="s">
        <v>8246</v>
      </c>
      <c r="I610" s="40">
        <v>1438624800</v>
      </c>
      <c r="J610" s="40">
        <v>1435133807</v>
      </c>
      <c r="K610" s="40" t="b">
        <v>0</v>
      </c>
      <c r="L610" s="40">
        <v>39</v>
      </c>
      <c r="M610" s="40" t="b">
        <v>1</v>
      </c>
      <c r="N610" s="39" t="s">
        <v>8269</v>
      </c>
      <c r="O610" s="40">
        <v>118</v>
      </c>
      <c r="P610" s="40">
        <v>100.06</v>
      </c>
      <c r="Q610" s="39" t="s">
        <v>8315</v>
      </c>
      <c r="R610" s="39" t="s">
        <v>8316</v>
      </c>
      <c r="S610" s="41">
        <v>42179.344988425924</v>
      </c>
      <c r="T610" s="40">
        <v>2015</v>
      </c>
      <c r="U610" s="42">
        <v>42219.75</v>
      </c>
    </row>
    <row r="611" spans="1:21" x14ac:dyDescent="0.25">
      <c r="A611" s="43">
        <v>539</v>
      </c>
      <c r="B611" s="44" t="s">
        <v>540</v>
      </c>
      <c r="C611" s="44" t="s">
        <v>4649</v>
      </c>
      <c r="D611" s="59">
        <v>500</v>
      </c>
      <c r="E611" s="45">
        <v>503.22</v>
      </c>
      <c r="F611" s="62" t="s">
        <v>8218</v>
      </c>
      <c r="G611" s="44" t="s">
        <v>8224</v>
      </c>
      <c r="H611" s="44" t="s">
        <v>8246</v>
      </c>
      <c r="I611" s="45">
        <v>1467681107</v>
      </c>
      <c r="J611" s="45">
        <v>1465866707</v>
      </c>
      <c r="K611" s="45" t="b">
        <v>0</v>
      </c>
      <c r="L611" s="45">
        <v>20</v>
      </c>
      <c r="M611" s="45" t="b">
        <v>1</v>
      </c>
      <c r="N611" s="44" t="s">
        <v>8269</v>
      </c>
      <c r="O611" s="45">
        <v>101</v>
      </c>
      <c r="P611" s="45">
        <v>25.16</v>
      </c>
      <c r="Q611" s="44" t="s">
        <v>8315</v>
      </c>
      <c r="R611" s="44" t="s">
        <v>8316</v>
      </c>
      <c r="S611" s="46">
        <v>42535.049849537034</v>
      </c>
      <c r="T611" s="45">
        <v>2016</v>
      </c>
      <c r="U611" s="47">
        <v>42556.049849537034</v>
      </c>
    </row>
    <row r="612" spans="1:21" x14ac:dyDescent="0.25">
      <c r="A612" s="38">
        <v>3584</v>
      </c>
      <c r="B612" s="39" t="s">
        <v>3583</v>
      </c>
      <c r="C612" s="39" t="s">
        <v>7694</v>
      </c>
      <c r="D612" s="58">
        <v>3000</v>
      </c>
      <c r="E612" s="40">
        <v>3465</v>
      </c>
      <c r="F612" s="61" t="s">
        <v>8218</v>
      </c>
      <c r="G612" s="39" t="s">
        <v>8224</v>
      </c>
      <c r="H612" s="39" t="s">
        <v>8246</v>
      </c>
      <c r="I612" s="40">
        <v>1436772944</v>
      </c>
      <c r="J612" s="40">
        <v>1434180944</v>
      </c>
      <c r="K612" s="40" t="b">
        <v>0</v>
      </c>
      <c r="L612" s="40">
        <v>112</v>
      </c>
      <c r="M612" s="40" t="b">
        <v>1</v>
      </c>
      <c r="N612" s="39" t="s">
        <v>8269</v>
      </c>
      <c r="O612" s="40">
        <v>116</v>
      </c>
      <c r="P612" s="40">
        <v>30.94</v>
      </c>
      <c r="Q612" s="39" t="s">
        <v>8315</v>
      </c>
      <c r="R612" s="39" t="s">
        <v>8316</v>
      </c>
      <c r="S612" s="41">
        <v>42168.316481481481</v>
      </c>
      <c r="T612" s="40">
        <v>2015</v>
      </c>
      <c r="U612" s="42">
        <v>42198.316481481481</v>
      </c>
    </row>
    <row r="613" spans="1:21" x14ac:dyDescent="0.25">
      <c r="A613" s="43">
        <v>3556</v>
      </c>
      <c r="B613" s="44" t="s">
        <v>3555</v>
      </c>
      <c r="C613" s="44" t="s">
        <v>7666</v>
      </c>
      <c r="D613" s="59">
        <v>2200</v>
      </c>
      <c r="E613" s="45">
        <v>2210</v>
      </c>
      <c r="F613" s="62" t="s">
        <v>8218</v>
      </c>
      <c r="G613" s="44" t="s">
        <v>8224</v>
      </c>
      <c r="H613" s="44" t="s">
        <v>8246</v>
      </c>
      <c r="I613" s="45">
        <v>1408289724</v>
      </c>
      <c r="J613" s="45">
        <v>1403105724</v>
      </c>
      <c r="K613" s="45" t="b">
        <v>0</v>
      </c>
      <c r="L613" s="45">
        <v>20</v>
      </c>
      <c r="M613" s="45" t="b">
        <v>1</v>
      </c>
      <c r="N613" s="44" t="s">
        <v>8269</v>
      </c>
      <c r="O613" s="45">
        <v>100</v>
      </c>
      <c r="P613" s="45">
        <v>110.5</v>
      </c>
      <c r="Q613" s="44" t="s">
        <v>8315</v>
      </c>
      <c r="R613" s="44" t="s">
        <v>8316</v>
      </c>
      <c r="S613" s="46">
        <v>41808.649583333332</v>
      </c>
      <c r="T613" s="45">
        <v>2014</v>
      </c>
      <c r="U613" s="47">
        <v>41868.649583333332</v>
      </c>
    </row>
    <row r="614" spans="1:21" x14ac:dyDescent="0.25">
      <c r="A614" s="38">
        <v>3529</v>
      </c>
      <c r="B614" s="39" t="s">
        <v>3528</v>
      </c>
      <c r="C614" s="39" t="s">
        <v>7639</v>
      </c>
      <c r="D614" s="58">
        <v>500</v>
      </c>
      <c r="E614" s="40">
        <v>660</v>
      </c>
      <c r="F614" s="61" t="s">
        <v>8218</v>
      </c>
      <c r="G614" s="39" t="s">
        <v>8223</v>
      </c>
      <c r="H614" s="39" t="s">
        <v>8245</v>
      </c>
      <c r="I614" s="40">
        <v>1436749200</v>
      </c>
      <c r="J614" s="40">
        <v>1434997018</v>
      </c>
      <c r="K614" s="40" t="b">
        <v>0</v>
      </c>
      <c r="L614" s="40">
        <v>18</v>
      </c>
      <c r="M614" s="40" t="b">
        <v>1</v>
      </c>
      <c r="N614" s="39" t="s">
        <v>8269</v>
      </c>
      <c r="O614" s="40">
        <v>132</v>
      </c>
      <c r="P614" s="40">
        <v>36.67</v>
      </c>
      <c r="Q614" s="39" t="s">
        <v>8315</v>
      </c>
      <c r="R614" s="39" t="s">
        <v>8316</v>
      </c>
      <c r="S614" s="41">
        <v>42177.761782407404</v>
      </c>
      <c r="T614" s="40"/>
      <c r="U614" s="42">
        <v>42198.041666666664</v>
      </c>
    </row>
    <row r="615" spans="1:21" x14ac:dyDescent="0.25">
      <c r="A615" s="43">
        <v>3527</v>
      </c>
      <c r="B615" s="44" t="s">
        <v>3526</v>
      </c>
      <c r="C615" s="44" t="s">
        <v>7637</v>
      </c>
      <c r="D615" s="59">
        <v>6000</v>
      </c>
      <c r="E615" s="45">
        <v>7015</v>
      </c>
      <c r="F615" s="62" t="s">
        <v>8218</v>
      </c>
      <c r="G615" s="44" t="s">
        <v>8223</v>
      </c>
      <c r="H615" s="44" t="s">
        <v>8245</v>
      </c>
      <c r="I615" s="45">
        <v>1436587140</v>
      </c>
      <c r="J615" s="45">
        <v>1434069205</v>
      </c>
      <c r="K615" s="45" t="b">
        <v>0</v>
      </c>
      <c r="L615" s="45">
        <v>86</v>
      </c>
      <c r="M615" s="45" t="b">
        <v>1</v>
      </c>
      <c r="N615" s="44" t="s">
        <v>8269</v>
      </c>
      <c r="O615" s="45">
        <v>117</v>
      </c>
      <c r="P615" s="45">
        <v>81.569999999999993</v>
      </c>
      <c r="Q615" s="44" t="s">
        <v>8315</v>
      </c>
      <c r="R615" s="44" t="s">
        <v>8316</v>
      </c>
      <c r="S615" s="46">
        <v>42167.023206018515</v>
      </c>
      <c r="T615" s="45"/>
      <c r="U615" s="47">
        <v>42196.165972222225</v>
      </c>
    </row>
    <row r="616" spans="1:21" x14ac:dyDescent="0.25">
      <c r="A616" s="38">
        <v>3517</v>
      </c>
      <c r="B616" s="39" t="s">
        <v>3516</v>
      </c>
      <c r="C616" s="39" t="s">
        <v>7627</v>
      </c>
      <c r="D616" s="58">
        <v>4000</v>
      </c>
      <c r="E616" s="40">
        <v>4000</v>
      </c>
      <c r="F616" s="61" t="s">
        <v>8218</v>
      </c>
      <c r="G616" s="39" t="s">
        <v>8224</v>
      </c>
      <c r="H616" s="39" t="s">
        <v>8246</v>
      </c>
      <c r="I616" s="40">
        <v>1404471600</v>
      </c>
      <c r="J616" s="40">
        <v>1401910634</v>
      </c>
      <c r="K616" s="40" t="b">
        <v>0</v>
      </c>
      <c r="L616" s="40">
        <v>13</v>
      </c>
      <c r="M616" s="40" t="b">
        <v>1</v>
      </c>
      <c r="N616" s="39" t="s">
        <v>8269</v>
      </c>
      <c r="O616" s="40">
        <v>100</v>
      </c>
      <c r="P616" s="40">
        <v>307.69</v>
      </c>
      <c r="Q616" s="39" t="s">
        <v>8315</v>
      </c>
      <c r="R616" s="39" t="s">
        <v>8316</v>
      </c>
      <c r="S616" s="41">
        <v>41794.817523148151</v>
      </c>
      <c r="T616" s="40">
        <v>2014</v>
      </c>
      <c r="U616" s="42">
        <v>41824.458333333336</v>
      </c>
    </row>
    <row r="617" spans="1:21" x14ac:dyDescent="0.25">
      <c r="A617" s="43">
        <v>3510</v>
      </c>
      <c r="B617" s="44" t="s">
        <v>3509</v>
      </c>
      <c r="C617" s="44" t="s">
        <v>7620</v>
      </c>
      <c r="D617" s="59">
        <v>900</v>
      </c>
      <c r="E617" s="45">
        <v>905</v>
      </c>
      <c r="F617" s="62" t="s">
        <v>8218</v>
      </c>
      <c r="G617" s="44" t="s">
        <v>8223</v>
      </c>
      <c r="H617" s="44" t="s">
        <v>8245</v>
      </c>
      <c r="I617" s="45">
        <v>1404312846</v>
      </c>
      <c r="J617" s="45">
        <v>1402584846</v>
      </c>
      <c r="K617" s="45" t="b">
        <v>0</v>
      </c>
      <c r="L617" s="45">
        <v>15</v>
      </c>
      <c r="M617" s="45" t="b">
        <v>1</v>
      </c>
      <c r="N617" s="44" t="s">
        <v>8269</v>
      </c>
      <c r="O617" s="45">
        <v>101</v>
      </c>
      <c r="P617" s="45">
        <v>60.33</v>
      </c>
      <c r="Q617" s="44" t="s">
        <v>8315</v>
      </c>
      <c r="R617" s="44" t="s">
        <v>8316</v>
      </c>
      <c r="S617" s="46">
        <v>41802.62090277778</v>
      </c>
      <c r="T617" s="45"/>
      <c r="U617" s="47">
        <v>41822.62090277778</v>
      </c>
    </row>
    <row r="618" spans="1:21" x14ac:dyDescent="0.25">
      <c r="A618" s="38">
        <v>3503</v>
      </c>
      <c r="B618" s="39" t="s">
        <v>3502</v>
      </c>
      <c r="C618" s="39" t="s">
        <v>7613</v>
      </c>
      <c r="D618" s="58">
        <v>2500</v>
      </c>
      <c r="E618" s="40">
        <v>2689</v>
      </c>
      <c r="F618" s="61" t="s">
        <v>8218</v>
      </c>
      <c r="G618" s="39" t="s">
        <v>8224</v>
      </c>
      <c r="H618" s="39" t="s">
        <v>8246</v>
      </c>
      <c r="I618" s="40">
        <v>1469359728</v>
      </c>
      <c r="J618" s="40">
        <v>1466767728</v>
      </c>
      <c r="K618" s="40" t="b">
        <v>0</v>
      </c>
      <c r="L618" s="40">
        <v>38</v>
      </c>
      <c r="M618" s="40" t="b">
        <v>1</v>
      </c>
      <c r="N618" s="39" t="s">
        <v>8269</v>
      </c>
      <c r="O618" s="40">
        <v>108</v>
      </c>
      <c r="P618" s="40">
        <v>70.760000000000005</v>
      </c>
      <c r="Q618" s="39" t="s">
        <v>8315</v>
      </c>
      <c r="R618" s="39" t="s">
        <v>8316</v>
      </c>
      <c r="S618" s="41">
        <v>42545.478333333333</v>
      </c>
      <c r="T618" s="40">
        <v>2016</v>
      </c>
      <c r="U618" s="42">
        <v>42575.478333333333</v>
      </c>
    </row>
    <row r="619" spans="1:21" x14ac:dyDescent="0.25">
      <c r="A619" s="43">
        <v>3483</v>
      </c>
      <c r="B619" s="44" t="s">
        <v>3482</v>
      </c>
      <c r="C619" s="44" t="s">
        <v>7593</v>
      </c>
      <c r="D619" s="59">
        <v>3350</v>
      </c>
      <c r="E619" s="45">
        <v>5358</v>
      </c>
      <c r="F619" s="62" t="s">
        <v>8218</v>
      </c>
      <c r="G619" s="44" t="s">
        <v>8223</v>
      </c>
      <c r="H619" s="44" t="s">
        <v>8245</v>
      </c>
      <c r="I619" s="45">
        <v>1404403381</v>
      </c>
      <c r="J619" s="45">
        <v>1401811381</v>
      </c>
      <c r="K619" s="45" t="b">
        <v>0</v>
      </c>
      <c r="L619" s="45">
        <v>133</v>
      </c>
      <c r="M619" s="45" t="b">
        <v>1</v>
      </c>
      <c r="N619" s="44" t="s">
        <v>8269</v>
      </c>
      <c r="O619" s="45">
        <v>160</v>
      </c>
      <c r="P619" s="45">
        <v>40.29</v>
      </c>
      <c r="Q619" s="44" t="s">
        <v>8315</v>
      </c>
      <c r="R619" s="44" t="s">
        <v>8316</v>
      </c>
      <c r="S619" s="46">
        <v>41793.668761574074</v>
      </c>
      <c r="T619" s="45"/>
      <c r="U619" s="47">
        <v>41823.668761574074</v>
      </c>
    </row>
    <row r="620" spans="1:21" x14ac:dyDescent="0.25">
      <c r="A620" s="38">
        <v>3482</v>
      </c>
      <c r="B620" s="39" t="s">
        <v>3481</v>
      </c>
      <c r="C620" s="39" t="s">
        <v>7592</v>
      </c>
      <c r="D620" s="58">
        <v>3000</v>
      </c>
      <c r="E620" s="40">
        <v>4150</v>
      </c>
      <c r="F620" s="61" t="s">
        <v>8218</v>
      </c>
      <c r="G620" s="39" t="s">
        <v>8224</v>
      </c>
      <c r="H620" s="39" t="s">
        <v>8246</v>
      </c>
      <c r="I620" s="40">
        <v>1404671466</v>
      </c>
      <c r="J620" s="40">
        <v>1402079466</v>
      </c>
      <c r="K620" s="40" t="b">
        <v>0</v>
      </c>
      <c r="L620" s="40">
        <v>80</v>
      </c>
      <c r="M620" s="40" t="b">
        <v>1</v>
      </c>
      <c r="N620" s="39" t="s">
        <v>8269</v>
      </c>
      <c r="O620" s="40">
        <v>138</v>
      </c>
      <c r="P620" s="40">
        <v>51.88</v>
      </c>
      <c r="Q620" s="39" t="s">
        <v>8315</v>
      </c>
      <c r="R620" s="39" t="s">
        <v>8316</v>
      </c>
      <c r="S620" s="41">
        <v>41796.771597222221</v>
      </c>
      <c r="T620" s="40">
        <v>2014</v>
      </c>
      <c r="U620" s="42">
        <v>41826.771597222221</v>
      </c>
    </row>
    <row r="621" spans="1:21" x14ac:dyDescent="0.25">
      <c r="A621" s="43">
        <v>3480</v>
      </c>
      <c r="B621" s="44" t="s">
        <v>3479</v>
      </c>
      <c r="C621" s="44" t="s">
        <v>7590</v>
      </c>
      <c r="D621" s="59">
        <v>1500</v>
      </c>
      <c r="E621" s="45">
        <v>2140</v>
      </c>
      <c r="F621" s="62" t="s">
        <v>8218</v>
      </c>
      <c r="G621" s="44" t="s">
        <v>8223</v>
      </c>
      <c r="H621" s="44" t="s">
        <v>8245</v>
      </c>
      <c r="I621" s="45">
        <v>1436562000</v>
      </c>
      <c r="J621" s="45">
        <v>1434440227</v>
      </c>
      <c r="K621" s="45" t="b">
        <v>0</v>
      </c>
      <c r="L621" s="45">
        <v>13</v>
      </c>
      <c r="M621" s="45" t="b">
        <v>1</v>
      </c>
      <c r="N621" s="44" t="s">
        <v>8269</v>
      </c>
      <c r="O621" s="45">
        <v>143</v>
      </c>
      <c r="P621" s="45">
        <v>164.62</v>
      </c>
      <c r="Q621" s="44" t="s">
        <v>8315</v>
      </c>
      <c r="R621" s="44" t="s">
        <v>8316</v>
      </c>
      <c r="S621" s="46">
        <v>42171.317442129628</v>
      </c>
      <c r="T621" s="45"/>
      <c r="U621" s="47">
        <v>42195.875</v>
      </c>
    </row>
    <row r="622" spans="1:21" x14ac:dyDescent="0.25">
      <c r="A622" s="38">
        <v>3474</v>
      </c>
      <c r="B622" s="39" t="s">
        <v>3473</v>
      </c>
      <c r="C622" s="39" t="s">
        <v>7584</v>
      </c>
      <c r="D622" s="58">
        <v>2000</v>
      </c>
      <c r="E622" s="40">
        <v>2020</v>
      </c>
      <c r="F622" s="61" t="s">
        <v>8218</v>
      </c>
      <c r="G622" s="39" t="s">
        <v>8224</v>
      </c>
      <c r="H622" s="39" t="s">
        <v>8246</v>
      </c>
      <c r="I622" s="40">
        <v>1469016131</v>
      </c>
      <c r="J622" s="40">
        <v>1466424131</v>
      </c>
      <c r="K622" s="40" t="b">
        <v>0</v>
      </c>
      <c r="L622" s="40">
        <v>39</v>
      </c>
      <c r="M622" s="40" t="b">
        <v>1</v>
      </c>
      <c r="N622" s="39" t="s">
        <v>8269</v>
      </c>
      <c r="O622" s="40">
        <v>101</v>
      </c>
      <c r="P622" s="40">
        <v>51.79</v>
      </c>
      <c r="Q622" s="39" t="s">
        <v>8315</v>
      </c>
      <c r="R622" s="39" t="s">
        <v>8316</v>
      </c>
      <c r="S622" s="41">
        <v>42541.501516203702</v>
      </c>
      <c r="T622" s="40">
        <v>2016</v>
      </c>
      <c r="U622" s="42">
        <v>42571.501516203702</v>
      </c>
    </row>
    <row r="623" spans="1:21" x14ac:dyDescent="0.25">
      <c r="A623" s="43">
        <v>3470</v>
      </c>
      <c r="B623" s="44" t="s">
        <v>3469</v>
      </c>
      <c r="C623" s="44" t="s">
        <v>7580</v>
      </c>
      <c r="D623" s="59">
        <v>250</v>
      </c>
      <c r="E623" s="45">
        <v>375</v>
      </c>
      <c r="F623" s="62" t="s">
        <v>8218</v>
      </c>
      <c r="G623" s="44" t="s">
        <v>8223</v>
      </c>
      <c r="H623" s="44" t="s">
        <v>8245</v>
      </c>
      <c r="I623" s="45">
        <v>1468618680</v>
      </c>
      <c r="J623" s="45">
        <v>1465345902</v>
      </c>
      <c r="K623" s="45" t="b">
        <v>0</v>
      </c>
      <c r="L623" s="45">
        <v>9</v>
      </c>
      <c r="M623" s="45" t="b">
        <v>1</v>
      </c>
      <c r="N623" s="44" t="s">
        <v>8269</v>
      </c>
      <c r="O623" s="45">
        <v>150</v>
      </c>
      <c r="P623" s="45">
        <v>41.67</v>
      </c>
      <c r="Q623" s="44" t="s">
        <v>8315</v>
      </c>
      <c r="R623" s="44" t="s">
        <v>8316</v>
      </c>
      <c r="S623" s="46">
        <v>42529.022013888891</v>
      </c>
      <c r="T623" s="45"/>
      <c r="U623" s="47">
        <v>42566.901388888888</v>
      </c>
    </row>
    <row r="624" spans="1:21" x14ac:dyDescent="0.25">
      <c r="A624" s="38">
        <v>3462</v>
      </c>
      <c r="B624" s="39" t="s">
        <v>3461</v>
      </c>
      <c r="C624" s="39" t="s">
        <v>7572</v>
      </c>
      <c r="D624" s="58">
        <v>250</v>
      </c>
      <c r="E624" s="40">
        <v>505</v>
      </c>
      <c r="F624" s="61" t="s">
        <v>8218</v>
      </c>
      <c r="G624" s="39" t="s">
        <v>8223</v>
      </c>
      <c r="H624" s="39" t="s">
        <v>8245</v>
      </c>
      <c r="I624" s="40">
        <v>1436551200</v>
      </c>
      <c r="J624" s="40">
        <v>1435181628</v>
      </c>
      <c r="K624" s="40" t="b">
        <v>0</v>
      </c>
      <c r="L624" s="40">
        <v>17</v>
      </c>
      <c r="M624" s="40" t="b">
        <v>1</v>
      </c>
      <c r="N624" s="39" t="s">
        <v>8269</v>
      </c>
      <c r="O624" s="40">
        <v>202</v>
      </c>
      <c r="P624" s="40">
        <v>29.71</v>
      </c>
      <c r="Q624" s="39" t="s">
        <v>8315</v>
      </c>
      <c r="R624" s="39" t="s">
        <v>8316</v>
      </c>
      <c r="S624" s="41">
        <v>42179.898472222223</v>
      </c>
      <c r="T624" s="40"/>
      <c r="U624" s="42">
        <v>42195.75</v>
      </c>
    </row>
    <row r="625" spans="1:21" x14ac:dyDescent="0.25">
      <c r="A625" s="43">
        <v>3453</v>
      </c>
      <c r="B625" s="44" t="s">
        <v>3452</v>
      </c>
      <c r="C625" s="44" t="s">
        <v>7563</v>
      </c>
      <c r="D625" s="59">
        <v>300</v>
      </c>
      <c r="E625" s="45">
        <v>385</v>
      </c>
      <c r="F625" s="62" t="s">
        <v>8218</v>
      </c>
      <c r="G625" s="44" t="s">
        <v>8224</v>
      </c>
      <c r="H625" s="44" t="s">
        <v>8246</v>
      </c>
      <c r="I625" s="45">
        <v>1471130956</v>
      </c>
      <c r="J625" s="45">
        <v>1465946956</v>
      </c>
      <c r="K625" s="45" t="b">
        <v>0</v>
      </c>
      <c r="L625" s="45">
        <v>14</v>
      </c>
      <c r="M625" s="45" t="b">
        <v>1</v>
      </c>
      <c r="N625" s="44" t="s">
        <v>8269</v>
      </c>
      <c r="O625" s="45">
        <v>128</v>
      </c>
      <c r="P625" s="45">
        <v>27.5</v>
      </c>
      <c r="Q625" s="44" t="s">
        <v>8315</v>
      </c>
      <c r="R625" s="44" t="s">
        <v>8316</v>
      </c>
      <c r="S625" s="46">
        <v>42535.97865740741</v>
      </c>
      <c r="T625" s="45">
        <v>2016</v>
      </c>
      <c r="U625" s="47">
        <v>42595.97865740741</v>
      </c>
    </row>
    <row r="626" spans="1:21" x14ac:dyDescent="0.25">
      <c r="A626" s="38">
        <v>3452</v>
      </c>
      <c r="B626" s="39" t="s">
        <v>3451</v>
      </c>
      <c r="C626" s="39" t="s">
        <v>7562</v>
      </c>
      <c r="D626" s="58">
        <v>1000</v>
      </c>
      <c r="E626" s="40">
        <v>1532</v>
      </c>
      <c r="F626" s="61" t="s">
        <v>8218</v>
      </c>
      <c r="G626" s="39" t="s">
        <v>8223</v>
      </c>
      <c r="H626" s="39" t="s">
        <v>8245</v>
      </c>
      <c r="I626" s="40">
        <v>1406087940</v>
      </c>
      <c r="J626" s="40">
        <v>1404141626</v>
      </c>
      <c r="K626" s="40" t="b">
        <v>0</v>
      </c>
      <c r="L626" s="40">
        <v>37</v>
      </c>
      <c r="M626" s="40" t="b">
        <v>1</v>
      </c>
      <c r="N626" s="39" t="s">
        <v>8269</v>
      </c>
      <c r="O626" s="40">
        <v>153</v>
      </c>
      <c r="P626" s="40">
        <v>41.41</v>
      </c>
      <c r="Q626" s="39" t="s">
        <v>8315</v>
      </c>
      <c r="R626" s="39" t="s">
        <v>8316</v>
      </c>
      <c r="S626" s="41">
        <v>41820.639189814814</v>
      </c>
      <c r="T626" s="40"/>
      <c r="U626" s="42">
        <v>41843.165972222225</v>
      </c>
    </row>
    <row r="627" spans="1:21" x14ac:dyDescent="0.25">
      <c r="A627" s="43">
        <v>3449</v>
      </c>
      <c r="B627" s="44" t="s">
        <v>3448</v>
      </c>
      <c r="C627" s="44" t="s">
        <v>7559</v>
      </c>
      <c r="D627" s="59">
        <v>800</v>
      </c>
      <c r="E627" s="45">
        <v>1365</v>
      </c>
      <c r="F627" s="62" t="s">
        <v>8218</v>
      </c>
      <c r="G627" s="44" t="s">
        <v>8223</v>
      </c>
      <c r="H627" s="44" t="s">
        <v>8245</v>
      </c>
      <c r="I627" s="45">
        <v>1468036800</v>
      </c>
      <c r="J627" s="45">
        <v>1465607738</v>
      </c>
      <c r="K627" s="45" t="b">
        <v>0</v>
      </c>
      <c r="L627" s="45">
        <v>20</v>
      </c>
      <c r="M627" s="45" t="b">
        <v>1</v>
      </c>
      <c r="N627" s="44" t="s">
        <v>8269</v>
      </c>
      <c r="O627" s="45">
        <v>171</v>
      </c>
      <c r="P627" s="45">
        <v>68.25</v>
      </c>
      <c r="Q627" s="44" t="s">
        <v>8315</v>
      </c>
      <c r="R627" s="44" t="s">
        <v>8316</v>
      </c>
      <c r="S627" s="46">
        <v>42532.052523148152</v>
      </c>
      <c r="T627" s="45"/>
      <c r="U627" s="47">
        <v>42560.166666666664</v>
      </c>
    </row>
    <row r="628" spans="1:21" x14ac:dyDescent="0.25">
      <c r="A628" s="38">
        <v>3440</v>
      </c>
      <c r="B628" s="39" t="s">
        <v>3439</v>
      </c>
      <c r="C628" s="39" t="s">
        <v>7550</v>
      </c>
      <c r="D628" s="58">
        <v>5000</v>
      </c>
      <c r="E628" s="40">
        <v>5260.92</v>
      </c>
      <c r="F628" s="61" t="s">
        <v>8218</v>
      </c>
      <c r="G628" s="39" t="s">
        <v>8223</v>
      </c>
      <c r="H628" s="39" t="s">
        <v>8245</v>
      </c>
      <c r="I628" s="40">
        <v>1405095300</v>
      </c>
      <c r="J628" s="40">
        <v>1403146628</v>
      </c>
      <c r="K628" s="40" t="b">
        <v>0</v>
      </c>
      <c r="L628" s="40">
        <v>82</v>
      </c>
      <c r="M628" s="40" t="b">
        <v>1</v>
      </c>
      <c r="N628" s="39" t="s">
        <v>8269</v>
      </c>
      <c r="O628" s="40">
        <v>105</v>
      </c>
      <c r="P628" s="40">
        <v>64.16</v>
      </c>
      <c r="Q628" s="39" t="s">
        <v>8315</v>
      </c>
      <c r="R628" s="39" t="s">
        <v>8316</v>
      </c>
      <c r="S628" s="41">
        <v>41809.12300925926</v>
      </c>
      <c r="T628" s="40"/>
      <c r="U628" s="42">
        <v>41831.677083333336</v>
      </c>
    </row>
    <row r="629" spans="1:21" x14ac:dyDescent="0.25">
      <c r="A629" s="43">
        <v>3434</v>
      </c>
      <c r="B629" s="44" t="s">
        <v>3433</v>
      </c>
      <c r="C629" s="44" t="s">
        <v>7544</v>
      </c>
      <c r="D629" s="59">
        <v>10000</v>
      </c>
      <c r="E629" s="45">
        <v>10555</v>
      </c>
      <c r="F629" s="62" t="s">
        <v>8218</v>
      </c>
      <c r="G629" s="44" t="s">
        <v>8223</v>
      </c>
      <c r="H629" s="44" t="s">
        <v>8245</v>
      </c>
      <c r="I629" s="45">
        <v>1404983269</v>
      </c>
      <c r="J629" s="45">
        <v>1402391269</v>
      </c>
      <c r="K629" s="45" t="b">
        <v>0</v>
      </c>
      <c r="L629" s="45">
        <v>168</v>
      </c>
      <c r="M629" s="45" t="b">
        <v>1</v>
      </c>
      <c r="N629" s="44" t="s">
        <v>8269</v>
      </c>
      <c r="O629" s="45">
        <v>106</v>
      </c>
      <c r="P629" s="45">
        <v>62.83</v>
      </c>
      <c r="Q629" s="44" t="s">
        <v>8315</v>
      </c>
      <c r="R629" s="44" t="s">
        <v>8316</v>
      </c>
      <c r="S629" s="46">
        <v>41800.380428240744</v>
      </c>
      <c r="T629" s="45"/>
      <c r="U629" s="47">
        <v>41830.380428240744</v>
      </c>
    </row>
    <row r="630" spans="1:21" x14ac:dyDescent="0.25">
      <c r="A630" s="38">
        <v>3430</v>
      </c>
      <c r="B630" s="39" t="s">
        <v>3429</v>
      </c>
      <c r="C630" s="39" t="s">
        <v>7540</v>
      </c>
      <c r="D630" s="58">
        <v>2000</v>
      </c>
      <c r="E630" s="40">
        <v>2170.9899999999998</v>
      </c>
      <c r="F630" s="61" t="s">
        <v>8218</v>
      </c>
      <c r="G630" s="39" t="s">
        <v>8224</v>
      </c>
      <c r="H630" s="39" t="s">
        <v>8246</v>
      </c>
      <c r="I630" s="40">
        <v>1406760101</v>
      </c>
      <c r="J630" s="40">
        <v>1404168101</v>
      </c>
      <c r="K630" s="40" t="b">
        <v>0</v>
      </c>
      <c r="L630" s="40">
        <v>72</v>
      </c>
      <c r="M630" s="40" t="b">
        <v>1</v>
      </c>
      <c r="N630" s="39" t="s">
        <v>8269</v>
      </c>
      <c r="O630" s="40">
        <v>109</v>
      </c>
      <c r="P630" s="40">
        <v>30.15</v>
      </c>
      <c r="Q630" s="39" t="s">
        <v>8315</v>
      </c>
      <c r="R630" s="39" t="s">
        <v>8316</v>
      </c>
      <c r="S630" s="41">
        <v>41820.945613425924</v>
      </c>
      <c r="T630" s="40">
        <v>2014</v>
      </c>
      <c r="U630" s="42">
        <v>41850.945613425924</v>
      </c>
    </row>
    <row r="631" spans="1:21" x14ac:dyDescent="0.25">
      <c r="A631" s="43">
        <v>3427</v>
      </c>
      <c r="B631" s="44" t="s">
        <v>3426</v>
      </c>
      <c r="C631" s="44" t="s">
        <v>7537</v>
      </c>
      <c r="D631" s="59">
        <v>1500</v>
      </c>
      <c r="E631" s="45">
        <v>1500</v>
      </c>
      <c r="F631" s="62" t="s">
        <v>8218</v>
      </c>
      <c r="G631" s="44" t="s">
        <v>8224</v>
      </c>
      <c r="H631" s="44" t="s">
        <v>8246</v>
      </c>
      <c r="I631" s="45">
        <v>1404314952</v>
      </c>
      <c r="J631" s="45">
        <v>1401722952</v>
      </c>
      <c r="K631" s="45" t="b">
        <v>0</v>
      </c>
      <c r="L631" s="45">
        <v>29</v>
      </c>
      <c r="M631" s="45" t="b">
        <v>1</v>
      </c>
      <c r="N631" s="44" t="s">
        <v>8269</v>
      </c>
      <c r="O631" s="45">
        <v>100</v>
      </c>
      <c r="P631" s="45">
        <v>51.72</v>
      </c>
      <c r="Q631" s="44" t="s">
        <v>8315</v>
      </c>
      <c r="R631" s="44" t="s">
        <v>8316</v>
      </c>
      <c r="S631" s="46">
        <v>41792.645277777781</v>
      </c>
      <c r="T631" s="45">
        <v>2014</v>
      </c>
      <c r="U631" s="47">
        <v>41822.645277777781</v>
      </c>
    </row>
    <row r="632" spans="1:21" x14ac:dyDescent="0.25">
      <c r="A632" s="38">
        <v>3409</v>
      </c>
      <c r="B632" s="39" t="s">
        <v>3408</v>
      </c>
      <c r="C632" s="39" t="s">
        <v>7519</v>
      </c>
      <c r="D632" s="58">
        <v>500</v>
      </c>
      <c r="E632" s="40">
        <v>618</v>
      </c>
      <c r="F632" s="61" t="s">
        <v>8218</v>
      </c>
      <c r="G632" s="39" t="s">
        <v>8224</v>
      </c>
      <c r="H632" s="39" t="s">
        <v>8246</v>
      </c>
      <c r="I632" s="40">
        <v>1469998680</v>
      </c>
      <c r="J632" s="40">
        <v>1466710358</v>
      </c>
      <c r="K632" s="40" t="b">
        <v>0</v>
      </c>
      <c r="L632" s="40">
        <v>21</v>
      </c>
      <c r="M632" s="40" t="b">
        <v>1</v>
      </c>
      <c r="N632" s="39" t="s">
        <v>8269</v>
      </c>
      <c r="O632" s="40">
        <v>124</v>
      </c>
      <c r="P632" s="40">
        <v>29.43</v>
      </c>
      <c r="Q632" s="39" t="s">
        <v>8315</v>
      </c>
      <c r="R632" s="39" t="s">
        <v>8316</v>
      </c>
      <c r="S632" s="41">
        <v>42544.814328703702</v>
      </c>
      <c r="T632" s="40">
        <v>2016</v>
      </c>
      <c r="U632" s="42">
        <v>42582.873611111114</v>
      </c>
    </row>
    <row r="633" spans="1:21" x14ac:dyDescent="0.25">
      <c r="A633" s="43">
        <v>3408</v>
      </c>
      <c r="B633" s="44" t="s">
        <v>3407</v>
      </c>
      <c r="C633" s="44" t="s">
        <v>7518</v>
      </c>
      <c r="D633" s="59">
        <v>500</v>
      </c>
      <c r="E633" s="45">
        <v>1055</v>
      </c>
      <c r="F633" s="62" t="s">
        <v>8218</v>
      </c>
      <c r="G633" s="44" t="s">
        <v>8223</v>
      </c>
      <c r="H633" s="44" t="s">
        <v>8245</v>
      </c>
      <c r="I633" s="45">
        <v>1405727304</v>
      </c>
      <c r="J633" s="45">
        <v>1403135304</v>
      </c>
      <c r="K633" s="45" t="b">
        <v>0</v>
      </c>
      <c r="L633" s="45">
        <v>18</v>
      </c>
      <c r="M633" s="45" t="b">
        <v>1</v>
      </c>
      <c r="N633" s="44" t="s">
        <v>8269</v>
      </c>
      <c r="O633" s="45">
        <v>211</v>
      </c>
      <c r="P633" s="45">
        <v>58.61</v>
      </c>
      <c r="Q633" s="44" t="s">
        <v>8315</v>
      </c>
      <c r="R633" s="44" t="s">
        <v>8316</v>
      </c>
      <c r="S633" s="46">
        <v>41808.991944444446</v>
      </c>
      <c r="T633" s="45"/>
      <c r="U633" s="47">
        <v>41838.991944444446</v>
      </c>
    </row>
    <row r="634" spans="1:21" x14ac:dyDescent="0.25">
      <c r="A634" s="38">
        <v>3407</v>
      </c>
      <c r="B634" s="39" t="s">
        <v>3406</v>
      </c>
      <c r="C634" s="39" t="s">
        <v>7517</v>
      </c>
      <c r="D634" s="58">
        <v>2000</v>
      </c>
      <c r="E634" s="40">
        <v>2142</v>
      </c>
      <c r="F634" s="61" t="s">
        <v>8218</v>
      </c>
      <c r="G634" s="39" t="s">
        <v>8224</v>
      </c>
      <c r="H634" s="39" t="s">
        <v>8246</v>
      </c>
      <c r="I634" s="40">
        <v>1404641289</v>
      </c>
      <c r="J634" s="40">
        <v>1402049289</v>
      </c>
      <c r="K634" s="40" t="b">
        <v>0</v>
      </c>
      <c r="L634" s="40">
        <v>67</v>
      </c>
      <c r="M634" s="40" t="b">
        <v>1</v>
      </c>
      <c r="N634" s="39" t="s">
        <v>8269</v>
      </c>
      <c r="O634" s="40">
        <v>107</v>
      </c>
      <c r="P634" s="40">
        <v>31.97</v>
      </c>
      <c r="Q634" s="39" t="s">
        <v>8315</v>
      </c>
      <c r="R634" s="39" t="s">
        <v>8316</v>
      </c>
      <c r="S634" s="41">
        <v>41796.422326388885</v>
      </c>
      <c r="T634" s="40">
        <v>2014</v>
      </c>
      <c r="U634" s="42">
        <v>41826.422326388885</v>
      </c>
    </row>
    <row r="635" spans="1:21" x14ac:dyDescent="0.25">
      <c r="A635" s="43">
        <v>3406</v>
      </c>
      <c r="B635" s="44" t="s">
        <v>3405</v>
      </c>
      <c r="C635" s="44" t="s">
        <v>7516</v>
      </c>
      <c r="D635" s="59">
        <v>10000</v>
      </c>
      <c r="E635" s="45">
        <v>10031</v>
      </c>
      <c r="F635" s="62" t="s">
        <v>8218</v>
      </c>
      <c r="G635" s="44" t="s">
        <v>8223</v>
      </c>
      <c r="H635" s="44" t="s">
        <v>8245</v>
      </c>
      <c r="I635" s="45">
        <v>1405511376</v>
      </c>
      <c r="J635" s="45">
        <v>1401623376</v>
      </c>
      <c r="K635" s="45" t="b">
        <v>0</v>
      </c>
      <c r="L635" s="45">
        <v>91</v>
      </c>
      <c r="M635" s="45" t="b">
        <v>1</v>
      </c>
      <c r="N635" s="44" t="s">
        <v>8269</v>
      </c>
      <c r="O635" s="45">
        <v>100</v>
      </c>
      <c r="P635" s="45">
        <v>110.23</v>
      </c>
      <c r="Q635" s="44" t="s">
        <v>8315</v>
      </c>
      <c r="R635" s="44" t="s">
        <v>8316</v>
      </c>
      <c r="S635" s="46">
        <v>41791.492777777778</v>
      </c>
      <c r="T635" s="45"/>
      <c r="U635" s="47">
        <v>41836.492777777778</v>
      </c>
    </row>
    <row r="636" spans="1:21" x14ac:dyDescent="0.25">
      <c r="A636" s="38">
        <v>3394</v>
      </c>
      <c r="B636" s="39" t="s">
        <v>3393</v>
      </c>
      <c r="C636" s="39" t="s">
        <v>7504</v>
      </c>
      <c r="D636" s="58">
        <v>550</v>
      </c>
      <c r="E636" s="40">
        <v>783</v>
      </c>
      <c r="F636" s="61" t="s">
        <v>8218</v>
      </c>
      <c r="G636" s="39" t="s">
        <v>8224</v>
      </c>
      <c r="H636" s="39" t="s">
        <v>8246</v>
      </c>
      <c r="I636" s="40">
        <v>1406470645</v>
      </c>
      <c r="J636" s="40">
        <v>1403878645</v>
      </c>
      <c r="K636" s="40" t="b">
        <v>0</v>
      </c>
      <c r="L636" s="40">
        <v>27</v>
      </c>
      <c r="M636" s="40" t="b">
        <v>1</v>
      </c>
      <c r="N636" s="39" t="s">
        <v>8269</v>
      </c>
      <c r="O636" s="40">
        <v>142</v>
      </c>
      <c r="P636" s="40">
        <v>29</v>
      </c>
      <c r="Q636" s="39" t="s">
        <v>8315</v>
      </c>
      <c r="R636" s="39" t="s">
        <v>8316</v>
      </c>
      <c r="S636" s="41">
        <v>41817.59542824074</v>
      </c>
      <c r="T636" s="40">
        <v>2014</v>
      </c>
      <c r="U636" s="42">
        <v>41847.59542824074</v>
      </c>
    </row>
    <row r="637" spans="1:21" x14ac:dyDescent="0.25">
      <c r="A637" s="43">
        <v>3390</v>
      </c>
      <c r="B637" s="44" t="s">
        <v>3389</v>
      </c>
      <c r="C637" s="44" t="s">
        <v>7500</v>
      </c>
      <c r="D637" s="59">
        <v>1500</v>
      </c>
      <c r="E637" s="45">
        <v>1536</v>
      </c>
      <c r="F637" s="62" t="s">
        <v>8218</v>
      </c>
      <c r="G637" s="44" t="s">
        <v>8223</v>
      </c>
      <c r="H637" s="44" t="s">
        <v>8245</v>
      </c>
      <c r="I637" s="45">
        <v>1405017345</v>
      </c>
      <c r="J637" s="45">
        <v>1403721345</v>
      </c>
      <c r="K637" s="45" t="b">
        <v>0</v>
      </c>
      <c r="L637" s="45">
        <v>22</v>
      </c>
      <c r="M637" s="45" t="b">
        <v>1</v>
      </c>
      <c r="N637" s="44" t="s">
        <v>8269</v>
      </c>
      <c r="O637" s="45">
        <v>102</v>
      </c>
      <c r="P637" s="45">
        <v>69.819999999999993</v>
      </c>
      <c r="Q637" s="44" t="s">
        <v>8315</v>
      </c>
      <c r="R637" s="44" t="s">
        <v>8316</v>
      </c>
      <c r="S637" s="46">
        <v>41815.774826388886</v>
      </c>
      <c r="T637" s="45"/>
      <c r="U637" s="47">
        <v>41830.774826388886</v>
      </c>
    </row>
    <row r="638" spans="1:21" x14ac:dyDescent="0.25">
      <c r="A638" s="38">
        <v>3383</v>
      </c>
      <c r="B638" s="39" t="s">
        <v>3382</v>
      </c>
      <c r="C638" s="39" t="s">
        <v>7493</v>
      </c>
      <c r="D638" s="58">
        <v>1750</v>
      </c>
      <c r="E638" s="40">
        <v>1955</v>
      </c>
      <c r="F638" s="61" t="s">
        <v>8218</v>
      </c>
      <c r="G638" s="39" t="s">
        <v>8223</v>
      </c>
      <c r="H638" s="39" t="s">
        <v>8245</v>
      </c>
      <c r="I638" s="40">
        <v>1466707620</v>
      </c>
      <c r="J638" s="40">
        <v>1464979620</v>
      </c>
      <c r="K638" s="40" t="b">
        <v>0</v>
      </c>
      <c r="L638" s="40">
        <v>30</v>
      </c>
      <c r="M638" s="40" t="b">
        <v>1</v>
      </c>
      <c r="N638" s="39" t="s">
        <v>8269</v>
      </c>
      <c r="O638" s="40">
        <v>112</v>
      </c>
      <c r="P638" s="40">
        <v>65.17</v>
      </c>
      <c r="Q638" s="39" t="s">
        <v>8315</v>
      </c>
      <c r="R638" s="39" t="s">
        <v>8316</v>
      </c>
      <c r="S638" s="41">
        <v>42524.782638888886</v>
      </c>
      <c r="T638" s="40"/>
      <c r="U638" s="42">
        <v>42544.782638888886</v>
      </c>
    </row>
    <row r="639" spans="1:21" x14ac:dyDescent="0.25">
      <c r="A639" s="43">
        <v>3373</v>
      </c>
      <c r="B639" s="44" t="s">
        <v>3372</v>
      </c>
      <c r="C639" s="44" t="s">
        <v>7483</v>
      </c>
      <c r="D639" s="59">
        <v>2000</v>
      </c>
      <c r="E639" s="45">
        <v>2005</v>
      </c>
      <c r="F639" s="62" t="s">
        <v>8218</v>
      </c>
      <c r="G639" s="44" t="s">
        <v>8224</v>
      </c>
      <c r="H639" s="44" t="s">
        <v>8246</v>
      </c>
      <c r="I639" s="45">
        <v>1437235200</v>
      </c>
      <c r="J639" s="45">
        <v>1435177840</v>
      </c>
      <c r="K639" s="45" t="b">
        <v>0</v>
      </c>
      <c r="L639" s="45">
        <v>30</v>
      </c>
      <c r="M639" s="45" t="b">
        <v>1</v>
      </c>
      <c r="N639" s="44" t="s">
        <v>8269</v>
      </c>
      <c r="O639" s="45">
        <v>100</v>
      </c>
      <c r="P639" s="45">
        <v>66.83</v>
      </c>
      <c r="Q639" s="44" t="s">
        <v>8315</v>
      </c>
      <c r="R639" s="44" t="s">
        <v>8316</v>
      </c>
      <c r="S639" s="46">
        <v>42179.854629629626</v>
      </c>
      <c r="T639" s="45">
        <v>2015</v>
      </c>
      <c r="U639" s="47">
        <v>42203.666666666664</v>
      </c>
    </row>
    <row r="640" spans="1:21" x14ac:dyDescent="0.25">
      <c r="A640" s="38">
        <v>3356</v>
      </c>
      <c r="B640" s="39" t="s">
        <v>3355</v>
      </c>
      <c r="C640" s="39" t="s">
        <v>7466</v>
      </c>
      <c r="D640" s="58">
        <v>1500</v>
      </c>
      <c r="E640" s="40">
        <v>1521</v>
      </c>
      <c r="F640" s="61" t="s">
        <v>8218</v>
      </c>
      <c r="G640" s="39" t="s">
        <v>8224</v>
      </c>
      <c r="H640" s="39" t="s">
        <v>8246</v>
      </c>
      <c r="I640" s="40">
        <v>1468611272</v>
      </c>
      <c r="J640" s="40">
        <v>1466019272</v>
      </c>
      <c r="K640" s="40" t="b">
        <v>0</v>
      </c>
      <c r="L640" s="40">
        <v>27</v>
      </c>
      <c r="M640" s="40" t="b">
        <v>1</v>
      </c>
      <c r="N640" s="39" t="s">
        <v>8269</v>
      </c>
      <c r="O640" s="40">
        <v>101</v>
      </c>
      <c r="P640" s="40">
        <v>56.33</v>
      </c>
      <c r="Q640" s="39" t="s">
        <v>8315</v>
      </c>
      <c r="R640" s="39" t="s">
        <v>8316</v>
      </c>
      <c r="S640" s="41">
        <v>42536.815648148149</v>
      </c>
      <c r="T640" s="40">
        <v>2016</v>
      </c>
      <c r="U640" s="42">
        <v>42566.815648148149</v>
      </c>
    </row>
    <row r="641" spans="1:21" x14ac:dyDescent="0.25">
      <c r="A641" s="43">
        <v>3351</v>
      </c>
      <c r="B641" s="44" t="s">
        <v>3350</v>
      </c>
      <c r="C641" s="44" t="s">
        <v>7461</v>
      </c>
      <c r="D641" s="59">
        <v>5000</v>
      </c>
      <c r="E641" s="45">
        <v>5055</v>
      </c>
      <c r="F641" s="62" t="s">
        <v>8218</v>
      </c>
      <c r="G641" s="44" t="s">
        <v>8224</v>
      </c>
      <c r="H641" s="44" t="s">
        <v>8246</v>
      </c>
      <c r="I641" s="45">
        <v>1406113200</v>
      </c>
      <c r="J641" s="45">
        <v>1402910965</v>
      </c>
      <c r="K641" s="45" t="b">
        <v>0</v>
      </c>
      <c r="L641" s="45">
        <v>54</v>
      </c>
      <c r="M641" s="45" t="b">
        <v>1</v>
      </c>
      <c r="N641" s="44" t="s">
        <v>8269</v>
      </c>
      <c r="O641" s="45">
        <v>101</v>
      </c>
      <c r="P641" s="45">
        <v>93.61</v>
      </c>
      <c r="Q641" s="44" t="s">
        <v>8315</v>
      </c>
      <c r="R641" s="44" t="s">
        <v>8316</v>
      </c>
      <c r="S641" s="46">
        <v>41806.395428240743</v>
      </c>
      <c r="T641" s="45">
        <v>2014</v>
      </c>
      <c r="U641" s="47">
        <v>41843.458333333336</v>
      </c>
    </row>
    <row r="642" spans="1:21" x14ac:dyDescent="0.25">
      <c r="A642" s="38">
        <v>3339</v>
      </c>
      <c r="B642" s="39" t="s">
        <v>3339</v>
      </c>
      <c r="C642" s="39" t="s">
        <v>7449</v>
      </c>
      <c r="D642" s="58">
        <v>8000</v>
      </c>
      <c r="E642" s="40">
        <v>8348</v>
      </c>
      <c r="F642" s="61" t="s">
        <v>8218</v>
      </c>
      <c r="G642" s="39" t="s">
        <v>8223</v>
      </c>
      <c r="H642" s="39" t="s">
        <v>8245</v>
      </c>
      <c r="I642" s="40">
        <v>1469721518</v>
      </c>
      <c r="J642" s="40">
        <v>1467129518</v>
      </c>
      <c r="K642" s="40" t="b">
        <v>0</v>
      </c>
      <c r="L642" s="40">
        <v>47</v>
      </c>
      <c r="M642" s="40" t="b">
        <v>1</v>
      </c>
      <c r="N642" s="39" t="s">
        <v>8269</v>
      </c>
      <c r="O642" s="40">
        <v>104</v>
      </c>
      <c r="P642" s="40">
        <v>177.62</v>
      </c>
      <c r="Q642" s="39" t="s">
        <v>8315</v>
      </c>
      <c r="R642" s="39" t="s">
        <v>8316</v>
      </c>
      <c r="S642" s="41">
        <v>42549.665717592594</v>
      </c>
      <c r="T642" s="40"/>
      <c r="U642" s="42">
        <v>42579.665717592594</v>
      </c>
    </row>
    <row r="643" spans="1:21" x14ac:dyDescent="0.25">
      <c r="A643" s="43">
        <v>3334</v>
      </c>
      <c r="B643" s="44" t="s">
        <v>3334</v>
      </c>
      <c r="C643" s="44" t="s">
        <v>7444</v>
      </c>
      <c r="D643" s="59">
        <v>3871</v>
      </c>
      <c r="E643" s="45">
        <v>5366</v>
      </c>
      <c r="F643" s="62" t="s">
        <v>8218</v>
      </c>
      <c r="G643" s="44" t="s">
        <v>8223</v>
      </c>
      <c r="H643" s="44" t="s">
        <v>8245</v>
      </c>
      <c r="I643" s="45">
        <v>1438259422</v>
      </c>
      <c r="J643" s="45">
        <v>1435667422</v>
      </c>
      <c r="K643" s="45" t="b">
        <v>0</v>
      </c>
      <c r="L643" s="45">
        <v>46</v>
      </c>
      <c r="M643" s="45" t="b">
        <v>1</v>
      </c>
      <c r="N643" s="44" t="s">
        <v>8269</v>
      </c>
      <c r="O643" s="45">
        <v>139</v>
      </c>
      <c r="P643" s="45">
        <v>116.65</v>
      </c>
      <c r="Q643" s="44" t="s">
        <v>8315</v>
      </c>
      <c r="R643" s="44" t="s">
        <v>8316</v>
      </c>
      <c r="S643" s="46">
        <v>42185.521087962959</v>
      </c>
      <c r="T643" s="45"/>
      <c r="U643" s="47">
        <v>42215.521087962959</v>
      </c>
    </row>
    <row r="644" spans="1:21" x14ac:dyDescent="0.25">
      <c r="A644" s="38">
        <v>3332</v>
      </c>
      <c r="B644" s="39" t="s">
        <v>3332</v>
      </c>
      <c r="C644" s="39" t="s">
        <v>7442</v>
      </c>
      <c r="D644" s="58">
        <v>6000</v>
      </c>
      <c r="E644" s="40">
        <v>6000</v>
      </c>
      <c r="F644" s="61" t="s">
        <v>8218</v>
      </c>
      <c r="G644" s="39" t="s">
        <v>8223</v>
      </c>
      <c r="H644" s="39" t="s">
        <v>8245</v>
      </c>
      <c r="I644" s="40">
        <v>1405802330</v>
      </c>
      <c r="J644" s="40">
        <v>1403210330</v>
      </c>
      <c r="K644" s="40" t="b">
        <v>0</v>
      </c>
      <c r="L644" s="40">
        <v>83</v>
      </c>
      <c r="M644" s="40" t="b">
        <v>1</v>
      </c>
      <c r="N644" s="39" t="s">
        <v>8269</v>
      </c>
      <c r="O644" s="40">
        <v>100</v>
      </c>
      <c r="P644" s="40">
        <v>72.290000000000006</v>
      </c>
      <c r="Q644" s="39" t="s">
        <v>8315</v>
      </c>
      <c r="R644" s="39" t="s">
        <v>8316</v>
      </c>
      <c r="S644" s="41">
        <v>41809.860300925924</v>
      </c>
      <c r="T644" s="40"/>
      <c r="U644" s="42">
        <v>41839.860300925924</v>
      </c>
    </row>
    <row r="645" spans="1:21" x14ac:dyDescent="0.25">
      <c r="A645" s="43">
        <v>3301</v>
      </c>
      <c r="B645" s="44" t="s">
        <v>3301</v>
      </c>
      <c r="C645" s="44" t="s">
        <v>7411</v>
      </c>
      <c r="D645" s="59">
        <v>3000</v>
      </c>
      <c r="E645" s="45">
        <v>4004</v>
      </c>
      <c r="F645" s="62" t="s">
        <v>8218</v>
      </c>
      <c r="G645" s="44" t="s">
        <v>8223</v>
      </c>
      <c r="H645" s="44" t="s">
        <v>8245</v>
      </c>
      <c r="I645" s="45">
        <v>1470034740</v>
      </c>
      <c r="J645" s="45">
        <v>1466185176</v>
      </c>
      <c r="K645" s="45" t="b">
        <v>0</v>
      </c>
      <c r="L645" s="45">
        <v>70</v>
      </c>
      <c r="M645" s="45" t="b">
        <v>1</v>
      </c>
      <c r="N645" s="44" t="s">
        <v>8269</v>
      </c>
      <c r="O645" s="45">
        <v>133</v>
      </c>
      <c r="P645" s="45">
        <v>57.2</v>
      </c>
      <c r="Q645" s="44" t="s">
        <v>8315</v>
      </c>
      <c r="R645" s="44" t="s">
        <v>8316</v>
      </c>
      <c r="S645" s="46">
        <v>42538.735833333332</v>
      </c>
      <c r="T645" s="45"/>
      <c r="U645" s="47">
        <v>42583.290972222225</v>
      </c>
    </row>
    <row r="646" spans="1:21" x14ac:dyDescent="0.25">
      <c r="A646" s="38">
        <v>3270</v>
      </c>
      <c r="B646" s="39" t="s">
        <v>3270</v>
      </c>
      <c r="C646" s="39" t="s">
        <v>7380</v>
      </c>
      <c r="D646" s="58">
        <v>1800</v>
      </c>
      <c r="E646" s="40">
        <v>1830</v>
      </c>
      <c r="F646" s="61" t="s">
        <v>8218</v>
      </c>
      <c r="G646" s="39" t="s">
        <v>8224</v>
      </c>
      <c r="H646" s="39" t="s">
        <v>8246</v>
      </c>
      <c r="I646" s="40">
        <v>1436705265</v>
      </c>
      <c r="J646" s="40">
        <v>1434113265</v>
      </c>
      <c r="K646" s="40" t="b">
        <v>1</v>
      </c>
      <c r="L646" s="40">
        <v>30</v>
      </c>
      <c r="M646" s="40" t="b">
        <v>1</v>
      </c>
      <c r="N646" s="39" t="s">
        <v>8269</v>
      </c>
      <c r="O646" s="40">
        <v>102</v>
      </c>
      <c r="P646" s="40">
        <v>61</v>
      </c>
      <c r="Q646" s="39" t="s">
        <v>8315</v>
      </c>
      <c r="R646" s="39" t="s">
        <v>8316</v>
      </c>
      <c r="S646" s="41">
        <v>42167.533159722225</v>
      </c>
      <c r="T646" s="40">
        <v>2015</v>
      </c>
      <c r="U646" s="42">
        <v>42197.533159722225</v>
      </c>
    </row>
    <row r="647" spans="1:21" x14ac:dyDescent="0.25">
      <c r="A647" s="43">
        <v>3267</v>
      </c>
      <c r="B647" s="44" t="s">
        <v>3267</v>
      </c>
      <c r="C647" s="44" t="s">
        <v>7377</v>
      </c>
      <c r="D647" s="59">
        <v>15000</v>
      </c>
      <c r="E647" s="45">
        <v>15315</v>
      </c>
      <c r="F647" s="62" t="s">
        <v>8218</v>
      </c>
      <c r="G647" s="44" t="s">
        <v>8223</v>
      </c>
      <c r="H647" s="44" t="s">
        <v>8245</v>
      </c>
      <c r="I647" s="45">
        <v>1437156660</v>
      </c>
      <c r="J647" s="45">
        <v>1434564660</v>
      </c>
      <c r="K647" s="45" t="b">
        <v>1</v>
      </c>
      <c r="L647" s="45">
        <v>288</v>
      </c>
      <c r="M647" s="45" t="b">
        <v>1</v>
      </c>
      <c r="N647" s="44" t="s">
        <v>8269</v>
      </c>
      <c r="O647" s="45">
        <v>102</v>
      </c>
      <c r="P647" s="45">
        <v>53.18</v>
      </c>
      <c r="Q647" s="44" t="s">
        <v>8315</v>
      </c>
      <c r="R647" s="44" t="s">
        <v>8316</v>
      </c>
      <c r="S647" s="46">
        <v>42172.757638888892</v>
      </c>
      <c r="T647" s="45"/>
      <c r="U647" s="47">
        <v>42202.757638888892</v>
      </c>
    </row>
    <row r="648" spans="1:21" x14ac:dyDescent="0.25">
      <c r="A648" s="38">
        <v>3261</v>
      </c>
      <c r="B648" s="39" t="s">
        <v>3261</v>
      </c>
      <c r="C648" s="39" t="s">
        <v>7371</v>
      </c>
      <c r="D648" s="58">
        <v>3300</v>
      </c>
      <c r="E648" s="40">
        <v>3315</v>
      </c>
      <c r="F648" s="61" t="s">
        <v>8218</v>
      </c>
      <c r="G648" s="39" t="s">
        <v>8223</v>
      </c>
      <c r="H648" s="39" t="s">
        <v>8245</v>
      </c>
      <c r="I648" s="40">
        <v>1437067476</v>
      </c>
      <c r="J648" s="40">
        <v>1434475476</v>
      </c>
      <c r="K648" s="40" t="b">
        <v>1</v>
      </c>
      <c r="L648" s="40">
        <v>49</v>
      </c>
      <c r="M648" s="40" t="b">
        <v>1</v>
      </c>
      <c r="N648" s="39" t="s">
        <v>8269</v>
      </c>
      <c r="O648" s="40">
        <v>100</v>
      </c>
      <c r="P648" s="40">
        <v>67.650000000000006</v>
      </c>
      <c r="Q648" s="39" t="s">
        <v>8315</v>
      </c>
      <c r="R648" s="39" t="s">
        <v>8316</v>
      </c>
      <c r="S648" s="41">
        <v>42171.725416666668</v>
      </c>
      <c r="T648" s="40"/>
      <c r="U648" s="42">
        <v>42201.725416666668</v>
      </c>
    </row>
    <row r="649" spans="1:21" x14ac:dyDescent="0.25">
      <c r="A649" s="43">
        <v>3247</v>
      </c>
      <c r="B649" s="44" t="s">
        <v>3247</v>
      </c>
      <c r="C649" s="44" t="s">
        <v>7357</v>
      </c>
      <c r="D649" s="59">
        <v>2500</v>
      </c>
      <c r="E649" s="45">
        <v>2646.5</v>
      </c>
      <c r="F649" s="62" t="s">
        <v>8218</v>
      </c>
      <c r="G649" s="44" t="s">
        <v>8224</v>
      </c>
      <c r="H649" s="44" t="s">
        <v>8246</v>
      </c>
      <c r="I649" s="45">
        <v>1436696712</v>
      </c>
      <c r="J649" s="45">
        <v>1434104712</v>
      </c>
      <c r="K649" s="45" t="b">
        <v>1</v>
      </c>
      <c r="L649" s="45">
        <v>57</v>
      </c>
      <c r="M649" s="45" t="b">
        <v>1</v>
      </c>
      <c r="N649" s="44" t="s">
        <v>8269</v>
      </c>
      <c r="O649" s="45">
        <v>106</v>
      </c>
      <c r="P649" s="45">
        <v>46.43</v>
      </c>
      <c r="Q649" s="44" t="s">
        <v>8315</v>
      </c>
      <c r="R649" s="44" t="s">
        <v>8316</v>
      </c>
      <c r="S649" s="46">
        <v>42167.434166666666</v>
      </c>
      <c r="T649" s="45">
        <v>2015</v>
      </c>
      <c r="U649" s="47">
        <v>42197.434166666666</v>
      </c>
    </row>
    <row r="650" spans="1:21" x14ac:dyDescent="0.25">
      <c r="A650" s="38">
        <v>3238</v>
      </c>
      <c r="B650" s="39" t="s">
        <v>3238</v>
      </c>
      <c r="C650" s="39" t="s">
        <v>7348</v>
      </c>
      <c r="D650" s="58">
        <v>2800</v>
      </c>
      <c r="E650" s="40">
        <v>3145</v>
      </c>
      <c r="F650" s="61" t="s">
        <v>8218</v>
      </c>
      <c r="G650" s="39" t="s">
        <v>8224</v>
      </c>
      <c r="H650" s="39" t="s">
        <v>8246</v>
      </c>
      <c r="I650" s="40">
        <v>1435752898</v>
      </c>
      <c r="J650" s="40">
        <v>1433160898</v>
      </c>
      <c r="K650" s="40" t="b">
        <v>1</v>
      </c>
      <c r="L650" s="40">
        <v>79</v>
      </c>
      <c r="M650" s="40" t="b">
        <v>1</v>
      </c>
      <c r="N650" s="39" t="s">
        <v>8269</v>
      </c>
      <c r="O650" s="40">
        <v>112</v>
      </c>
      <c r="P650" s="40">
        <v>39.81</v>
      </c>
      <c r="Q650" s="39" t="s">
        <v>8315</v>
      </c>
      <c r="R650" s="39" t="s">
        <v>8316</v>
      </c>
      <c r="S650" s="41">
        <v>42156.510393518518</v>
      </c>
      <c r="T650" s="40">
        <v>2015</v>
      </c>
      <c r="U650" s="42">
        <v>42186.510393518518</v>
      </c>
    </row>
    <row r="651" spans="1:21" x14ac:dyDescent="0.25">
      <c r="A651" s="43">
        <v>3235</v>
      </c>
      <c r="B651" s="44" t="s">
        <v>3235</v>
      </c>
      <c r="C651" s="44" t="s">
        <v>7345</v>
      </c>
      <c r="D651" s="59">
        <v>15000</v>
      </c>
      <c r="E651" s="45">
        <v>15481</v>
      </c>
      <c r="F651" s="62" t="s">
        <v>8218</v>
      </c>
      <c r="G651" s="44" t="s">
        <v>8223</v>
      </c>
      <c r="H651" s="44" t="s">
        <v>8245</v>
      </c>
      <c r="I651" s="45">
        <v>1467361251</v>
      </c>
      <c r="J651" s="45">
        <v>1464769251</v>
      </c>
      <c r="K651" s="45" t="b">
        <v>1</v>
      </c>
      <c r="L651" s="45">
        <v>181</v>
      </c>
      <c r="M651" s="45" t="b">
        <v>1</v>
      </c>
      <c r="N651" s="44" t="s">
        <v>8269</v>
      </c>
      <c r="O651" s="45">
        <v>103</v>
      </c>
      <c r="P651" s="45">
        <v>85.53</v>
      </c>
      <c r="Q651" s="44" t="s">
        <v>8315</v>
      </c>
      <c r="R651" s="44" t="s">
        <v>8316</v>
      </c>
      <c r="S651" s="46">
        <v>42522.347812499997</v>
      </c>
      <c r="T651" s="45"/>
      <c r="U651" s="47">
        <v>42552.347812499997</v>
      </c>
    </row>
    <row r="652" spans="1:21" x14ac:dyDescent="0.25">
      <c r="A652" s="38">
        <v>3216</v>
      </c>
      <c r="B652" s="39" t="s">
        <v>3216</v>
      </c>
      <c r="C652" s="39" t="s">
        <v>7326</v>
      </c>
      <c r="D652" s="58">
        <v>2000</v>
      </c>
      <c r="E652" s="40">
        <v>2001</v>
      </c>
      <c r="F652" s="61" t="s">
        <v>8218</v>
      </c>
      <c r="G652" s="39" t="s">
        <v>8224</v>
      </c>
      <c r="H652" s="39" t="s">
        <v>8246</v>
      </c>
      <c r="I652" s="40">
        <v>1436625000</v>
      </c>
      <c r="J652" s="40">
        <v>1433934371</v>
      </c>
      <c r="K652" s="40" t="b">
        <v>1</v>
      </c>
      <c r="L652" s="40">
        <v>35</v>
      </c>
      <c r="M652" s="40" t="b">
        <v>1</v>
      </c>
      <c r="N652" s="39" t="s">
        <v>8269</v>
      </c>
      <c r="O652" s="40">
        <v>100</v>
      </c>
      <c r="P652" s="40">
        <v>57.17</v>
      </c>
      <c r="Q652" s="39" t="s">
        <v>8315</v>
      </c>
      <c r="R652" s="39" t="s">
        <v>8316</v>
      </c>
      <c r="S652" s="41">
        <v>42165.462627314817</v>
      </c>
      <c r="T652" s="40">
        <v>2015</v>
      </c>
      <c r="U652" s="42">
        <v>42196.604166666664</v>
      </c>
    </row>
    <row r="653" spans="1:21" x14ac:dyDescent="0.25">
      <c r="A653" s="43">
        <v>3213</v>
      </c>
      <c r="B653" s="44" t="s">
        <v>3213</v>
      </c>
      <c r="C653" s="44" t="s">
        <v>7323</v>
      </c>
      <c r="D653" s="59">
        <v>6000</v>
      </c>
      <c r="E653" s="45">
        <v>6007</v>
      </c>
      <c r="F653" s="62" t="s">
        <v>8218</v>
      </c>
      <c r="G653" s="44" t="s">
        <v>8224</v>
      </c>
      <c r="H653" s="44" t="s">
        <v>8246</v>
      </c>
      <c r="I653" s="45">
        <v>1437934759</v>
      </c>
      <c r="J653" s="45">
        <v>1434478759</v>
      </c>
      <c r="K653" s="45" t="b">
        <v>1</v>
      </c>
      <c r="L653" s="45">
        <v>47</v>
      </c>
      <c r="M653" s="45" t="b">
        <v>1</v>
      </c>
      <c r="N653" s="44" t="s">
        <v>8269</v>
      </c>
      <c r="O653" s="45">
        <v>100</v>
      </c>
      <c r="P653" s="45">
        <v>127.81</v>
      </c>
      <c r="Q653" s="44" t="s">
        <v>8315</v>
      </c>
      <c r="R653" s="44" t="s">
        <v>8316</v>
      </c>
      <c r="S653" s="46">
        <v>42171.763414351852</v>
      </c>
      <c r="T653" s="45">
        <v>2015</v>
      </c>
      <c r="U653" s="47">
        <v>42211.763414351852</v>
      </c>
    </row>
    <row r="654" spans="1:21" x14ac:dyDescent="0.25">
      <c r="A654" s="38">
        <v>3184</v>
      </c>
      <c r="B654" s="39" t="s">
        <v>3184</v>
      </c>
      <c r="C654" s="39" t="s">
        <v>7294</v>
      </c>
      <c r="D654" s="58">
        <v>4300</v>
      </c>
      <c r="E654" s="40">
        <v>4610</v>
      </c>
      <c r="F654" s="61" t="s">
        <v>8218</v>
      </c>
      <c r="G654" s="39" t="s">
        <v>8223</v>
      </c>
      <c r="H654" s="39" t="s">
        <v>8245</v>
      </c>
      <c r="I654" s="40">
        <v>1404258631</v>
      </c>
      <c r="J654" s="40">
        <v>1401666631</v>
      </c>
      <c r="K654" s="40" t="b">
        <v>1</v>
      </c>
      <c r="L654" s="40">
        <v>46</v>
      </c>
      <c r="M654" s="40" t="b">
        <v>1</v>
      </c>
      <c r="N654" s="39" t="s">
        <v>8269</v>
      </c>
      <c r="O654" s="40">
        <v>107</v>
      </c>
      <c r="P654" s="40">
        <v>100.22</v>
      </c>
      <c r="Q654" s="39" t="s">
        <v>8315</v>
      </c>
      <c r="R654" s="39" t="s">
        <v>8316</v>
      </c>
      <c r="S654" s="41">
        <v>41791.993414351855</v>
      </c>
      <c r="T654" s="40"/>
      <c r="U654" s="42">
        <v>41821.993414351855</v>
      </c>
    </row>
    <row r="655" spans="1:21" x14ac:dyDescent="0.25">
      <c r="A655" s="43">
        <v>3178</v>
      </c>
      <c r="B655" s="44" t="s">
        <v>3178</v>
      </c>
      <c r="C655" s="44" t="s">
        <v>7288</v>
      </c>
      <c r="D655" s="59">
        <v>1500</v>
      </c>
      <c r="E655" s="45">
        <v>2576</v>
      </c>
      <c r="F655" s="62" t="s">
        <v>8218</v>
      </c>
      <c r="G655" s="44" t="s">
        <v>8224</v>
      </c>
      <c r="H655" s="44" t="s">
        <v>8246</v>
      </c>
      <c r="I655" s="45">
        <v>1405521075</v>
      </c>
      <c r="J655" s="45">
        <v>1402929075</v>
      </c>
      <c r="K655" s="45" t="b">
        <v>1</v>
      </c>
      <c r="L655" s="45">
        <v>78</v>
      </c>
      <c r="M655" s="45" t="b">
        <v>1</v>
      </c>
      <c r="N655" s="44" t="s">
        <v>8269</v>
      </c>
      <c r="O655" s="45">
        <v>172</v>
      </c>
      <c r="P655" s="45">
        <v>33.03</v>
      </c>
      <c r="Q655" s="44" t="s">
        <v>8315</v>
      </c>
      <c r="R655" s="44" t="s">
        <v>8316</v>
      </c>
      <c r="S655" s="46">
        <v>41806.605034722219</v>
      </c>
      <c r="T655" s="45">
        <v>2014</v>
      </c>
      <c r="U655" s="47">
        <v>41836.605034722219</v>
      </c>
    </row>
    <row r="656" spans="1:21" x14ac:dyDescent="0.25">
      <c r="A656" s="38">
        <v>3162</v>
      </c>
      <c r="B656" s="39" t="s">
        <v>3162</v>
      </c>
      <c r="C656" s="39" t="s">
        <v>7272</v>
      </c>
      <c r="D656" s="58">
        <v>4000</v>
      </c>
      <c r="E656" s="40">
        <v>5086</v>
      </c>
      <c r="F656" s="61" t="s">
        <v>8218</v>
      </c>
      <c r="G656" s="39" t="s">
        <v>8223</v>
      </c>
      <c r="H656" s="39" t="s">
        <v>8245</v>
      </c>
      <c r="I656" s="40">
        <v>1404698400</v>
      </c>
      <c r="J656" s="40">
        <v>1402331262</v>
      </c>
      <c r="K656" s="40" t="b">
        <v>1</v>
      </c>
      <c r="L656" s="40">
        <v>63</v>
      </c>
      <c r="M656" s="40" t="b">
        <v>1</v>
      </c>
      <c r="N656" s="39" t="s">
        <v>8269</v>
      </c>
      <c r="O656" s="40">
        <v>127</v>
      </c>
      <c r="P656" s="40">
        <v>80.73</v>
      </c>
      <c r="Q656" s="39" t="s">
        <v>8315</v>
      </c>
      <c r="R656" s="39" t="s">
        <v>8316</v>
      </c>
      <c r="S656" s="41">
        <v>41799.685902777775</v>
      </c>
      <c r="T656" s="40"/>
      <c r="U656" s="42">
        <v>41827.083333333336</v>
      </c>
    </row>
    <row r="657" spans="1:21" x14ac:dyDescent="0.25">
      <c r="A657" s="43">
        <v>3158</v>
      </c>
      <c r="B657" s="44" t="s">
        <v>3158</v>
      </c>
      <c r="C657" s="44" t="s">
        <v>7268</v>
      </c>
      <c r="D657" s="59">
        <v>5000</v>
      </c>
      <c r="E657" s="45">
        <v>5700</v>
      </c>
      <c r="F657" s="62" t="s">
        <v>8218</v>
      </c>
      <c r="G657" s="44" t="s">
        <v>8223</v>
      </c>
      <c r="H657" s="44" t="s">
        <v>8245</v>
      </c>
      <c r="I657" s="45">
        <v>1374523752</v>
      </c>
      <c r="J657" s="45">
        <v>1371931752</v>
      </c>
      <c r="K657" s="45" t="b">
        <v>1</v>
      </c>
      <c r="L657" s="45">
        <v>69</v>
      </c>
      <c r="M657" s="45" t="b">
        <v>1</v>
      </c>
      <c r="N657" s="44" t="s">
        <v>8269</v>
      </c>
      <c r="O657" s="45">
        <v>114</v>
      </c>
      <c r="P657" s="45">
        <v>82.61</v>
      </c>
      <c r="Q657" s="44" t="s">
        <v>8315</v>
      </c>
      <c r="R657" s="44" t="s">
        <v>8316</v>
      </c>
      <c r="S657" s="46">
        <v>41447.839722222219</v>
      </c>
      <c r="T657" s="45"/>
      <c r="U657" s="47">
        <v>41477.839722222219</v>
      </c>
    </row>
    <row r="658" spans="1:21" x14ac:dyDescent="0.25">
      <c r="A658" s="38">
        <v>3040</v>
      </c>
      <c r="B658" s="39" t="s">
        <v>3040</v>
      </c>
      <c r="C658" s="39" t="s">
        <v>7150</v>
      </c>
      <c r="D658" s="58">
        <v>3000</v>
      </c>
      <c r="E658" s="40">
        <v>3225</v>
      </c>
      <c r="F658" s="61" t="s">
        <v>8218</v>
      </c>
      <c r="G658" s="39" t="s">
        <v>8223</v>
      </c>
      <c r="H658" s="39" t="s">
        <v>8245</v>
      </c>
      <c r="I658" s="40">
        <v>1435359600</v>
      </c>
      <c r="J658" s="40">
        <v>1434999621</v>
      </c>
      <c r="K658" s="40" t="b">
        <v>0</v>
      </c>
      <c r="L658" s="40">
        <v>42</v>
      </c>
      <c r="M658" s="40" t="b">
        <v>1</v>
      </c>
      <c r="N658" s="39" t="s">
        <v>8301</v>
      </c>
      <c r="O658" s="40">
        <v>108</v>
      </c>
      <c r="P658" s="40">
        <v>76.790000000000006</v>
      </c>
      <c r="Q658" s="39" t="s">
        <v>8315</v>
      </c>
      <c r="R658" s="39" t="s">
        <v>8355</v>
      </c>
      <c r="S658" s="41">
        <v>42177.791909722226</v>
      </c>
      <c r="T658" s="40"/>
      <c r="U658" s="42">
        <v>42181.958333333336</v>
      </c>
    </row>
    <row r="659" spans="1:21" x14ac:dyDescent="0.25">
      <c r="A659" s="43">
        <v>3020</v>
      </c>
      <c r="B659" s="44" t="s">
        <v>3020</v>
      </c>
      <c r="C659" s="44" t="s">
        <v>7130</v>
      </c>
      <c r="D659" s="59">
        <v>7000</v>
      </c>
      <c r="E659" s="45">
        <v>7040</v>
      </c>
      <c r="F659" s="62" t="s">
        <v>8218</v>
      </c>
      <c r="G659" s="44" t="s">
        <v>8223</v>
      </c>
      <c r="H659" s="44" t="s">
        <v>8245</v>
      </c>
      <c r="I659" s="45">
        <v>1439583533</v>
      </c>
      <c r="J659" s="45">
        <v>1434399533</v>
      </c>
      <c r="K659" s="45" t="b">
        <v>0</v>
      </c>
      <c r="L659" s="45">
        <v>30</v>
      </c>
      <c r="M659" s="45" t="b">
        <v>1</v>
      </c>
      <c r="N659" s="44" t="s">
        <v>8301</v>
      </c>
      <c r="O659" s="45">
        <v>101</v>
      </c>
      <c r="P659" s="45">
        <v>234.67</v>
      </c>
      <c r="Q659" s="44" t="s">
        <v>8315</v>
      </c>
      <c r="R659" s="44" t="s">
        <v>8355</v>
      </c>
      <c r="S659" s="46">
        <v>42170.846446759257</v>
      </c>
      <c r="T659" s="45"/>
      <c r="U659" s="47">
        <v>42230.846446759257</v>
      </c>
    </row>
    <row r="660" spans="1:21" x14ac:dyDescent="0.25">
      <c r="A660" s="38">
        <v>3018</v>
      </c>
      <c r="B660" s="39" t="s">
        <v>3018</v>
      </c>
      <c r="C660" s="39" t="s">
        <v>7128</v>
      </c>
      <c r="D660" s="58">
        <v>4200</v>
      </c>
      <c r="E660" s="40">
        <v>4230</v>
      </c>
      <c r="F660" s="61" t="s">
        <v>8218</v>
      </c>
      <c r="G660" s="39" t="s">
        <v>8229</v>
      </c>
      <c r="H660" s="39" t="s">
        <v>8248</v>
      </c>
      <c r="I660" s="40">
        <v>1437429600</v>
      </c>
      <c r="J660" s="40">
        <v>1433747376</v>
      </c>
      <c r="K660" s="40" t="b">
        <v>0</v>
      </c>
      <c r="L660" s="40">
        <v>41</v>
      </c>
      <c r="M660" s="40" t="b">
        <v>1</v>
      </c>
      <c r="N660" s="39" t="s">
        <v>8301</v>
      </c>
      <c r="O660" s="40">
        <v>101</v>
      </c>
      <c r="P660" s="40">
        <v>103.17</v>
      </c>
      <c r="Q660" s="39" t="s">
        <v>8315</v>
      </c>
      <c r="R660" s="39" t="s">
        <v>8355</v>
      </c>
      <c r="S660" s="41">
        <v>42163.298333333332</v>
      </c>
      <c r="T660" s="40"/>
      <c r="U660" s="42">
        <v>42205.916666666664</v>
      </c>
    </row>
    <row r="661" spans="1:21" x14ac:dyDescent="0.25">
      <c r="A661" s="43">
        <v>3001</v>
      </c>
      <c r="B661" s="44" t="s">
        <v>3001</v>
      </c>
      <c r="C661" s="44" t="s">
        <v>7111</v>
      </c>
      <c r="D661" s="59">
        <v>7214</v>
      </c>
      <c r="E661" s="45">
        <v>22991.01</v>
      </c>
      <c r="F661" s="62" t="s">
        <v>8218</v>
      </c>
      <c r="G661" s="44" t="s">
        <v>8223</v>
      </c>
      <c r="H661" s="44" t="s">
        <v>8245</v>
      </c>
      <c r="I661" s="45">
        <v>1468445382</v>
      </c>
      <c r="J661" s="45">
        <v>1465853382</v>
      </c>
      <c r="K661" s="45" t="b">
        <v>0</v>
      </c>
      <c r="L661" s="45">
        <v>175</v>
      </c>
      <c r="M661" s="45" t="b">
        <v>1</v>
      </c>
      <c r="N661" s="44" t="s">
        <v>8301</v>
      </c>
      <c r="O661" s="45">
        <v>319</v>
      </c>
      <c r="P661" s="45">
        <v>131.38</v>
      </c>
      <c r="Q661" s="44" t="s">
        <v>8315</v>
      </c>
      <c r="R661" s="44" t="s">
        <v>8355</v>
      </c>
      <c r="S661" s="46">
        <v>42534.895624999997</v>
      </c>
      <c r="T661" s="45"/>
      <c r="U661" s="47">
        <v>42564.895624999997</v>
      </c>
    </row>
    <row r="662" spans="1:21" x14ac:dyDescent="0.25">
      <c r="A662" s="38">
        <v>2970</v>
      </c>
      <c r="B662" s="39" t="s">
        <v>2970</v>
      </c>
      <c r="C662" s="39" t="s">
        <v>7080</v>
      </c>
      <c r="D662" s="58">
        <v>6000</v>
      </c>
      <c r="E662" s="40">
        <v>6360</v>
      </c>
      <c r="F662" s="61" t="s">
        <v>8218</v>
      </c>
      <c r="G662" s="39" t="s">
        <v>8223</v>
      </c>
      <c r="H662" s="39" t="s">
        <v>8245</v>
      </c>
      <c r="I662" s="40">
        <v>1405699451</v>
      </c>
      <c r="J662" s="40">
        <v>1403107451</v>
      </c>
      <c r="K662" s="40" t="b">
        <v>0</v>
      </c>
      <c r="L662" s="40">
        <v>91</v>
      </c>
      <c r="M662" s="40" t="b">
        <v>1</v>
      </c>
      <c r="N662" s="39" t="s">
        <v>8269</v>
      </c>
      <c r="O662" s="40">
        <v>106</v>
      </c>
      <c r="P662" s="40">
        <v>69.89</v>
      </c>
      <c r="Q662" s="39" t="s">
        <v>8315</v>
      </c>
      <c r="R662" s="39" t="s">
        <v>8316</v>
      </c>
      <c r="S662" s="41">
        <v>41808.669571759259</v>
      </c>
      <c r="T662" s="40"/>
      <c r="U662" s="42">
        <v>41838.669571759259</v>
      </c>
    </row>
    <row r="663" spans="1:21" x14ac:dyDescent="0.25">
      <c r="A663" s="43">
        <v>2965</v>
      </c>
      <c r="B663" s="44" t="s">
        <v>2965</v>
      </c>
      <c r="C663" s="44" t="s">
        <v>7075</v>
      </c>
      <c r="D663" s="59">
        <v>1500</v>
      </c>
      <c r="E663" s="45">
        <v>1635</v>
      </c>
      <c r="F663" s="62" t="s">
        <v>8218</v>
      </c>
      <c r="G663" s="44" t="s">
        <v>8223</v>
      </c>
      <c r="H663" s="44" t="s">
        <v>8245</v>
      </c>
      <c r="I663" s="45">
        <v>1436290233</v>
      </c>
      <c r="J663" s="45">
        <v>1433698233</v>
      </c>
      <c r="K663" s="45" t="b">
        <v>0</v>
      </c>
      <c r="L663" s="45">
        <v>39</v>
      </c>
      <c r="M663" s="45" t="b">
        <v>1</v>
      </c>
      <c r="N663" s="44" t="s">
        <v>8269</v>
      </c>
      <c r="O663" s="45">
        <v>109</v>
      </c>
      <c r="P663" s="45">
        <v>41.92</v>
      </c>
      <c r="Q663" s="44" t="s">
        <v>8315</v>
      </c>
      <c r="R663" s="44" t="s">
        <v>8316</v>
      </c>
      <c r="S663" s="46">
        <v>42162.729548611111</v>
      </c>
      <c r="T663" s="45"/>
      <c r="U663" s="47">
        <v>42192.729548611111</v>
      </c>
    </row>
    <row r="664" spans="1:21" x14ac:dyDescent="0.25">
      <c r="A664" s="38">
        <v>2963</v>
      </c>
      <c r="B664" s="39" t="s">
        <v>2963</v>
      </c>
      <c r="C664" s="39" t="s">
        <v>7073</v>
      </c>
      <c r="D664" s="58">
        <v>10000</v>
      </c>
      <c r="E664" s="40">
        <v>10685</v>
      </c>
      <c r="F664" s="61" t="s">
        <v>8218</v>
      </c>
      <c r="G664" s="39" t="s">
        <v>8223</v>
      </c>
      <c r="H664" s="39" t="s">
        <v>8245</v>
      </c>
      <c r="I664" s="40">
        <v>1435835824</v>
      </c>
      <c r="J664" s="40">
        <v>1433243824</v>
      </c>
      <c r="K664" s="40" t="b">
        <v>0</v>
      </c>
      <c r="L664" s="40">
        <v>98</v>
      </c>
      <c r="M664" s="40" t="b">
        <v>1</v>
      </c>
      <c r="N664" s="39" t="s">
        <v>8269</v>
      </c>
      <c r="O664" s="40">
        <v>107</v>
      </c>
      <c r="P664" s="40">
        <v>109.03</v>
      </c>
      <c r="Q664" s="39" t="s">
        <v>8315</v>
      </c>
      <c r="R664" s="39" t="s">
        <v>8316</v>
      </c>
      <c r="S664" s="41">
        <v>42157.470185185186</v>
      </c>
      <c r="T664" s="40"/>
      <c r="U664" s="42">
        <v>42187.470185185186</v>
      </c>
    </row>
    <row r="665" spans="1:21" x14ac:dyDescent="0.25">
      <c r="A665" s="43">
        <v>2937</v>
      </c>
      <c r="B665" s="44" t="s">
        <v>2937</v>
      </c>
      <c r="C665" s="44" t="s">
        <v>7047</v>
      </c>
      <c r="D665" s="59">
        <v>1500</v>
      </c>
      <c r="E665" s="45">
        <v>2000</v>
      </c>
      <c r="F665" s="62" t="s">
        <v>8218</v>
      </c>
      <c r="G665" s="44" t="s">
        <v>8224</v>
      </c>
      <c r="H665" s="44" t="s">
        <v>8246</v>
      </c>
      <c r="I665" s="45">
        <v>1405249113</v>
      </c>
      <c r="J665" s="45">
        <v>1402657113</v>
      </c>
      <c r="K665" s="45" t="b">
        <v>0</v>
      </c>
      <c r="L665" s="45">
        <v>55</v>
      </c>
      <c r="M665" s="45" t="b">
        <v>1</v>
      </c>
      <c r="N665" s="44" t="s">
        <v>8303</v>
      </c>
      <c r="O665" s="45">
        <v>133</v>
      </c>
      <c r="P665" s="45">
        <v>36.36</v>
      </c>
      <c r="Q665" s="44" t="s">
        <v>8315</v>
      </c>
      <c r="R665" s="44" t="s">
        <v>8357</v>
      </c>
      <c r="S665" s="46">
        <v>41803.457326388889</v>
      </c>
      <c r="T665" s="45">
        <v>2014</v>
      </c>
      <c r="U665" s="47">
        <v>41833.457326388889</v>
      </c>
    </row>
    <row r="666" spans="1:21" x14ac:dyDescent="0.25">
      <c r="A666" s="38">
        <v>2927</v>
      </c>
      <c r="B666" s="39" t="s">
        <v>2927</v>
      </c>
      <c r="C666" s="39" t="s">
        <v>7037</v>
      </c>
      <c r="D666" s="58">
        <v>1800</v>
      </c>
      <c r="E666" s="40">
        <v>2355</v>
      </c>
      <c r="F666" s="61" t="s">
        <v>8218</v>
      </c>
      <c r="G666" s="39" t="s">
        <v>8223</v>
      </c>
      <c r="H666" s="39" t="s">
        <v>8245</v>
      </c>
      <c r="I666" s="40">
        <v>1405400400</v>
      </c>
      <c r="J666" s="40">
        <v>1402934629</v>
      </c>
      <c r="K666" s="40" t="b">
        <v>0</v>
      </c>
      <c r="L666" s="40">
        <v>21</v>
      </c>
      <c r="M666" s="40" t="b">
        <v>1</v>
      </c>
      <c r="N666" s="39" t="s">
        <v>8303</v>
      </c>
      <c r="O666" s="40">
        <v>131</v>
      </c>
      <c r="P666" s="40">
        <v>112.14</v>
      </c>
      <c r="Q666" s="39" t="s">
        <v>8315</v>
      </c>
      <c r="R666" s="39" t="s">
        <v>8357</v>
      </c>
      <c r="S666" s="41">
        <v>41806.669317129628</v>
      </c>
      <c r="T666" s="40"/>
      <c r="U666" s="42">
        <v>41835.208333333336</v>
      </c>
    </row>
    <row r="667" spans="1:21" x14ac:dyDescent="0.25">
      <c r="A667" s="43">
        <v>2831</v>
      </c>
      <c r="B667" s="44" t="s">
        <v>2831</v>
      </c>
      <c r="C667" s="44" t="s">
        <v>6941</v>
      </c>
      <c r="D667" s="59">
        <v>3000</v>
      </c>
      <c r="E667" s="45">
        <v>3320</v>
      </c>
      <c r="F667" s="62" t="s">
        <v>8218</v>
      </c>
      <c r="G667" s="44" t="s">
        <v>8223</v>
      </c>
      <c r="H667" s="44" t="s">
        <v>8245</v>
      </c>
      <c r="I667" s="45">
        <v>1437076070</v>
      </c>
      <c r="J667" s="45">
        <v>1434484070</v>
      </c>
      <c r="K667" s="45" t="b">
        <v>0</v>
      </c>
      <c r="L667" s="45">
        <v>52</v>
      </c>
      <c r="M667" s="45" t="b">
        <v>1</v>
      </c>
      <c r="N667" s="44" t="s">
        <v>8269</v>
      </c>
      <c r="O667" s="45">
        <v>111</v>
      </c>
      <c r="P667" s="45">
        <v>63.85</v>
      </c>
      <c r="Q667" s="44" t="s">
        <v>8315</v>
      </c>
      <c r="R667" s="44" t="s">
        <v>8316</v>
      </c>
      <c r="S667" s="46">
        <v>42171.824884259258</v>
      </c>
      <c r="T667" s="45"/>
      <c r="U667" s="47">
        <v>42201.824884259258</v>
      </c>
    </row>
    <row r="668" spans="1:21" x14ac:dyDescent="0.25">
      <c r="A668" s="38">
        <v>1285</v>
      </c>
      <c r="B668" s="39" t="s">
        <v>1286</v>
      </c>
      <c r="C668" s="39" t="s">
        <v>5395</v>
      </c>
      <c r="D668" s="58">
        <v>2000</v>
      </c>
      <c r="E668" s="40">
        <v>2033</v>
      </c>
      <c r="F668" s="61" t="s">
        <v>8218</v>
      </c>
      <c r="G668" s="39" t="s">
        <v>8224</v>
      </c>
      <c r="H668" s="39" t="s">
        <v>8246</v>
      </c>
      <c r="I668" s="40">
        <v>1434808775</v>
      </c>
      <c r="J668" s="40">
        <v>1433512775</v>
      </c>
      <c r="K668" s="40" t="b">
        <v>0</v>
      </c>
      <c r="L668" s="40">
        <v>63</v>
      </c>
      <c r="M668" s="40" t="b">
        <v>1</v>
      </c>
      <c r="N668" s="39" t="s">
        <v>8269</v>
      </c>
      <c r="O668" s="40">
        <v>102</v>
      </c>
      <c r="P668" s="40">
        <v>32.270000000000003</v>
      </c>
      <c r="Q668" s="39" t="s">
        <v>8315</v>
      </c>
      <c r="R668" s="39" t="s">
        <v>8316</v>
      </c>
      <c r="S668" s="41">
        <v>42160.583043981482</v>
      </c>
      <c r="T668" s="40">
        <v>2015</v>
      </c>
      <c r="U668" s="42">
        <v>42175.583043981482</v>
      </c>
    </row>
    <row r="669" spans="1:21" x14ac:dyDescent="0.25">
      <c r="A669" s="43">
        <v>1295</v>
      </c>
      <c r="B669" s="44" t="s">
        <v>1296</v>
      </c>
      <c r="C669" s="44" t="s">
        <v>5405</v>
      </c>
      <c r="D669" s="59">
        <v>2500</v>
      </c>
      <c r="E669" s="45">
        <v>2549</v>
      </c>
      <c r="F669" s="62" t="s">
        <v>8218</v>
      </c>
      <c r="G669" s="44" t="s">
        <v>8224</v>
      </c>
      <c r="H669" s="44" t="s">
        <v>8246</v>
      </c>
      <c r="I669" s="45">
        <v>1438189200</v>
      </c>
      <c r="J669" s="45">
        <v>1435585497</v>
      </c>
      <c r="K669" s="45" t="b">
        <v>0</v>
      </c>
      <c r="L669" s="45">
        <v>64</v>
      </c>
      <c r="M669" s="45" t="b">
        <v>1</v>
      </c>
      <c r="N669" s="44" t="s">
        <v>8269</v>
      </c>
      <c r="O669" s="45">
        <v>102</v>
      </c>
      <c r="P669" s="45">
        <v>39.83</v>
      </c>
      <c r="Q669" s="44" t="s">
        <v>8315</v>
      </c>
      <c r="R669" s="44" t="s">
        <v>8316</v>
      </c>
      <c r="S669" s="46">
        <v>42184.572881944441</v>
      </c>
      <c r="T669" s="45">
        <v>2015</v>
      </c>
      <c r="U669" s="47">
        <v>42214.708333333336</v>
      </c>
    </row>
    <row r="670" spans="1:21" x14ac:dyDescent="0.25">
      <c r="A670" s="38">
        <v>1299</v>
      </c>
      <c r="B670" s="39" t="s">
        <v>1300</v>
      </c>
      <c r="C670" s="39" t="s">
        <v>5409</v>
      </c>
      <c r="D670" s="58">
        <v>3500</v>
      </c>
      <c r="E670" s="40">
        <v>4340</v>
      </c>
      <c r="F670" s="61" t="s">
        <v>8218</v>
      </c>
      <c r="G670" s="39" t="s">
        <v>8223</v>
      </c>
      <c r="H670" s="39" t="s">
        <v>8245</v>
      </c>
      <c r="I670" s="40">
        <v>1436902359</v>
      </c>
      <c r="J670" s="40">
        <v>1434310359</v>
      </c>
      <c r="K670" s="40" t="b">
        <v>0</v>
      </c>
      <c r="L670" s="40">
        <v>32</v>
      </c>
      <c r="M670" s="40" t="b">
        <v>1</v>
      </c>
      <c r="N670" s="39" t="s">
        <v>8269</v>
      </c>
      <c r="O670" s="40">
        <v>124</v>
      </c>
      <c r="P670" s="40">
        <v>135.63</v>
      </c>
      <c r="Q670" s="39" t="s">
        <v>8315</v>
      </c>
      <c r="R670" s="39" t="s">
        <v>8316</v>
      </c>
      <c r="S670" s="41">
        <v>42169.814340277779</v>
      </c>
      <c r="T670" s="40"/>
      <c r="U670" s="42">
        <v>42199.814340277779</v>
      </c>
    </row>
    <row r="671" spans="1:21" x14ac:dyDescent="0.25">
      <c r="A671" s="43">
        <v>2826</v>
      </c>
      <c r="B671" s="44" t="s">
        <v>2826</v>
      </c>
      <c r="C671" s="44" t="s">
        <v>6936</v>
      </c>
      <c r="D671" s="59">
        <v>2000</v>
      </c>
      <c r="E671" s="45">
        <v>2155</v>
      </c>
      <c r="F671" s="62" t="s">
        <v>8218</v>
      </c>
      <c r="G671" s="44" t="s">
        <v>8223</v>
      </c>
      <c r="H671" s="44" t="s">
        <v>8245</v>
      </c>
      <c r="I671" s="45">
        <v>1436511600</v>
      </c>
      <c r="J671" s="45">
        <v>1434415812</v>
      </c>
      <c r="K671" s="45" t="b">
        <v>0</v>
      </c>
      <c r="L671" s="45">
        <v>19</v>
      </c>
      <c r="M671" s="45" t="b">
        <v>1</v>
      </c>
      <c r="N671" s="44" t="s">
        <v>8269</v>
      </c>
      <c r="O671" s="45">
        <v>108</v>
      </c>
      <c r="P671" s="45">
        <v>113.42</v>
      </c>
      <c r="Q671" s="44" t="s">
        <v>8315</v>
      </c>
      <c r="R671" s="44" t="s">
        <v>8316</v>
      </c>
      <c r="S671" s="46">
        <v>42171.034861111111</v>
      </c>
      <c r="T671" s="45"/>
      <c r="U671" s="47">
        <v>42195.291666666664</v>
      </c>
    </row>
    <row r="672" spans="1:21" x14ac:dyDescent="0.25">
      <c r="A672" s="38">
        <v>2806</v>
      </c>
      <c r="B672" s="39" t="s">
        <v>2806</v>
      </c>
      <c r="C672" s="39" t="s">
        <v>6916</v>
      </c>
      <c r="D672" s="58">
        <v>3000</v>
      </c>
      <c r="E672" s="40">
        <v>3363</v>
      </c>
      <c r="F672" s="61" t="s">
        <v>8218</v>
      </c>
      <c r="G672" s="39" t="s">
        <v>8224</v>
      </c>
      <c r="H672" s="39" t="s">
        <v>8246</v>
      </c>
      <c r="I672" s="40">
        <v>1438772400</v>
      </c>
      <c r="J672" s="40">
        <v>1435645490</v>
      </c>
      <c r="K672" s="40" t="b">
        <v>0</v>
      </c>
      <c r="L672" s="40">
        <v>76</v>
      </c>
      <c r="M672" s="40" t="b">
        <v>1</v>
      </c>
      <c r="N672" s="39" t="s">
        <v>8269</v>
      </c>
      <c r="O672" s="40">
        <v>112</v>
      </c>
      <c r="P672" s="40">
        <v>44.25</v>
      </c>
      <c r="Q672" s="39" t="s">
        <v>8315</v>
      </c>
      <c r="R672" s="39" t="s">
        <v>8316</v>
      </c>
      <c r="S672" s="41">
        <v>42185.267245370371</v>
      </c>
      <c r="T672" s="40">
        <v>2015</v>
      </c>
      <c r="U672" s="42">
        <v>42221.458333333336</v>
      </c>
    </row>
    <row r="673" spans="1:21" x14ac:dyDescent="0.25">
      <c r="A673" s="43">
        <v>2803</v>
      </c>
      <c r="B673" s="44" t="s">
        <v>2803</v>
      </c>
      <c r="C673" s="44" t="s">
        <v>6913</v>
      </c>
      <c r="D673" s="59">
        <v>10000</v>
      </c>
      <c r="E673" s="45">
        <v>12795</v>
      </c>
      <c r="F673" s="62" t="s">
        <v>8218</v>
      </c>
      <c r="G673" s="44" t="s">
        <v>8223</v>
      </c>
      <c r="H673" s="44" t="s">
        <v>8245</v>
      </c>
      <c r="I673" s="45">
        <v>1437004800</v>
      </c>
      <c r="J673" s="45">
        <v>1433295276</v>
      </c>
      <c r="K673" s="45" t="b">
        <v>0</v>
      </c>
      <c r="L673" s="45">
        <v>141</v>
      </c>
      <c r="M673" s="45" t="b">
        <v>1</v>
      </c>
      <c r="N673" s="44" t="s">
        <v>8269</v>
      </c>
      <c r="O673" s="45">
        <v>128</v>
      </c>
      <c r="P673" s="45">
        <v>90.74</v>
      </c>
      <c r="Q673" s="44" t="s">
        <v>8315</v>
      </c>
      <c r="R673" s="44" t="s">
        <v>8316</v>
      </c>
      <c r="S673" s="46">
        <v>42158.065694444442</v>
      </c>
      <c r="T673" s="45"/>
      <c r="U673" s="47">
        <v>42201</v>
      </c>
    </row>
    <row r="674" spans="1:21" x14ac:dyDescent="0.25">
      <c r="A674" s="38">
        <v>2797</v>
      </c>
      <c r="B674" s="39" t="s">
        <v>2797</v>
      </c>
      <c r="C674" s="39" t="s">
        <v>6907</v>
      </c>
      <c r="D674" s="58">
        <v>8000</v>
      </c>
      <c r="E674" s="40">
        <v>8211.61</v>
      </c>
      <c r="F674" s="61" t="s">
        <v>8218</v>
      </c>
      <c r="G674" s="39" t="s">
        <v>8224</v>
      </c>
      <c r="H674" s="39" t="s">
        <v>8246</v>
      </c>
      <c r="I674" s="40">
        <v>1404858840</v>
      </c>
      <c r="J674" s="40">
        <v>1402266840</v>
      </c>
      <c r="K674" s="40" t="b">
        <v>0</v>
      </c>
      <c r="L674" s="40">
        <v>94</v>
      </c>
      <c r="M674" s="40" t="b">
        <v>1</v>
      </c>
      <c r="N674" s="39" t="s">
        <v>8269</v>
      </c>
      <c r="O674" s="40">
        <v>103</v>
      </c>
      <c r="P674" s="40">
        <v>87.36</v>
      </c>
      <c r="Q674" s="39" t="s">
        <v>8315</v>
      </c>
      <c r="R674" s="39" t="s">
        <v>8316</v>
      </c>
      <c r="S674" s="41">
        <v>41798.94027777778</v>
      </c>
      <c r="T674" s="40">
        <v>2014</v>
      </c>
      <c r="U674" s="42">
        <v>41828.94027777778</v>
      </c>
    </row>
    <row r="675" spans="1:21" x14ac:dyDescent="0.25">
      <c r="A675" s="43">
        <v>2796</v>
      </c>
      <c r="B675" s="44" t="s">
        <v>2796</v>
      </c>
      <c r="C675" s="44" t="s">
        <v>6906</v>
      </c>
      <c r="D675" s="59">
        <v>800</v>
      </c>
      <c r="E675" s="45">
        <v>924</v>
      </c>
      <c r="F675" s="62" t="s">
        <v>8218</v>
      </c>
      <c r="G675" s="44" t="s">
        <v>8224</v>
      </c>
      <c r="H675" s="44" t="s">
        <v>8246</v>
      </c>
      <c r="I675" s="45">
        <v>1404564028</v>
      </c>
      <c r="J675" s="45">
        <v>1401972028</v>
      </c>
      <c r="K675" s="45" t="b">
        <v>0</v>
      </c>
      <c r="L675" s="45">
        <v>21</v>
      </c>
      <c r="M675" s="45" t="b">
        <v>1</v>
      </c>
      <c r="N675" s="44" t="s">
        <v>8269</v>
      </c>
      <c r="O675" s="45">
        <v>116</v>
      </c>
      <c r="P675" s="45">
        <v>44</v>
      </c>
      <c r="Q675" s="44" t="s">
        <v>8315</v>
      </c>
      <c r="R675" s="44" t="s">
        <v>8316</v>
      </c>
      <c r="S675" s="46">
        <v>41795.528101851851</v>
      </c>
      <c r="T675" s="45">
        <v>2014</v>
      </c>
      <c r="U675" s="47">
        <v>41825.528101851851</v>
      </c>
    </row>
    <row r="676" spans="1:21" x14ac:dyDescent="0.25">
      <c r="A676" s="38">
        <v>2793</v>
      </c>
      <c r="B676" s="39" t="s">
        <v>2793</v>
      </c>
      <c r="C676" s="39" t="s">
        <v>6903</v>
      </c>
      <c r="D676" s="58">
        <v>10000</v>
      </c>
      <c r="E676" s="40">
        <v>11056.75</v>
      </c>
      <c r="F676" s="61" t="s">
        <v>8218</v>
      </c>
      <c r="G676" s="39" t="s">
        <v>8225</v>
      </c>
      <c r="H676" s="39" t="s">
        <v>8247</v>
      </c>
      <c r="I676" s="40">
        <v>1437473005</v>
      </c>
      <c r="J676" s="40">
        <v>1434881005</v>
      </c>
      <c r="K676" s="40" t="b">
        <v>0</v>
      </c>
      <c r="L676" s="40">
        <v>73</v>
      </c>
      <c r="M676" s="40" t="b">
        <v>1</v>
      </c>
      <c r="N676" s="39" t="s">
        <v>8269</v>
      </c>
      <c r="O676" s="40">
        <v>111</v>
      </c>
      <c r="P676" s="40">
        <v>151.46</v>
      </c>
      <c r="Q676" s="39" t="s">
        <v>8315</v>
      </c>
      <c r="R676" s="39" t="s">
        <v>8316</v>
      </c>
      <c r="S676" s="41">
        <v>42176.419039351851</v>
      </c>
      <c r="T676" s="40"/>
      <c r="U676" s="42">
        <v>42206.419039351851</v>
      </c>
    </row>
    <row r="677" spans="1:21" x14ac:dyDescent="0.25">
      <c r="A677" s="43">
        <v>2792</v>
      </c>
      <c r="B677" s="44" t="s">
        <v>2792</v>
      </c>
      <c r="C677" s="44" t="s">
        <v>6902</v>
      </c>
      <c r="D677" s="59">
        <v>2000</v>
      </c>
      <c r="E677" s="45">
        <v>2152</v>
      </c>
      <c r="F677" s="62" t="s">
        <v>8218</v>
      </c>
      <c r="G677" s="44" t="s">
        <v>8223</v>
      </c>
      <c r="H677" s="44" t="s">
        <v>8245</v>
      </c>
      <c r="I677" s="45">
        <v>1439357559</v>
      </c>
      <c r="J677" s="45">
        <v>1435469559</v>
      </c>
      <c r="K677" s="45" t="b">
        <v>0</v>
      </c>
      <c r="L677" s="45">
        <v>24</v>
      </c>
      <c r="M677" s="45" t="b">
        <v>1</v>
      </c>
      <c r="N677" s="44" t="s">
        <v>8269</v>
      </c>
      <c r="O677" s="45">
        <v>108</v>
      </c>
      <c r="P677" s="45">
        <v>89.67</v>
      </c>
      <c r="Q677" s="44" t="s">
        <v>8315</v>
      </c>
      <c r="R677" s="44" t="s">
        <v>8316</v>
      </c>
      <c r="S677" s="46">
        <v>42183.231006944443</v>
      </c>
      <c r="T677" s="45"/>
      <c r="U677" s="47">
        <v>42228.231006944443</v>
      </c>
    </row>
    <row r="678" spans="1:21" x14ac:dyDescent="0.25">
      <c r="A678" s="38">
        <v>2788</v>
      </c>
      <c r="B678" s="39" t="s">
        <v>2788</v>
      </c>
      <c r="C678" s="39" t="s">
        <v>6898</v>
      </c>
      <c r="D678" s="58">
        <v>2000</v>
      </c>
      <c r="E678" s="40">
        <v>2050</v>
      </c>
      <c r="F678" s="61" t="s">
        <v>8218</v>
      </c>
      <c r="G678" s="39" t="s">
        <v>8223</v>
      </c>
      <c r="H678" s="39" t="s">
        <v>8245</v>
      </c>
      <c r="I678" s="40">
        <v>1469811043</v>
      </c>
      <c r="J678" s="40">
        <v>1467219043</v>
      </c>
      <c r="K678" s="40" t="b">
        <v>0</v>
      </c>
      <c r="L678" s="40">
        <v>20</v>
      </c>
      <c r="M678" s="40" t="b">
        <v>1</v>
      </c>
      <c r="N678" s="39" t="s">
        <v>8269</v>
      </c>
      <c r="O678" s="40">
        <v>103</v>
      </c>
      <c r="P678" s="40">
        <v>102.5</v>
      </c>
      <c r="Q678" s="39" t="s">
        <v>8315</v>
      </c>
      <c r="R678" s="39" t="s">
        <v>8316</v>
      </c>
      <c r="S678" s="41">
        <v>42550.701886574076</v>
      </c>
      <c r="T678" s="40"/>
      <c r="U678" s="42">
        <v>42580.701886574076</v>
      </c>
    </row>
    <row r="679" spans="1:21" x14ac:dyDescent="0.25">
      <c r="A679" s="43">
        <v>2787</v>
      </c>
      <c r="B679" s="44" t="s">
        <v>2787</v>
      </c>
      <c r="C679" s="44" t="s">
        <v>6897</v>
      </c>
      <c r="D679" s="59">
        <v>1000</v>
      </c>
      <c r="E679" s="45">
        <v>1197</v>
      </c>
      <c r="F679" s="62" t="s">
        <v>8218</v>
      </c>
      <c r="G679" s="44" t="s">
        <v>8223</v>
      </c>
      <c r="H679" s="44" t="s">
        <v>8245</v>
      </c>
      <c r="I679" s="45">
        <v>1405658752</v>
      </c>
      <c r="J679" s="45">
        <v>1403066752</v>
      </c>
      <c r="K679" s="45" t="b">
        <v>0</v>
      </c>
      <c r="L679" s="45">
        <v>38</v>
      </c>
      <c r="M679" s="45" t="b">
        <v>1</v>
      </c>
      <c r="N679" s="44" t="s">
        <v>8269</v>
      </c>
      <c r="O679" s="45">
        <v>120</v>
      </c>
      <c r="P679" s="45">
        <v>31.5</v>
      </c>
      <c r="Q679" s="44" t="s">
        <v>8315</v>
      </c>
      <c r="R679" s="44" t="s">
        <v>8316</v>
      </c>
      <c r="S679" s="46">
        <v>41808.198518518519</v>
      </c>
      <c r="T679" s="45"/>
      <c r="U679" s="47">
        <v>41838.198518518519</v>
      </c>
    </row>
    <row r="680" spans="1:21" x14ac:dyDescent="0.25">
      <c r="A680" s="38">
        <v>2786</v>
      </c>
      <c r="B680" s="39" t="s">
        <v>2786</v>
      </c>
      <c r="C680" s="39" t="s">
        <v>6896</v>
      </c>
      <c r="D680" s="58">
        <v>2500</v>
      </c>
      <c r="E680" s="40">
        <v>2946</v>
      </c>
      <c r="F680" s="61" t="s">
        <v>8218</v>
      </c>
      <c r="G680" s="39" t="s">
        <v>8224</v>
      </c>
      <c r="H680" s="39" t="s">
        <v>8246</v>
      </c>
      <c r="I680" s="40">
        <v>1404913180</v>
      </c>
      <c r="J680" s="40">
        <v>1403703580</v>
      </c>
      <c r="K680" s="40" t="b">
        <v>0</v>
      </c>
      <c r="L680" s="40">
        <v>74</v>
      </c>
      <c r="M680" s="40" t="b">
        <v>1</v>
      </c>
      <c r="N680" s="39" t="s">
        <v>8269</v>
      </c>
      <c r="O680" s="40">
        <v>118</v>
      </c>
      <c r="P680" s="40">
        <v>39.81</v>
      </c>
      <c r="Q680" s="39" t="s">
        <v>8315</v>
      </c>
      <c r="R680" s="39" t="s">
        <v>8316</v>
      </c>
      <c r="S680" s="41">
        <v>41815.569212962961</v>
      </c>
      <c r="T680" s="40">
        <v>2014</v>
      </c>
      <c r="U680" s="42">
        <v>41829.569212962961</v>
      </c>
    </row>
    <row r="681" spans="1:21" x14ac:dyDescent="0.25">
      <c r="A681" s="43">
        <v>2712</v>
      </c>
      <c r="B681" s="44" t="s">
        <v>2712</v>
      </c>
      <c r="C681" s="44" t="s">
        <v>6822</v>
      </c>
      <c r="D681" s="59">
        <v>5500</v>
      </c>
      <c r="E681" s="45">
        <v>7226</v>
      </c>
      <c r="F681" s="62" t="s">
        <v>8218</v>
      </c>
      <c r="G681" s="44" t="s">
        <v>8223</v>
      </c>
      <c r="H681" s="44" t="s">
        <v>8245</v>
      </c>
      <c r="I681" s="45">
        <v>1373738400</v>
      </c>
      <c r="J681" s="45">
        <v>1370568560</v>
      </c>
      <c r="K681" s="45" t="b">
        <v>1</v>
      </c>
      <c r="L681" s="45">
        <v>143</v>
      </c>
      <c r="M681" s="45" t="b">
        <v>1</v>
      </c>
      <c r="N681" s="44" t="s">
        <v>8301</v>
      </c>
      <c r="O681" s="45">
        <v>131</v>
      </c>
      <c r="P681" s="45">
        <v>50.53</v>
      </c>
      <c r="Q681" s="44" t="s">
        <v>8315</v>
      </c>
      <c r="R681" s="44" t="s">
        <v>8355</v>
      </c>
      <c r="S681" s="46">
        <v>41432.062037037038</v>
      </c>
      <c r="T681" s="45"/>
      <c r="U681" s="47">
        <v>41468.75</v>
      </c>
    </row>
    <row r="682" spans="1:21" x14ac:dyDescent="0.25">
      <c r="A682" s="38">
        <v>4093</v>
      </c>
      <c r="B682" s="39" t="s">
        <v>4089</v>
      </c>
      <c r="C682" s="39" t="s">
        <v>8196</v>
      </c>
      <c r="D682" s="58">
        <v>2500</v>
      </c>
      <c r="E682" s="40">
        <v>60</v>
      </c>
      <c r="F682" s="61" t="s">
        <v>8220</v>
      </c>
      <c r="G682" s="39" t="s">
        <v>8224</v>
      </c>
      <c r="H682" s="39" t="s">
        <v>8246</v>
      </c>
      <c r="I682" s="40">
        <v>1440272093</v>
      </c>
      <c r="J682" s="40">
        <v>1435088093</v>
      </c>
      <c r="K682" s="40" t="b">
        <v>0</v>
      </c>
      <c r="L682" s="40">
        <v>4</v>
      </c>
      <c r="M682" s="40" t="b">
        <v>0</v>
      </c>
      <c r="N682" s="39" t="s">
        <v>8269</v>
      </c>
      <c r="O682" s="40">
        <v>2</v>
      </c>
      <c r="P682" s="40">
        <v>15</v>
      </c>
      <c r="Q682" s="39" t="s">
        <v>8315</v>
      </c>
      <c r="R682" s="39" t="s">
        <v>8316</v>
      </c>
      <c r="S682" s="41">
        <v>42178.815891203703</v>
      </c>
      <c r="T682" s="40">
        <v>2015</v>
      </c>
      <c r="U682" s="42">
        <v>42238.815891203703</v>
      </c>
    </row>
    <row r="683" spans="1:21" x14ac:dyDescent="0.25">
      <c r="A683" s="43">
        <v>4087</v>
      </c>
      <c r="B683" s="44" t="s">
        <v>4083</v>
      </c>
      <c r="C683" s="44" t="s">
        <v>8190</v>
      </c>
      <c r="D683" s="59">
        <v>9600</v>
      </c>
      <c r="E683" s="45">
        <v>0</v>
      </c>
      <c r="F683" s="62" t="s">
        <v>8220</v>
      </c>
      <c r="G683" s="44" t="s">
        <v>8223</v>
      </c>
      <c r="H683" s="44" t="s">
        <v>8245</v>
      </c>
      <c r="I683" s="45">
        <v>1468777786</v>
      </c>
      <c r="J683" s="45">
        <v>1466185786</v>
      </c>
      <c r="K683" s="45" t="b">
        <v>0</v>
      </c>
      <c r="L683" s="45">
        <v>0</v>
      </c>
      <c r="M683" s="45" t="b">
        <v>0</v>
      </c>
      <c r="N683" s="44" t="s">
        <v>8269</v>
      </c>
      <c r="O683" s="45">
        <v>0</v>
      </c>
      <c r="P683" s="45">
        <v>0</v>
      </c>
      <c r="Q683" s="44" t="s">
        <v>8315</v>
      </c>
      <c r="R683" s="44" t="s">
        <v>8316</v>
      </c>
      <c r="S683" s="46">
        <v>42538.742893518516</v>
      </c>
      <c r="T683" s="45"/>
      <c r="U683" s="47">
        <v>42568.742893518516</v>
      </c>
    </row>
    <row r="684" spans="1:21" x14ac:dyDescent="0.25">
      <c r="A684" s="38">
        <v>4072</v>
      </c>
      <c r="B684" s="39" t="s">
        <v>4068</v>
      </c>
      <c r="C684" s="39" t="s">
        <v>8175</v>
      </c>
      <c r="D684" s="58">
        <v>1000</v>
      </c>
      <c r="E684" s="40">
        <v>4</v>
      </c>
      <c r="F684" s="61" t="s">
        <v>8220</v>
      </c>
      <c r="G684" s="39" t="s">
        <v>8224</v>
      </c>
      <c r="H684" s="39" t="s">
        <v>8246</v>
      </c>
      <c r="I684" s="40">
        <v>1408646111</v>
      </c>
      <c r="J684" s="40">
        <v>1403462111</v>
      </c>
      <c r="K684" s="40" t="b">
        <v>0</v>
      </c>
      <c r="L684" s="40">
        <v>2</v>
      </c>
      <c r="M684" s="40" t="b">
        <v>0</v>
      </c>
      <c r="N684" s="39" t="s">
        <v>8269</v>
      </c>
      <c r="O684" s="40">
        <v>0</v>
      </c>
      <c r="P684" s="40">
        <v>2</v>
      </c>
      <c r="Q684" s="39" t="s">
        <v>8315</v>
      </c>
      <c r="R684" s="39" t="s">
        <v>8316</v>
      </c>
      <c r="S684" s="41">
        <v>41812.77443287037</v>
      </c>
      <c r="T684" s="40">
        <v>2014</v>
      </c>
      <c r="U684" s="42">
        <v>41872.77443287037</v>
      </c>
    </row>
    <row r="685" spans="1:21" x14ac:dyDescent="0.25">
      <c r="A685" s="43">
        <v>4062</v>
      </c>
      <c r="B685" s="44" t="s">
        <v>4058</v>
      </c>
      <c r="C685" s="44" t="s">
        <v>8166</v>
      </c>
      <c r="D685" s="59">
        <v>20000</v>
      </c>
      <c r="E685" s="45">
        <v>490</v>
      </c>
      <c r="F685" s="62" t="s">
        <v>8220</v>
      </c>
      <c r="G685" s="44" t="s">
        <v>8223</v>
      </c>
      <c r="H685" s="44" t="s">
        <v>8245</v>
      </c>
      <c r="I685" s="45">
        <v>1467481468</v>
      </c>
      <c r="J685" s="45">
        <v>1464889468</v>
      </c>
      <c r="K685" s="45" t="b">
        <v>0</v>
      </c>
      <c r="L685" s="45">
        <v>3</v>
      </c>
      <c r="M685" s="45" t="b">
        <v>0</v>
      </c>
      <c r="N685" s="44" t="s">
        <v>8269</v>
      </c>
      <c r="O685" s="45">
        <v>2</v>
      </c>
      <c r="P685" s="45">
        <v>163.33000000000001</v>
      </c>
      <c r="Q685" s="44" t="s">
        <v>8315</v>
      </c>
      <c r="R685" s="44" t="s">
        <v>8316</v>
      </c>
      <c r="S685" s="46">
        <v>42523.739212962966</v>
      </c>
      <c r="T685" s="45"/>
      <c r="U685" s="47">
        <v>42553.739212962966</v>
      </c>
    </row>
    <row r="686" spans="1:21" x14ac:dyDescent="0.25">
      <c r="A686" s="38">
        <v>4056</v>
      </c>
      <c r="B686" s="39" t="s">
        <v>4052</v>
      </c>
      <c r="C686" s="39" t="s">
        <v>8160</v>
      </c>
      <c r="D686" s="58">
        <v>1500</v>
      </c>
      <c r="E686" s="40">
        <v>795</v>
      </c>
      <c r="F686" s="61" t="s">
        <v>8220</v>
      </c>
      <c r="G686" s="39" t="s">
        <v>8223</v>
      </c>
      <c r="H686" s="39" t="s">
        <v>8245</v>
      </c>
      <c r="I686" s="40">
        <v>1467575940</v>
      </c>
      <c r="J686" s="40">
        <v>1465856639</v>
      </c>
      <c r="K686" s="40" t="b">
        <v>0</v>
      </c>
      <c r="L686" s="40">
        <v>9</v>
      </c>
      <c r="M686" s="40" t="b">
        <v>0</v>
      </c>
      <c r="N686" s="39" t="s">
        <v>8269</v>
      </c>
      <c r="O686" s="40">
        <v>53</v>
      </c>
      <c r="P686" s="40">
        <v>88.33</v>
      </c>
      <c r="Q686" s="39" t="s">
        <v>8315</v>
      </c>
      <c r="R686" s="39" t="s">
        <v>8316</v>
      </c>
      <c r="S686" s="41">
        <v>42534.933321759258</v>
      </c>
      <c r="T686" s="40"/>
      <c r="U686" s="42">
        <v>42554.832638888889</v>
      </c>
    </row>
    <row r="687" spans="1:21" x14ac:dyDescent="0.25">
      <c r="A687" s="43">
        <v>4049</v>
      </c>
      <c r="B687" s="44" t="s">
        <v>4045</v>
      </c>
      <c r="C687" s="44" t="s">
        <v>8153</v>
      </c>
      <c r="D687" s="59">
        <v>20000</v>
      </c>
      <c r="E687" s="45">
        <v>16</v>
      </c>
      <c r="F687" s="62" t="s">
        <v>8220</v>
      </c>
      <c r="G687" s="44" t="s">
        <v>8223</v>
      </c>
      <c r="H687" s="44" t="s">
        <v>8245</v>
      </c>
      <c r="I687" s="45">
        <v>1436914815</v>
      </c>
      <c r="J687" s="45">
        <v>1434322815</v>
      </c>
      <c r="K687" s="45" t="b">
        <v>0</v>
      </c>
      <c r="L687" s="45">
        <v>1</v>
      </c>
      <c r="M687" s="45" t="b">
        <v>0</v>
      </c>
      <c r="N687" s="44" t="s">
        <v>8269</v>
      </c>
      <c r="O687" s="45">
        <v>0</v>
      </c>
      <c r="P687" s="45">
        <v>16</v>
      </c>
      <c r="Q687" s="44" t="s">
        <v>8315</v>
      </c>
      <c r="R687" s="44" t="s">
        <v>8316</v>
      </c>
      <c r="S687" s="46">
        <v>42169.958506944444</v>
      </c>
      <c r="T687" s="45"/>
      <c r="U687" s="47">
        <v>42199.958506944444</v>
      </c>
    </row>
    <row r="688" spans="1:21" x14ac:dyDescent="0.25">
      <c r="A688" s="38">
        <v>4036</v>
      </c>
      <c r="B688" s="39" t="s">
        <v>4032</v>
      </c>
      <c r="C688" s="39" t="s">
        <v>7438</v>
      </c>
      <c r="D688" s="58">
        <v>6000</v>
      </c>
      <c r="E688" s="40">
        <v>2823</v>
      </c>
      <c r="F688" s="61" t="s">
        <v>8220</v>
      </c>
      <c r="G688" s="39" t="s">
        <v>8223</v>
      </c>
      <c r="H688" s="39" t="s">
        <v>8245</v>
      </c>
      <c r="I688" s="40">
        <v>1404253800</v>
      </c>
      <c r="J688" s="40">
        <v>1402784964</v>
      </c>
      <c r="K688" s="40" t="b">
        <v>0</v>
      </c>
      <c r="L688" s="40">
        <v>17</v>
      </c>
      <c r="M688" s="40" t="b">
        <v>0</v>
      </c>
      <c r="N688" s="39" t="s">
        <v>8269</v>
      </c>
      <c r="O688" s="40">
        <v>47</v>
      </c>
      <c r="P688" s="40">
        <v>166.06</v>
      </c>
      <c r="Q688" s="39" t="s">
        <v>8315</v>
      </c>
      <c r="R688" s="39" t="s">
        <v>8316</v>
      </c>
      <c r="S688" s="41">
        <v>41804.937083333331</v>
      </c>
      <c r="T688" s="40"/>
      <c r="U688" s="42">
        <v>41821.9375</v>
      </c>
    </row>
    <row r="689" spans="1:21" x14ac:dyDescent="0.25">
      <c r="A689" s="43">
        <v>4015</v>
      </c>
      <c r="B689" s="44" t="s">
        <v>4011</v>
      </c>
      <c r="C689" s="44" t="s">
        <v>8120</v>
      </c>
      <c r="D689" s="59">
        <v>7000</v>
      </c>
      <c r="E689" s="45">
        <v>1</v>
      </c>
      <c r="F689" s="62" t="s">
        <v>8220</v>
      </c>
      <c r="G689" s="44" t="s">
        <v>8223</v>
      </c>
      <c r="H689" s="44" t="s">
        <v>8245</v>
      </c>
      <c r="I689" s="45">
        <v>1437331463</v>
      </c>
      <c r="J689" s="45">
        <v>1434739463</v>
      </c>
      <c r="K689" s="45" t="b">
        <v>0</v>
      </c>
      <c r="L689" s="45">
        <v>1</v>
      </c>
      <c r="M689" s="45" t="b">
        <v>0</v>
      </c>
      <c r="N689" s="44" t="s">
        <v>8269</v>
      </c>
      <c r="O689" s="45">
        <v>0</v>
      </c>
      <c r="P689" s="45">
        <v>1</v>
      </c>
      <c r="Q689" s="44" t="s">
        <v>8315</v>
      </c>
      <c r="R689" s="44" t="s">
        <v>8316</v>
      </c>
      <c r="S689" s="46">
        <v>42174.780821759261</v>
      </c>
      <c r="T689" s="45"/>
      <c r="U689" s="47">
        <v>42204.780821759261</v>
      </c>
    </row>
    <row r="690" spans="1:21" x14ac:dyDescent="0.25">
      <c r="A690" s="38">
        <v>4008</v>
      </c>
      <c r="B690" s="39" t="s">
        <v>4004</v>
      </c>
      <c r="C690" s="39" t="s">
        <v>8113</v>
      </c>
      <c r="D690" s="58">
        <v>1000</v>
      </c>
      <c r="E690" s="40">
        <v>60</v>
      </c>
      <c r="F690" s="61" t="s">
        <v>8220</v>
      </c>
      <c r="G690" s="39" t="s">
        <v>8224</v>
      </c>
      <c r="H690" s="39" t="s">
        <v>8246</v>
      </c>
      <c r="I690" s="40">
        <v>1437606507</v>
      </c>
      <c r="J690" s="40">
        <v>1435014507</v>
      </c>
      <c r="K690" s="40" t="b">
        <v>0</v>
      </c>
      <c r="L690" s="40">
        <v>4</v>
      </c>
      <c r="M690" s="40" t="b">
        <v>0</v>
      </c>
      <c r="N690" s="39" t="s">
        <v>8269</v>
      </c>
      <c r="O690" s="40">
        <v>6</v>
      </c>
      <c r="P690" s="40">
        <v>15</v>
      </c>
      <c r="Q690" s="39" t="s">
        <v>8315</v>
      </c>
      <c r="R690" s="39" t="s">
        <v>8316</v>
      </c>
      <c r="S690" s="41">
        <v>42177.964201388888</v>
      </c>
      <c r="T690" s="40">
        <v>2015</v>
      </c>
      <c r="U690" s="42">
        <v>42207.964201388888</v>
      </c>
    </row>
    <row r="691" spans="1:21" x14ac:dyDescent="0.25">
      <c r="A691" s="43">
        <v>3994</v>
      </c>
      <c r="B691" s="44" t="s">
        <v>3990</v>
      </c>
      <c r="C691" s="44" t="s">
        <v>8100</v>
      </c>
      <c r="D691" s="59">
        <v>2000</v>
      </c>
      <c r="E691" s="45">
        <v>5</v>
      </c>
      <c r="F691" s="62" t="s">
        <v>8220</v>
      </c>
      <c r="G691" s="44" t="s">
        <v>8223</v>
      </c>
      <c r="H691" s="44" t="s">
        <v>8245</v>
      </c>
      <c r="I691" s="45">
        <v>1405761690</v>
      </c>
      <c r="J691" s="45">
        <v>1403169690</v>
      </c>
      <c r="K691" s="45" t="b">
        <v>0</v>
      </c>
      <c r="L691" s="45">
        <v>1</v>
      </c>
      <c r="M691" s="45" t="b">
        <v>0</v>
      </c>
      <c r="N691" s="44" t="s">
        <v>8269</v>
      </c>
      <c r="O691" s="45">
        <v>0</v>
      </c>
      <c r="P691" s="45">
        <v>5</v>
      </c>
      <c r="Q691" s="44" t="s">
        <v>8315</v>
      </c>
      <c r="R691" s="44" t="s">
        <v>8316</v>
      </c>
      <c r="S691" s="46">
        <v>41809.389930555553</v>
      </c>
      <c r="T691" s="45"/>
      <c r="U691" s="47">
        <v>41839.389930555553</v>
      </c>
    </row>
    <row r="692" spans="1:21" x14ac:dyDescent="0.25">
      <c r="A692" s="38">
        <v>3980</v>
      </c>
      <c r="B692" s="39" t="s">
        <v>3977</v>
      </c>
      <c r="C692" s="39" t="s">
        <v>8087</v>
      </c>
      <c r="D692" s="58">
        <v>2500</v>
      </c>
      <c r="E692" s="40">
        <v>450</v>
      </c>
      <c r="F692" s="61" t="s">
        <v>8220</v>
      </c>
      <c r="G692" s="39" t="s">
        <v>8223</v>
      </c>
      <c r="H692" s="39" t="s">
        <v>8245</v>
      </c>
      <c r="I692" s="40">
        <v>1404570147</v>
      </c>
      <c r="J692" s="40">
        <v>1401978147</v>
      </c>
      <c r="K692" s="40" t="b">
        <v>0</v>
      </c>
      <c r="L692" s="40">
        <v>7</v>
      </c>
      <c r="M692" s="40" t="b">
        <v>0</v>
      </c>
      <c r="N692" s="39" t="s">
        <v>8269</v>
      </c>
      <c r="O692" s="40">
        <v>18</v>
      </c>
      <c r="P692" s="40">
        <v>64.290000000000006</v>
      </c>
      <c r="Q692" s="39" t="s">
        <v>8315</v>
      </c>
      <c r="R692" s="39" t="s">
        <v>8316</v>
      </c>
      <c r="S692" s="41">
        <v>41795.598923611113</v>
      </c>
      <c r="T692" s="40"/>
      <c r="U692" s="42">
        <v>41825.598923611113</v>
      </c>
    </row>
    <row r="693" spans="1:21" x14ac:dyDescent="0.25">
      <c r="A693" s="43">
        <v>3977</v>
      </c>
      <c r="B693" s="44" t="s">
        <v>3974</v>
      </c>
      <c r="C693" s="44" t="s">
        <v>8084</v>
      </c>
      <c r="D693" s="59">
        <v>90000</v>
      </c>
      <c r="E693" s="45">
        <v>1305</v>
      </c>
      <c r="F693" s="62" t="s">
        <v>8220</v>
      </c>
      <c r="G693" s="44" t="s">
        <v>8223</v>
      </c>
      <c r="H693" s="44" t="s">
        <v>8245</v>
      </c>
      <c r="I693" s="45">
        <v>1469213732</v>
      </c>
      <c r="J693" s="45">
        <v>1466621732</v>
      </c>
      <c r="K693" s="45" t="b">
        <v>0</v>
      </c>
      <c r="L693" s="45">
        <v>6</v>
      </c>
      <c r="M693" s="45" t="b">
        <v>0</v>
      </c>
      <c r="N693" s="44" t="s">
        <v>8269</v>
      </c>
      <c r="O693" s="45">
        <v>1</v>
      </c>
      <c r="P693" s="45">
        <v>217.5</v>
      </c>
      <c r="Q693" s="44" t="s">
        <v>8315</v>
      </c>
      <c r="R693" s="44" t="s">
        <v>8316</v>
      </c>
      <c r="S693" s="46">
        <v>42543.788564814815</v>
      </c>
      <c r="T693" s="45"/>
      <c r="U693" s="47">
        <v>42573.788564814815</v>
      </c>
    </row>
    <row r="694" spans="1:21" x14ac:dyDescent="0.25">
      <c r="A694" s="38">
        <v>3975</v>
      </c>
      <c r="B694" s="39" t="s">
        <v>3972</v>
      </c>
      <c r="C694" s="39" t="s">
        <v>8082</v>
      </c>
      <c r="D694" s="58">
        <v>678</v>
      </c>
      <c r="E694" s="40">
        <v>0</v>
      </c>
      <c r="F694" s="61" t="s">
        <v>8220</v>
      </c>
      <c r="G694" s="39" t="s">
        <v>8223</v>
      </c>
      <c r="H694" s="39" t="s">
        <v>8245</v>
      </c>
      <c r="I694" s="40">
        <v>1468442898</v>
      </c>
      <c r="J694" s="40">
        <v>1465850898</v>
      </c>
      <c r="K694" s="40" t="b">
        <v>0</v>
      </c>
      <c r="L694" s="40">
        <v>0</v>
      </c>
      <c r="M694" s="40" t="b">
        <v>0</v>
      </c>
      <c r="N694" s="39" t="s">
        <v>8269</v>
      </c>
      <c r="O694" s="40">
        <v>0</v>
      </c>
      <c r="P694" s="40">
        <v>0</v>
      </c>
      <c r="Q694" s="39" t="s">
        <v>8315</v>
      </c>
      <c r="R694" s="39" t="s">
        <v>8316</v>
      </c>
      <c r="S694" s="41">
        <v>42534.866875</v>
      </c>
      <c r="T694" s="40"/>
      <c r="U694" s="42">
        <v>42564.866875</v>
      </c>
    </row>
    <row r="695" spans="1:21" x14ac:dyDescent="0.25">
      <c r="A695" s="43">
        <v>3971</v>
      </c>
      <c r="B695" s="44" t="s">
        <v>3968</v>
      </c>
      <c r="C695" s="44" t="s">
        <v>8078</v>
      </c>
      <c r="D695" s="59">
        <v>14000</v>
      </c>
      <c r="E695" s="45">
        <v>136</v>
      </c>
      <c r="F695" s="62" t="s">
        <v>8220</v>
      </c>
      <c r="G695" s="44" t="s">
        <v>8223</v>
      </c>
      <c r="H695" s="44" t="s">
        <v>8245</v>
      </c>
      <c r="I695" s="45">
        <v>1405947126</v>
      </c>
      <c r="J695" s="45">
        <v>1403355126</v>
      </c>
      <c r="K695" s="45" t="b">
        <v>0</v>
      </c>
      <c r="L695" s="45">
        <v>6</v>
      </c>
      <c r="M695" s="45" t="b">
        <v>0</v>
      </c>
      <c r="N695" s="44" t="s">
        <v>8269</v>
      </c>
      <c r="O695" s="45">
        <v>1</v>
      </c>
      <c r="P695" s="45">
        <v>22.67</v>
      </c>
      <c r="Q695" s="44" t="s">
        <v>8315</v>
      </c>
      <c r="R695" s="44" t="s">
        <v>8316</v>
      </c>
      <c r="S695" s="46">
        <v>41811.536180555559</v>
      </c>
      <c r="T695" s="45"/>
      <c r="U695" s="47">
        <v>41841.536180555559</v>
      </c>
    </row>
    <row r="696" spans="1:21" x14ac:dyDescent="0.25">
      <c r="A696" s="38">
        <v>3966</v>
      </c>
      <c r="B696" s="39" t="s">
        <v>3963</v>
      </c>
      <c r="C696" s="39" t="s">
        <v>8073</v>
      </c>
      <c r="D696" s="58">
        <v>7500</v>
      </c>
      <c r="E696" s="40">
        <v>45</v>
      </c>
      <c r="F696" s="61" t="s">
        <v>8220</v>
      </c>
      <c r="G696" s="39" t="s">
        <v>8223</v>
      </c>
      <c r="H696" s="39" t="s">
        <v>8245</v>
      </c>
      <c r="I696" s="40">
        <v>1406170740</v>
      </c>
      <c r="J696" s="40">
        <v>1402506278</v>
      </c>
      <c r="K696" s="40" t="b">
        <v>0</v>
      </c>
      <c r="L696" s="40">
        <v>2</v>
      </c>
      <c r="M696" s="40" t="b">
        <v>0</v>
      </c>
      <c r="N696" s="39" t="s">
        <v>8269</v>
      </c>
      <c r="O696" s="40">
        <v>1</v>
      </c>
      <c r="P696" s="40">
        <v>22.5</v>
      </c>
      <c r="Q696" s="39" t="s">
        <v>8315</v>
      </c>
      <c r="R696" s="39" t="s">
        <v>8316</v>
      </c>
      <c r="S696" s="41">
        <v>41801.711550925924</v>
      </c>
      <c r="T696" s="40"/>
      <c r="U696" s="42">
        <v>41844.124305555553</v>
      </c>
    </row>
    <row r="697" spans="1:21" x14ac:dyDescent="0.25">
      <c r="A697" s="43">
        <v>3958</v>
      </c>
      <c r="B697" s="44" t="s">
        <v>3955</v>
      </c>
      <c r="C697" s="44" t="s">
        <v>8065</v>
      </c>
      <c r="D697" s="59">
        <v>2000</v>
      </c>
      <c r="E697" s="45">
        <v>641</v>
      </c>
      <c r="F697" s="62" t="s">
        <v>8220</v>
      </c>
      <c r="G697" s="44" t="s">
        <v>8223</v>
      </c>
      <c r="H697" s="44" t="s">
        <v>8245</v>
      </c>
      <c r="I697" s="45">
        <v>1406988000</v>
      </c>
      <c r="J697" s="45">
        <v>1403822912</v>
      </c>
      <c r="K697" s="45" t="b">
        <v>0</v>
      </c>
      <c r="L697" s="45">
        <v>16</v>
      </c>
      <c r="M697" s="45" t="b">
        <v>0</v>
      </c>
      <c r="N697" s="44" t="s">
        <v>8269</v>
      </c>
      <c r="O697" s="45">
        <v>32</v>
      </c>
      <c r="P697" s="45">
        <v>40.06</v>
      </c>
      <c r="Q697" s="44" t="s">
        <v>8315</v>
      </c>
      <c r="R697" s="44" t="s">
        <v>8316</v>
      </c>
      <c r="S697" s="46">
        <v>41816.950370370374</v>
      </c>
      <c r="T697" s="45"/>
      <c r="U697" s="47">
        <v>41853.583333333336</v>
      </c>
    </row>
    <row r="698" spans="1:21" x14ac:dyDescent="0.25">
      <c r="A698" s="38">
        <v>3953</v>
      </c>
      <c r="B698" s="39" t="s">
        <v>3950</v>
      </c>
      <c r="C698" s="39" t="s">
        <v>8060</v>
      </c>
      <c r="D698" s="58">
        <v>17600</v>
      </c>
      <c r="E698" s="40">
        <v>0</v>
      </c>
      <c r="F698" s="61" t="s">
        <v>8220</v>
      </c>
      <c r="G698" s="39" t="s">
        <v>8223</v>
      </c>
      <c r="H698" s="39" t="s">
        <v>8245</v>
      </c>
      <c r="I698" s="40">
        <v>1469834940</v>
      </c>
      <c r="J698" s="40">
        <v>1467162586</v>
      </c>
      <c r="K698" s="40" t="b">
        <v>0</v>
      </c>
      <c r="L698" s="40">
        <v>0</v>
      </c>
      <c r="M698" s="40" t="b">
        <v>0</v>
      </c>
      <c r="N698" s="39" t="s">
        <v>8269</v>
      </c>
      <c r="O698" s="40">
        <v>0</v>
      </c>
      <c r="P698" s="40">
        <v>0</v>
      </c>
      <c r="Q698" s="39" t="s">
        <v>8315</v>
      </c>
      <c r="R698" s="39" t="s">
        <v>8316</v>
      </c>
      <c r="S698" s="41">
        <v>42550.048449074071</v>
      </c>
      <c r="T698" s="40"/>
      <c r="U698" s="42">
        <v>42580.978472222225</v>
      </c>
    </row>
    <row r="699" spans="1:21" x14ac:dyDescent="0.25">
      <c r="A699" s="43">
        <v>3937</v>
      </c>
      <c r="B699" s="44" t="s">
        <v>3934</v>
      </c>
      <c r="C699" s="44" t="s">
        <v>8045</v>
      </c>
      <c r="D699" s="59">
        <v>2885</v>
      </c>
      <c r="E699" s="45">
        <v>2485</v>
      </c>
      <c r="F699" s="62" t="s">
        <v>8220</v>
      </c>
      <c r="G699" s="44" t="s">
        <v>8223</v>
      </c>
      <c r="H699" s="44" t="s">
        <v>8245</v>
      </c>
      <c r="I699" s="45">
        <v>1468249760</v>
      </c>
      <c r="J699" s="45">
        <v>1465830560</v>
      </c>
      <c r="K699" s="45" t="b">
        <v>0</v>
      </c>
      <c r="L699" s="45">
        <v>10</v>
      </c>
      <c r="M699" s="45" t="b">
        <v>0</v>
      </c>
      <c r="N699" s="44" t="s">
        <v>8269</v>
      </c>
      <c r="O699" s="45">
        <v>86</v>
      </c>
      <c r="P699" s="45">
        <v>248.5</v>
      </c>
      <c r="Q699" s="44" t="s">
        <v>8315</v>
      </c>
      <c r="R699" s="44" t="s">
        <v>8316</v>
      </c>
      <c r="S699" s="46">
        <v>42534.631481481483</v>
      </c>
      <c r="T699" s="45"/>
      <c r="U699" s="47">
        <v>42562.631481481483</v>
      </c>
    </row>
    <row r="700" spans="1:21" x14ac:dyDescent="0.25">
      <c r="A700" s="38">
        <v>3933</v>
      </c>
      <c r="B700" s="39" t="s">
        <v>3930</v>
      </c>
      <c r="C700" s="39" t="s">
        <v>8041</v>
      </c>
      <c r="D700" s="58">
        <v>7000</v>
      </c>
      <c r="E700" s="40">
        <v>1102</v>
      </c>
      <c r="F700" s="61" t="s">
        <v>8220</v>
      </c>
      <c r="G700" s="39" t="s">
        <v>8223</v>
      </c>
      <c r="H700" s="39" t="s">
        <v>8245</v>
      </c>
      <c r="I700" s="40">
        <v>1468716180</v>
      </c>
      <c r="J700" s="40">
        <v>1466205262</v>
      </c>
      <c r="K700" s="40" t="b">
        <v>0</v>
      </c>
      <c r="L700" s="40">
        <v>12</v>
      </c>
      <c r="M700" s="40" t="b">
        <v>0</v>
      </c>
      <c r="N700" s="39" t="s">
        <v>8269</v>
      </c>
      <c r="O700" s="40">
        <v>16</v>
      </c>
      <c r="P700" s="40">
        <v>91.83</v>
      </c>
      <c r="Q700" s="39" t="s">
        <v>8315</v>
      </c>
      <c r="R700" s="39" t="s">
        <v>8316</v>
      </c>
      <c r="S700" s="41">
        <v>42538.968310185184</v>
      </c>
      <c r="T700" s="40"/>
      <c r="U700" s="42">
        <v>42568.029861111114</v>
      </c>
    </row>
    <row r="701" spans="1:21" x14ac:dyDescent="0.25">
      <c r="A701" s="43">
        <v>3925</v>
      </c>
      <c r="B701" s="44" t="s">
        <v>3922</v>
      </c>
      <c r="C701" s="44" t="s">
        <v>8033</v>
      </c>
      <c r="D701" s="59">
        <v>150</v>
      </c>
      <c r="E701" s="45">
        <v>15</v>
      </c>
      <c r="F701" s="62" t="s">
        <v>8220</v>
      </c>
      <c r="G701" s="44" t="s">
        <v>8223</v>
      </c>
      <c r="H701" s="44" t="s">
        <v>8245</v>
      </c>
      <c r="I701" s="45">
        <v>1406753639</v>
      </c>
      <c r="J701" s="45">
        <v>1404161639</v>
      </c>
      <c r="K701" s="45" t="b">
        <v>0</v>
      </c>
      <c r="L701" s="45">
        <v>3</v>
      </c>
      <c r="M701" s="45" t="b">
        <v>0</v>
      </c>
      <c r="N701" s="44" t="s">
        <v>8269</v>
      </c>
      <c r="O701" s="45">
        <v>10</v>
      </c>
      <c r="P701" s="45">
        <v>5</v>
      </c>
      <c r="Q701" s="44" t="s">
        <v>8315</v>
      </c>
      <c r="R701" s="44" t="s">
        <v>8316</v>
      </c>
      <c r="S701" s="46">
        <v>41820.870821759258</v>
      </c>
      <c r="T701" s="45"/>
      <c r="U701" s="47">
        <v>41850.870821759258</v>
      </c>
    </row>
    <row r="702" spans="1:21" x14ac:dyDescent="0.25">
      <c r="A702" s="38">
        <v>3896</v>
      </c>
      <c r="B702" s="39" t="s">
        <v>3893</v>
      </c>
      <c r="C702" s="39" t="s">
        <v>8004</v>
      </c>
      <c r="D702" s="58">
        <v>1600</v>
      </c>
      <c r="E702" s="40">
        <v>170</v>
      </c>
      <c r="F702" s="61" t="s">
        <v>8220</v>
      </c>
      <c r="G702" s="39" t="s">
        <v>8223</v>
      </c>
      <c r="H702" s="39" t="s">
        <v>8245</v>
      </c>
      <c r="I702" s="40">
        <v>1402979778</v>
      </c>
      <c r="J702" s="40">
        <v>1401770178</v>
      </c>
      <c r="K702" s="40" t="b">
        <v>0</v>
      </c>
      <c r="L702" s="40">
        <v>4</v>
      </c>
      <c r="M702" s="40" t="b">
        <v>0</v>
      </c>
      <c r="N702" s="39" t="s">
        <v>8269</v>
      </c>
      <c r="O702" s="40">
        <v>11</v>
      </c>
      <c r="P702" s="40">
        <v>42.5</v>
      </c>
      <c r="Q702" s="39" t="s">
        <v>8315</v>
      </c>
      <c r="R702" s="39" t="s">
        <v>8316</v>
      </c>
      <c r="S702" s="41">
        <v>41793.191874999997</v>
      </c>
      <c r="T702" s="40"/>
      <c r="U702" s="42">
        <v>41807.191874999997</v>
      </c>
    </row>
    <row r="703" spans="1:21" x14ac:dyDescent="0.25">
      <c r="A703" s="43">
        <v>3890</v>
      </c>
      <c r="B703" s="44" t="s">
        <v>3887</v>
      </c>
      <c r="C703" s="44" t="s">
        <v>7998</v>
      </c>
      <c r="D703" s="59">
        <v>15000</v>
      </c>
      <c r="E703" s="45">
        <v>2524</v>
      </c>
      <c r="F703" s="62" t="s">
        <v>8220</v>
      </c>
      <c r="G703" s="44" t="s">
        <v>8223</v>
      </c>
      <c r="H703" s="44" t="s">
        <v>8245</v>
      </c>
      <c r="I703" s="45">
        <v>1439662344</v>
      </c>
      <c r="J703" s="45">
        <v>1434478344</v>
      </c>
      <c r="K703" s="45" t="b">
        <v>0</v>
      </c>
      <c r="L703" s="45">
        <v>8</v>
      </c>
      <c r="M703" s="45" t="b">
        <v>0</v>
      </c>
      <c r="N703" s="44" t="s">
        <v>8269</v>
      </c>
      <c r="O703" s="45">
        <v>17</v>
      </c>
      <c r="P703" s="45">
        <v>315.5</v>
      </c>
      <c r="Q703" s="44" t="s">
        <v>8315</v>
      </c>
      <c r="R703" s="44" t="s">
        <v>8316</v>
      </c>
      <c r="S703" s="46">
        <v>42171.758611111109</v>
      </c>
      <c r="T703" s="45"/>
      <c r="U703" s="47">
        <v>42231.758611111109</v>
      </c>
    </row>
    <row r="704" spans="1:21" x14ac:dyDescent="0.25">
      <c r="A704" s="38">
        <v>3851</v>
      </c>
      <c r="B704" s="39" t="s">
        <v>3848</v>
      </c>
      <c r="C704" s="39" t="s">
        <v>7960</v>
      </c>
      <c r="D704" s="58">
        <v>2500</v>
      </c>
      <c r="E704" s="40">
        <v>852</v>
      </c>
      <c r="F704" s="61" t="s">
        <v>8220</v>
      </c>
      <c r="G704" s="39" t="s">
        <v>8224</v>
      </c>
      <c r="H704" s="39" t="s">
        <v>8246</v>
      </c>
      <c r="I704" s="40">
        <v>1437129179</v>
      </c>
      <c r="J704" s="40">
        <v>1434537179</v>
      </c>
      <c r="K704" s="40" t="b">
        <v>1</v>
      </c>
      <c r="L704" s="40">
        <v>24</v>
      </c>
      <c r="M704" s="40" t="b">
        <v>0</v>
      </c>
      <c r="N704" s="39" t="s">
        <v>8269</v>
      </c>
      <c r="O704" s="40">
        <v>34</v>
      </c>
      <c r="P704" s="40">
        <v>35.5</v>
      </c>
      <c r="Q704" s="39" t="s">
        <v>8315</v>
      </c>
      <c r="R704" s="39" t="s">
        <v>8316</v>
      </c>
      <c r="S704" s="41">
        <v>42172.439571759256</v>
      </c>
      <c r="T704" s="40">
        <v>2015</v>
      </c>
      <c r="U704" s="42">
        <v>42202.439571759256</v>
      </c>
    </row>
    <row r="705" spans="1:21" x14ac:dyDescent="0.25">
      <c r="A705" s="43">
        <v>3847</v>
      </c>
      <c r="B705" s="44" t="s">
        <v>3844</v>
      </c>
      <c r="C705" s="44" t="s">
        <v>7956</v>
      </c>
      <c r="D705" s="59">
        <v>10500</v>
      </c>
      <c r="E705" s="45">
        <v>1697</v>
      </c>
      <c r="F705" s="62" t="s">
        <v>8220</v>
      </c>
      <c r="G705" s="44" t="s">
        <v>8223</v>
      </c>
      <c r="H705" s="44" t="s">
        <v>8245</v>
      </c>
      <c r="I705" s="45">
        <v>1437283391</v>
      </c>
      <c r="J705" s="45">
        <v>1433395391</v>
      </c>
      <c r="K705" s="45" t="b">
        <v>1</v>
      </c>
      <c r="L705" s="45">
        <v>9</v>
      </c>
      <c r="M705" s="45" t="b">
        <v>0</v>
      </c>
      <c r="N705" s="44" t="s">
        <v>8269</v>
      </c>
      <c r="O705" s="45">
        <v>16</v>
      </c>
      <c r="P705" s="45">
        <v>188.56</v>
      </c>
      <c r="Q705" s="44" t="s">
        <v>8315</v>
      </c>
      <c r="R705" s="44" t="s">
        <v>8316</v>
      </c>
      <c r="S705" s="46">
        <v>42159.224432870367</v>
      </c>
      <c r="T705" s="45"/>
      <c r="U705" s="47">
        <v>42204.224432870367</v>
      </c>
    </row>
    <row r="706" spans="1:21" x14ac:dyDescent="0.25">
      <c r="A706" s="38">
        <v>3806</v>
      </c>
      <c r="B706" s="39" t="s">
        <v>3803</v>
      </c>
      <c r="C706" s="39" t="s">
        <v>7916</v>
      </c>
      <c r="D706" s="58">
        <v>7500</v>
      </c>
      <c r="E706" s="40">
        <v>5</v>
      </c>
      <c r="F706" s="61" t="s">
        <v>8220</v>
      </c>
      <c r="G706" s="39" t="s">
        <v>8225</v>
      </c>
      <c r="H706" s="39" t="s">
        <v>8247</v>
      </c>
      <c r="I706" s="40">
        <v>1404022381</v>
      </c>
      <c r="J706" s="40">
        <v>1402294381</v>
      </c>
      <c r="K706" s="40" t="b">
        <v>0</v>
      </c>
      <c r="L706" s="40">
        <v>1</v>
      </c>
      <c r="M706" s="40" t="b">
        <v>0</v>
      </c>
      <c r="N706" s="39" t="s">
        <v>8303</v>
      </c>
      <c r="O706" s="40">
        <v>0</v>
      </c>
      <c r="P706" s="40">
        <v>5</v>
      </c>
      <c r="Q706" s="39" t="s">
        <v>8315</v>
      </c>
      <c r="R706" s="39" t="s">
        <v>8357</v>
      </c>
      <c r="S706" s="41">
        <v>41799.259039351855</v>
      </c>
      <c r="T706" s="40"/>
      <c r="U706" s="42">
        <v>41819.259039351855</v>
      </c>
    </row>
    <row r="707" spans="1:21" x14ac:dyDescent="0.25">
      <c r="A707" s="43">
        <v>3804</v>
      </c>
      <c r="B707" s="44" t="s">
        <v>3801</v>
      </c>
      <c r="C707" s="44" t="s">
        <v>7914</v>
      </c>
      <c r="D707" s="59">
        <v>8000</v>
      </c>
      <c r="E707" s="45">
        <v>0</v>
      </c>
      <c r="F707" s="62" t="s">
        <v>8220</v>
      </c>
      <c r="G707" s="44" t="s">
        <v>8223</v>
      </c>
      <c r="H707" s="44" t="s">
        <v>8245</v>
      </c>
      <c r="I707" s="45">
        <v>1469948400</v>
      </c>
      <c r="J707" s="45">
        <v>1465172024</v>
      </c>
      <c r="K707" s="45" t="b">
        <v>0</v>
      </c>
      <c r="L707" s="45">
        <v>0</v>
      </c>
      <c r="M707" s="45" t="b">
        <v>0</v>
      </c>
      <c r="N707" s="44" t="s">
        <v>8303</v>
      </c>
      <c r="O707" s="45">
        <v>0</v>
      </c>
      <c r="P707" s="45">
        <v>0</v>
      </c>
      <c r="Q707" s="44" t="s">
        <v>8315</v>
      </c>
      <c r="R707" s="44" t="s">
        <v>8357</v>
      </c>
      <c r="S707" s="46">
        <v>42527.00953703704</v>
      </c>
      <c r="T707" s="45"/>
      <c r="U707" s="47">
        <v>42582.291666666664</v>
      </c>
    </row>
    <row r="708" spans="1:21" x14ac:dyDescent="0.25">
      <c r="A708" s="38">
        <v>3792</v>
      </c>
      <c r="B708" s="39" t="s">
        <v>3789</v>
      </c>
      <c r="C708" s="39" t="s">
        <v>7902</v>
      </c>
      <c r="D708" s="58">
        <v>12500</v>
      </c>
      <c r="E708" s="40">
        <v>35</v>
      </c>
      <c r="F708" s="61" t="s">
        <v>8220</v>
      </c>
      <c r="G708" s="39" t="s">
        <v>8223</v>
      </c>
      <c r="H708" s="39" t="s">
        <v>8245</v>
      </c>
      <c r="I708" s="40">
        <v>1436957022</v>
      </c>
      <c r="J708" s="40">
        <v>1434365022</v>
      </c>
      <c r="K708" s="40" t="b">
        <v>0</v>
      </c>
      <c r="L708" s="40">
        <v>2</v>
      </c>
      <c r="M708" s="40" t="b">
        <v>0</v>
      </c>
      <c r="N708" s="39" t="s">
        <v>8303</v>
      </c>
      <c r="O708" s="40">
        <v>0</v>
      </c>
      <c r="P708" s="40">
        <v>17.5</v>
      </c>
      <c r="Q708" s="39" t="s">
        <v>8315</v>
      </c>
      <c r="R708" s="39" t="s">
        <v>8357</v>
      </c>
      <c r="S708" s="41">
        <v>42170.447013888886</v>
      </c>
      <c r="T708" s="40"/>
      <c r="U708" s="42">
        <v>42200.447013888886</v>
      </c>
    </row>
    <row r="709" spans="1:21" x14ac:dyDescent="0.25">
      <c r="A709" s="43">
        <v>3747</v>
      </c>
      <c r="B709" s="44" t="s">
        <v>3744</v>
      </c>
      <c r="C709" s="44" t="s">
        <v>7857</v>
      </c>
      <c r="D709" s="59">
        <v>2500</v>
      </c>
      <c r="E709" s="45">
        <v>25</v>
      </c>
      <c r="F709" s="62" t="s">
        <v>8220</v>
      </c>
      <c r="G709" s="44" t="s">
        <v>8224</v>
      </c>
      <c r="H709" s="44" t="s">
        <v>8246</v>
      </c>
      <c r="I709" s="45">
        <v>1436137140</v>
      </c>
      <c r="J709" s="45">
        <v>1433833896</v>
      </c>
      <c r="K709" s="45" t="b">
        <v>0</v>
      </c>
      <c r="L709" s="45">
        <v>1</v>
      </c>
      <c r="M709" s="45" t="b">
        <v>0</v>
      </c>
      <c r="N709" s="44" t="s">
        <v>8269</v>
      </c>
      <c r="O709" s="45">
        <v>1</v>
      </c>
      <c r="P709" s="45">
        <v>25</v>
      </c>
      <c r="Q709" s="44" t="s">
        <v>8315</v>
      </c>
      <c r="R709" s="44" t="s">
        <v>8316</v>
      </c>
      <c r="S709" s="46">
        <v>42164.299722222226</v>
      </c>
      <c r="T709" s="45">
        <v>2015</v>
      </c>
      <c r="U709" s="47">
        <v>42190.957638888889</v>
      </c>
    </row>
    <row r="710" spans="1:21" x14ac:dyDescent="0.25">
      <c r="A710" s="38">
        <v>3744</v>
      </c>
      <c r="B710" s="39" t="s">
        <v>3741</v>
      </c>
      <c r="C710" s="39" t="s">
        <v>7854</v>
      </c>
      <c r="D710" s="58">
        <v>1200</v>
      </c>
      <c r="E710" s="40">
        <v>0</v>
      </c>
      <c r="F710" s="61" t="s">
        <v>8220</v>
      </c>
      <c r="G710" s="39" t="s">
        <v>8223</v>
      </c>
      <c r="H710" s="39" t="s">
        <v>8245</v>
      </c>
      <c r="I710" s="40">
        <v>1404532740</v>
      </c>
      <c r="J710" s="40">
        <v>1401823952</v>
      </c>
      <c r="K710" s="40" t="b">
        <v>0</v>
      </c>
      <c r="L710" s="40">
        <v>0</v>
      </c>
      <c r="M710" s="40" t="b">
        <v>0</v>
      </c>
      <c r="N710" s="39" t="s">
        <v>8269</v>
      </c>
      <c r="O710" s="40">
        <v>0</v>
      </c>
      <c r="P710" s="40">
        <v>0</v>
      </c>
      <c r="Q710" s="39" t="s">
        <v>8315</v>
      </c>
      <c r="R710" s="39" t="s">
        <v>8316</v>
      </c>
      <c r="S710" s="41">
        <v>41793.814259259256</v>
      </c>
      <c r="T710" s="40"/>
      <c r="U710" s="42">
        <v>41825.165972222225</v>
      </c>
    </row>
    <row r="711" spans="1:21" x14ac:dyDescent="0.25">
      <c r="A711" s="43">
        <v>3743</v>
      </c>
      <c r="B711" s="44" t="s">
        <v>3740</v>
      </c>
      <c r="C711" s="44" t="s">
        <v>7853</v>
      </c>
      <c r="D711" s="59">
        <v>2200</v>
      </c>
      <c r="E711" s="45">
        <v>0</v>
      </c>
      <c r="F711" s="62" t="s">
        <v>8220</v>
      </c>
      <c r="G711" s="44" t="s">
        <v>8223</v>
      </c>
      <c r="H711" s="44" t="s">
        <v>8245</v>
      </c>
      <c r="I711" s="45">
        <v>1404406964</v>
      </c>
      <c r="J711" s="45">
        <v>1401814964</v>
      </c>
      <c r="K711" s="45" t="b">
        <v>0</v>
      </c>
      <c r="L711" s="45">
        <v>0</v>
      </c>
      <c r="M711" s="45" t="b">
        <v>0</v>
      </c>
      <c r="N711" s="44" t="s">
        <v>8269</v>
      </c>
      <c r="O711" s="45">
        <v>0</v>
      </c>
      <c r="P711" s="45">
        <v>0</v>
      </c>
      <c r="Q711" s="44" t="s">
        <v>8315</v>
      </c>
      <c r="R711" s="44" t="s">
        <v>8316</v>
      </c>
      <c r="S711" s="46">
        <v>41793.710231481484</v>
      </c>
      <c r="T711" s="45"/>
      <c r="U711" s="47">
        <v>41823.710231481484</v>
      </c>
    </row>
    <row r="712" spans="1:21" x14ac:dyDescent="0.25">
      <c r="A712" s="38">
        <v>3739</v>
      </c>
      <c r="B712" s="39" t="s">
        <v>3736</v>
      </c>
      <c r="C712" s="39" t="s">
        <v>7849</v>
      </c>
      <c r="D712" s="58">
        <v>4000</v>
      </c>
      <c r="E712" s="40">
        <v>805</v>
      </c>
      <c r="F712" s="61" t="s">
        <v>8220</v>
      </c>
      <c r="G712" s="39" t="s">
        <v>8224</v>
      </c>
      <c r="H712" s="39" t="s">
        <v>8246</v>
      </c>
      <c r="I712" s="40">
        <v>1468752468</v>
      </c>
      <c r="J712" s="40">
        <v>1467024468</v>
      </c>
      <c r="K712" s="40" t="b">
        <v>0</v>
      </c>
      <c r="L712" s="40">
        <v>8</v>
      </c>
      <c r="M712" s="40" t="b">
        <v>0</v>
      </c>
      <c r="N712" s="39" t="s">
        <v>8269</v>
      </c>
      <c r="O712" s="40">
        <v>20</v>
      </c>
      <c r="P712" s="40">
        <v>100.63</v>
      </c>
      <c r="Q712" s="39" t="s">
        <v>8315</v>
      </c>
      <c r="R712" s="39" t="s">
        <v>8316</v>
      </c>
      <c r="S712" s="41">
        <v>42548.449861111112</v>
      </c>
      <c r="T712" s="40">
        <v>2016</v>
      </c>
      <c r="U712" s="42">
        <v>42568.449861111112</v>
      </c>
    </row>
    <row r="713" spans="1:21" x14ac:dyDescent="0.25">
      <c r="A713" s="43">
        <v>3738</v>
      </c>
      <c r="B713" s="44" t="s">
        <v>3735</v>
      </c>
      <c r="C713" s="44" t="s">
        <v>7848</v>
      </c>
      <c r="D713" s="59">
        <v>1500</v>
      </c>
      <c r="E713" s="45">
        <v>270</v>
      </c>
      <c r="F713" s="62" t="s">
        <v>8220</v>
      </c>
      <c r="G713" s="44" t="s">
        <v>8224</v>
      </c>
      <c r="H713" s="44" t="s">
        <v>8246</v>
      </c>
      <c r="I713" s="45">
        <v>1405461600</v>
      </c>
      <c r="J713" s="45">
        <v>1403562705</v>
      </c>
      <c r="K713" s="45" t="b">
        <v>0</v>
      </c>
      <c r="L713" s="45">
        <v>6</v>
      </c>
      <c r="M713" s="45" t="b">
        <v>0</v>
      </c>
      <c r="N713" s="44" t="s">
        <v>8269</v>
      </c>
      <c r="O713" s="45">
        <v>18</v>
      </c>
      <c r="P713" s="45">
        <v>45</v>
      </c>
      <c r="Q713" s="44" t="s">
        <v>8315</v>
      </c>
      <c r="R713" s="44" t="s">
        <v>8316</v>
      </c>
      <c r="S713" s="46">
        <v>41813.938715277778</v>
      </c>
      <c r="T713" s="45">
        <v>2014</v>
      </c>
      <c r="U713" s="47">
        <v>41835.916666666664</v>
      </c>
    </row>
    <row r="714" spans="1:21" x14ac:dyDescent="0.25">
      <c r="A714" s="38">
        <v>3204</v>
      </c>
      <c r="B714" s="39" t="s">
        <v>3204</v>
      </c>
      <c r="C714" s="39" t="s">
        <v>7314</v>
      </c>
      <c r="D714" s="58">
        <v>500</v>
      </c>
      <c r="E714" s="40">
        <v>0</v>
      </c>
      <c r="F714" s="61" t="s">
        <v>8220</v>
      </c>
      <c r="G714" s="39" t="s">
        <v>8223</v>
      </c>
      <c r="H714" s="39" t="s">
        <v>8245</v>
      </c>
      <c r="I714" s="40">
        <v>1437149640</v>
      </c>
      <c r="J714" s="40">
        <v>1434558479</v>
      </c>
      <c r="K714" s="40" t="b">
        <v>0</v>
      </c>
      <c r="L714" s="40">
        <v>0</v>
      </c>
      <c r="M714" s="40" t="b">
        <v>0</v>
      </c>
      <c r="N714" s="39" t="s">
        <v>8303</v>
      </c>
      <c r="O714" s="40">
        <v>0</v>
      </c>
      <c r="P714" s="40">
        <v>0</v>
      </c>
      <c r="Q714" s="39" t="s">
        <v>8315</v>
      </c>
      <c r="R714" s="39" t="s">
        <v>8357</v>
      </c>
      <c r="S714" s="41">
        <v>42172.686099537037</v>
      </c>
      <c r="T714" s="40"/>
      <c r="U714" s="42">
        <v>42202.676388888889</v>
      </c>
    </row>
    <row r="715" spans="1:21" x14ac:dyDescent="0.25">
      <c r="A715" s="43">
        <v>3196</v>
      </c>
      <c r="B715" s="44" t="s">
        <v>3196</v>
      </c>
      <c r="C715" s="44" t="s">
        <v>7306</v>
      </c>
      <c r="D715" s="59">
        <v>3000000</v>
      </c>
      <c r="E715" s="45">
        <v>1800</v>
      </c>
      <c r="F715" s="62" t="s">
        <v>8220</v>
      </c>
      <c r="G715" s="44" t="s">
        <v>8223</v>
      </c>
      <c r="H715" s="44" t="s">
        <v>8245</v>
      </c>
      <c r="I715" s="45">
        <v>1438437600</v>
      </c>
      <c r="J715" s="45">
        <v>1433254875</v>
      </c>
      <c r="K715" s="45" t="b">
        <v>0</v>
      </c>
      <c r="L715" s="45">
        <v>6</v>
      </c>
      <c r="M715" s="45" t="b">
        <v>0</v>
      </c>
      <c r="N715" s="44" t="s">
        <v>8303</v>
      </c>
      <c r="O715" s="45">
        <v>0</v>
      </c>
      <c r="P715" s="45">
        <v>300</v>
      </c>
      <c r="Q715" s="44" t="s">
        <v>8315</v>
      </c>
      <c r="R715" s="44" t="s">
        <v>8357</v>
      </c>
      <c r="S715" s="46">
        <v>42157.598090277781</v>
      </c>
      <c r="T715" s="45"/>
      <c r="U715" s="47">
        <v>42217.583333333336</v>
      </c>
    </row>
    <row r="716" spans="1:21" x14ac:dyDescent="0.25">
      <c r="A716" s="38">
        <v>3194</v>
      </c>
      <c r="B716" s="39" t="s">
        <v>3194</v>
      </c>
      <c r="C716" s="39" t="s">
        <v>7304</v>
      </c>
      <c r="D716" s="58">
        <v>11000</v>
      </c>
      <c r="E716" s="40">
        <v>0</v>
      </c>
      <c r="F716" s="61" t="s">
        <v>8220</v>
      </c>
      <c r="G716" s="39" t="s">
        <v>8223</v>
      </c>
      <c r="H716" s="39" t="s">
        <v>8245</v>
      </c>
      <c r="I716" s="40">
        <v>1437960598</v>
      </c>
      <c r="J716" s="40">
        <v>1435368598</v>
      </c>
      <c r="K716" s="40" t="b">
        <v>0</v>
      </c>
      <c r="L716" s="40">
        <v>0</v>
      </c>
      <c r="M716" s="40" t="b">
        <v>0</v>
      </c>
      <c r="N716" s="39" t="s">
        <v>8303</v>
      </c>
      <c r="O716" s="40">
        <v>0</v>
      </c>
      <c r="P716" s="40">
        <v>0</v>
      </c>
      <c r="Q716" s="39" t="s">
        <v>8315</v>
      </c>
      <c r="R716" s="39" t="s">
        <v>8357</v>
      </c>
      <c r="S716" s="41">
        <v>42182.062476851854</v>
      </c>
      <c r="T716" s="40"/>
      <c r="U716" s="42">
        <v>42212.062476851854</v>
      </c>
    </row>
    <row r="717" spans="1:21" x14ac:dyDescent="0.25">
      <c r="A717" s="43">
        <v>3191</v>
      </c>
      <c r="B717" s="44" t="s">
        <v>3191</v>
      </c>
      <c r="C717" s="44" t="s">
        <v>7301</v>
      </c>
      <c r="D717" s="59">
        <v>3750</v>
      </c>
      <c r="E717" s="45">
        <v>151</v>
      </c>
      <c r="F717" s="62" t="s">
        <v>8220</v>
      </c>
      <c r="G717" s="44" t="s">
        <v>8223</v>
      </c>
      <c r="H717" s="44" t="s">
        <v>8245</v>
      </c>
      <c r="I717" s="45">
        <v>1471370869</v>
      </c>
      <c r="J717" s="45">
        <v>1466186869</v>
      </c>
      <c r="K717" s="45" t="b">
        <v>0</v>
      </c>
      <c r="L717" s="45">
        <v>4</v>
      </c>
      <c r="M717" s="45" t="b">
        <v>0</v>
      </c>
      <c r="N717" s="44" t="s">
        <v>8303</v>
      </c>
      <c r="O717" s="45">
        <v>4</v>
      </c>
      <c r="P717" s="45">
        <v>37.75</v>
      </c>
      <c r="Q717" s="44" t="s">
        <v>8315</v>
      </c>
      <c r="R717" s="44" t="s">
        <v>8357</v>
      </c>
      <c r="S717" s="46">
        <v>42538.755428240744</v>
      </c>
      <c r="T717" s="45"/>
      <c r="U717" s="47">
        <v>42598.755428240744</v>
      </c>
    </row>
    <row r="718" spans="1:21" x14ac:dyDescent="0.25">
      <c r="A718" s="38">
        <v>3118</v>
      </c>
      <c r="B718" s="39" t="s">
        <v>3118</v>
      </c>
      <c r="C718" s="39" t="s">
        <v>7228</v>
      </c>
      <c r="D718" s="58">
        <v>500000</v>
      </c>
      <c r="E718" s="40">
        <v>1550</v>
      </c>
      <c r="F718" s="61" t="s">
        <v>8220</v>
      </c>
      <c r="G718" s="39" t="s">
        <v>8234</v>
      </c>
      <c r="H718" s="39" t="s">
        <v>8254</v>
      </c>
      <c r="I718" s="40">
        <v>1467473723</v>
      </c>
      <c r="J718" s="40">
        <v>1465832123</v>
      </c>
      <c r="K718" s="40" t="b">
        <v>0</v>
      </c>
      <c r="L718" s="40">
        <v>2</v>
      </c>
      <c r="M718" s="40" t="b">
        <v>0</v>
      </c>
      <c r="N718" s="39" t="s">
        <v>8301</v>
      </c>
      <c r="O718" s="40">
        <v>0</v>
      </c>
      <c r="P718" s="40">
        <v>775</v>
      </c>
      <c r="Q718" s="39" t="s">
        <v>8315</v>
      </c>
      <c r="R718" s="39" t="s">
        <v>8355</v>
      </c>
      <c r="S718" s="41">
        <v>42534.649571759262</v>
      </c>
      <c r="T718" s="40"/>
      <c r="U718" s="42">
        <v>42553.649571759262</v>
      </c>
    </row>
    <row r="719" spans="1:21" x14ac:dyDescent="0.25">
      <c r="A719" s="43">
        <v>3101</v>
      </c>
      <c r="B719" s="44" t="s">
        <v>3101</v>
      </c>
      <c r="C719" s="44" t="s">
        <v>7211</v>
      </c>
      <c r="D719" s="59">
        <v>2500</v>
      </c>
      <c r="E719" s="45">
        <v>300</v>
      </c>
      <c r="F719" s="62" t="s">
        <v>8220</v>
      </c>
      <c r="G719" s="44" t="s">
        <v>8229</v>
      </c>
      <c r="H719" s="44" t="s">
        <v>8248</v>
      </c>
      <c r="I719" s="45">
        <v>1437033360</v>
      </c>
      <c r="J719" s="45">
        <v>1434445937</v>
      </c>
      <c r="K719" s="45" t="b">
        <v>0</v>
      </c>
      <c r="L719" s="45">
        <v>12</v>
      </c>
      <c r="M719" s="45" t="b">
        <v>0</v>
      </c>
      <c r="N719" s="44" t="s">
        <v>8301</v>
      </c>
      <c r="O719" s="45">
        <v>12</v>
      </c>
      <c r="P719" s="45">
        <v>25</v>
      </c>
      <c r="Q719" s="44" t="s">
        <v>8315</v>
      </c>
      <c r="R719" s="44" t="s">
        <v>8355</v>
      </c>
      <c r="S719" s="46">
        <v>42171.383530092593</v>
      </c>
      <c r="T719" s="45"/>
      <c r="U719" s="47">
        <v>42201.330555555556</v>
      </c>
    </row>
    <row r="720" spans="1:21" x14ac:dyDescent="0.25">
      <c r="A720" s="38">
        <v>3095</v>
      </c>
      <c r="B720" s="39" t="s">
        <v>3095</v>
      </c>
      <c r="C720" s="39" t="s">
        <v>7205</v>
      </c>
      <c r="D720" s="58">
        <v>14920</v>
      </c>
      <c r="E720" s="40">
        <v>50</v>
      </c>
      <c r="F720" s="61" t="s">
        <v>8220</v>
      </c>
      <c r="G720" s="39" t="s">
        <v>8223</v>
      </c>
      <c r="H720" s="39" t="s">
        <v>8245</v>
      </c>
      <c r="I720" s="40">
        <v>1470011780</v>
      </c>
      <c r="J720" s="40">
        <v>1464827780</v>
      </c>
      <c r="K720" s="40" t="b">
        <v>0</v>
      </c>
      <c r="L720" s="40">
        <v>1</v>
      </c>
      <c r="M720" s="40" t="b">
        <v>0</v>
      </c>
      <c r="N720" s="39" t="s">
        <v>8301</v>
      </c>
      <c r="O720" s="40">
        <v>0</v>
      </c>
      <c r="P720" s="40">
        <v>50</v>
      </c>
      <c r="Q720" s="39" t="s">
        <v>8315</v>
      </c>
      <c r="R720" s="39" t="s">
        <v>8355</v>
      </c>
      <c r="S720" s="41">
        <v>42523.025231481479</v>
      </c>
      <c r="T720" s="40"/>
      <c r="U720" s="42">
        <v>42583.025231481479</v>
      </c>
    </row>
    <row r="721" spans="1:21" x14ac:dyDescent="0.25">
      <c r="A721" s="43">
        <v>3089</v>
      </c>
      <c r="B721" s="44" t="s">
        <v>3089</v>
      </c>
      <c r="C721" s="44" t="s">
        <v>7199</v>
      </c>
      <c r="D721" s="59">
        <v>25000</v>
      </c>
      <c r="E721" s="45">
        <v>5854</v>
      </c>
      <c r="F721" s="62" t="s">
        <v>8220</v>
      </c>
      <c r="G721" s="44" t="s">
        <v>8223</v>
      </c>
      <c r="H721" s="44" t="s">
        <v>8245</v>
      </c>
      <c r="I721" s="45">
        <v>1468029540</v>
      </c>
      <c r="J721" s="45">
        <v>1465304483</v>
      </c>
      <c r="K721" s="45" t="b">
        <v>0</v>
      </c>
      <c r="L721" s="45">
        <v>45</v>
      </c>
      <c r="M721" s="45" t="b">
        <v>0</v>
      </c>
      <c r="N721" s="44" t="s">
        <v>8301</v>
      </c>
      <c r="O721" s="45">
        <v>23</v>
      </c>
      <c r="P721" s="45">
        <v>130.09</v>
      </c>
      <c r="Q721" s="44" t="s">
        <v>8315</v>
      </c>
      <c r="R721" s="44" t="s">
        <v>8355</v>
      </c>
      <c r="S721" s="46">
        <v>42528.542627314811</v>
      </c>
      <c r="T721" s="45"/>
      <c r="U721" s="47">
        <v>42560.082638888889</v>
      </c>
    </row>
    <row r="722" spans="1:21" x14ac:dyDescent="0.25">
      <c r="A722" s="38">
        <v>3086</v>
      </c>
      <c r="B722" s="39" t="s">
        <v>3086</v>
      </c>
      <c r="C722" s="39" t="s">
        <v>7196</v>
      </c>
      <c r="D722" s="58">
        <v>20000</v>
      </c>
      <c r="E722" s="40">
        <v>50</v>
      </c>
      <c r="F722" s="61" t="s">
        <v>8220</v>
      </c>
      <c r="G722" s="39" t="s">
        <v>8236</v>
      </c>
      <c r="H722" s="39" t="s">
        <v>8248</v>
      </c>
      <c r="I722" s="40">
        <v>1439827559</v>
      </c>
      <c r="J722" s="40">
        <v>1434643559</v>
      </c>
      <c r="K722" s="40" t="b">
        <v>0</v>
      </c>
      <c r="L722" s="40">
        <v>3</v>
      </c>
      <c r="M722" s="40" t="b">
        <v>0</v>
      </c>
      <c r="N722" s="39" t="s">
        <v>8301</v>
      </c>
      <c r="O722" s="40">
        <v>0</v>
      </c>
      <c r="P722" s="40">
        <v>16.670000000000002</v>
      </c>
      <c r="Q722" s="39" t="s">
        <v>8315</v>
      </c>
      <c r="R722" s="39" t="s">
        <v>8355</v>
      </c>
      <c r="S722" s="41">
        <v>42173.67082175926</v>
      </c>
      <c r="T722" s="40"/>
      <c r="U722" s="42">
        <v>42233.67082175926</v>
      </c>
    </row>
    <row r="723" spans="1:21" x14ac:dyDescent="0.25">
      <c r="A723" s="43">
        <v>3075</v>
      </c>
      <c r="B723" s="44" t="s">
        <v>3075</v>
      </c>
      <c r="C723" s="44" t="s">
        <v>7185</v>
      </c>
      <c r="D723" s="59">
        <v>15000</v>
      </c>
      <c r="E723" s="45">
        <v>1296</v>
      </c>
      <c r="F723" s="62" t="s">
        <v>8220</v>
      </c>
      <c r="G723" s="44" t="s">
        <v>8223</v>
      </c>
      <c r="H723" s="44" t="s">
        <v>8245</v>
      </c>
      <c r="I723" s="45">
        <v>1471573640</v>
      </c>
      <c r="J723" s="45">
        <v>1467253640</v>
      </c>
      <c r="K723" s="45" t="b">
        <v>0</v>
      </c>
      <c r="L723" s="45">
        <v>20</v>
      </c>
      <c r="M723" s="45" t="b">
        <v>0</v>
      </c>
      <c r="N723" s="44" t="s">
        <v>8301</v>
      </c>
      <c r="O723" s="45">
        <v>9</v>
      </c>
      <c r="P723" s="45">
        <v>64.8</v>
      </c>
      <c r="Q723" s="44" t="s">
        <v>8315</v>
      </c>
      <c r="R723" s="44" t="s">
        <v>8355</v>
      </c>
      <c r="S723" s="46">
        <v>42551.102314814816</v>
      </c>
      <c r="T723" s="45"/>
      <c r="U723" s="47">
        <v>42601.102314814816</v>
      </c>
    </row>
    <row r="724" spans="1:21" x14ac:dyDescent="0.25">
      <c r="A724" s="38">
        <v>3066</v>
      </c>
      <c r="B724" s="39" t="s">
        <v>3066</v>
      </c>
      <c r="C724" s="39" t="s">
        <v>7176</v>
      </c>
      <c r="D724" s="58">
        <v>350000</v>
      </c>
      <c r="E724" s="40">
        <v>41950</v>
      </c>
      <c r="F724" s="61" t="s">
        <v>8220</v>
      </c>
      <c r="G724" s="39" t="s">
        <v>8225</v>
      </c>
      <c r="H724" s="39" t="s">
        <v>8247</v>
      </c>
      <c r="I724" s="40">
        <v>1468128537</v>
      </c>
      <c r="J724" s="40">
        <v>1465536537</v>
      </c>
      <c r="K724" s="40" t="b">
        <v>0</v>
      </c>
      <c r="L724" s="40">
        <v>15</v>
      </c>
      <c r="M724" s="40" t="b">
        <v>0</v>
      </c>
      <c r="N724" s="39" t="s">
        <v>8301</v>
      </c>
      <c r="O724" s="40">
        <v>12</v>
      </c>
      <c r="P724" s="40">
        <v>2796.67</v>
      </c>
      <c r="Q724" s="39" t="s">
        <v>8315</v>
      </c>
      <c r="R724" s="39" t="s">
        <v>8355</v>
      </c>
      <c r="S724" s="41">
        <v>42531.228437500002</v>
      </c>
      <c r="T724" s="40"/>
      <c r="U724" s="42">
        <v>42561.228437500002</v>
      </c>
    </row>
    <row r="725" spans="1:21" x14ac:dyDescent="0.25">
      <c r="A725" s="43">
        <v>2895</v>
      </c>
      <c r="B725" s="44" t="s">
        <v>2895</v>
      </c>
      <c r="C725" s="44" t="s">
        <v>7005</v>
      </c>
      <c r="D725" s="59">
        <v>500</v>
      </c>
      <c r="E725" s="45">
        <v>23</v>
      </c>
      <c r="F725" s="62" t="s">
        <v>8220</v>
      </c>
      <c r="G725" s="44" t="s">
        <v>8223</v>
      </c>
      <c r="H725" s="44" t="s">
        <v>8245</v>
      </c>
      <c r="I725" s="45">
        <v>1403470800</v>
      </c>
      <c r="J725" s="45">
        <v>1403356792</v>
      </c>
      <c r="K725" s="45" t="b">
        <v>0</v>
      </c>
      <c r="L725" s="45">
        <v>4</v>
      </c>
      <c r="M725" s="45" t="b">
        <v>0</v>
      </c>
      <c r="N725" s="44" t="s">
        <v>8269</v>
      </c>
      <c r="O725" s="45">
        <v>5</v>
      </c>
      <c r="P725" s="45">
        <v>5.75</v>
      </c>
      <c r="Q725" s="44" t="s">
        <v>8315</v>
      </c>
      <c r="R725" s="44" t="s">
        <v>8316</v>
      </c>
      <c r="S725" s="46">
        <v>41811.555462962962</v>
      </c>
      <c r="T725" s="45"/>
      <c r="U725" s="47">
        <v>41812.875</v>
      </c>
    </row>
    <row r="726" spans="1:21" x14ac:dyDescent="0.25">
      <c r="A726" s="38">
        <v>2876</v>
      </c>
      <c r="B726" s="39" t="s">
        <v>2876</v>
      </c>
      <c r="C726" s="39" t="s">
        <v>6986</v>
      </c>
      <c r="D726" s="58">
        <v>150000</v>
      </c>
      <c r="E726" s="40">
        <v>0</v>
      </c>
      <c r="F726" s="61" t="s">
        <v>8220</v>
      </c>
      <c r="G726" s="39" t="s">
        <v>8223</v>
      </c>
      <c r="H726" s="39" t="s">
        <v>8245</v>
      </c>
      <c r="I726" s="40">
        <v>1437069079</v>
      </c>
      <c r="J726" s="40">
        <v>1434477079</v>
      </c>
      <c r="K726" s="40" t="b">
        <v>0</v>
      </c>
      <c r="L726" s="40">
        <v>0</v>
      </c>
      <c r="M726" s="40" t="b">
        <v>0</v>
      </c>
      <c r="N726" s="39" t="s">
        <v>8269</v>
      </c>
      <c r="O726" s="40">
        <v>0</v>
      </c>
      <c r="P726" s="40">
        <v>0</v>
      </c>
      <c r="Q726" s="39" t="s">
        <v>8315</v>
      </c>
      <c r="R726" s="39" t="s">
        <v>8316</v>
      </c>
      <c r="S726" s="41">
        <v>42171.743969907409</v>
      </c>
      <c r="T726" s="40"/>
      <c r="U726" s="42">
        <v>42201.743969907409</v>
      </c>
    </row>
    <row r="727" spans="1:21" x14ac:dyDescent="0.25">
      <c r="A727" s="43">
        <v>2869</v>
      </c>
      <c r="B727" s="44" t="s">
        <v>2869</v>
      </c>
      <c r="C727" s="44" t="s">
        <v>6979</v>
      </c>
      <c r="D727" s="59">
        <v>20000</v>
      </c>
      <c r="E727" s="45">
        <v>177</v>
      </c>
      <c r="F727" s="62" t="s">
        <v>8220</v>
      </c>
      <c r="G727" s="44" t="s">
        <v>8223</v>
      </c>
      <c r="H727" s="44" t="s">
        <v>8245</v>
      </c>
      <c r="I727" s="45">
        <v>1468937681</v>
      </c>
      <c r="J727" s="45">
        <v>1466345681</v>
      </c>
      <c r="K727" s="45" t="b">
        <v>0</v>
      </c>
      <c r="L727" s="45">
        <v>5</v>
      </c>
      <c r="M727" s="45" t="b">
        <v>0</v>
      </c>
      <c r="N727" s="44" t="s">
        <v>8269</v>
      </c>
      <c r="O727" s="45">
        <v>1</v>
      </c>
      <c r="P727" s="45">
        <v>35.4</v>
      </c>
      <c r="Q727" s="44" t="s">
        <v>8315</v>
      </c>
      <c r="R727" s="44" t="s">
        <v>8316</v>
      </c>
      <c r="S727" s="46">
        <v>42540.593530092592</v>
      </c>
      <c r="T727" s="45"/>
      <c r="U727" s="47">
        <v>42570.593530092592</v>
      </c>
    </row>
    <row r="728" spans="1:21" x14ac:dyDescent="0.25">
      <c r="A728" s="38">
        <v>2867</v>
      </c>
      <c r="B728" s="39" t="s">
        <v>2867</v>
      </c>
      <c r="C728" s="39" t="s">
        <v>6977</v>
      </c>
      <c r="D728" s="58">
        <v>2500</v>
      </c>
      <c r="E728" s="40">
        <v>504</v>
      </c>
      <c r="F728" s="61" t="s">
        <v>8220</v>
      </c>
      <c r="G728" s="39" t="s">
        <v>8223</v>
      </c>
      <c r="H728" s="39" t="s">
        <v>8245</v>
      </c>
      <c r="I728" s="40">
        <v>1467604800</v>
      </c>
      <c r="J728" s="40">
        <v>1465533672</v>
      </c>
      <c r="K728" s="40" t="b">
        <v>0</v>
      </c>
      <c r="L728" s="40">
        <v>10</v>
      </c>
      <c r="M728" s="40" t="b">
        <v>0</v>
      </c>
      <c r="N728" s="39" t="s">
        <v>8269</v>
      </c>
      <c r="O728" s="40">
        <v>20</v>
      </c>
      <c r="P728" s="40">
        <v>50.4</v>
      </c>
      <c r="Q728" s="39" t="s">
        <v>8315</v>
      </c>
      <c r="R728" s="39" t="s">
        <v>8316</v>
      </c>
      <c r="S728" s="41">
        <v>42531.195277777777</v>
      </c>
      <c r="T728" s="40"/>
      <c r="U728" s="42">
        <v>42555.166666666664</v>
      </c>
    </row>
    <row r="729" spans="1:21" x14ac:dyDescent="0.25">
      <c r="A729" s="43">
        <v>2864</v>
      </c>
      <c r="B729" s="44" t="s">
        <v>2864</v>
      </c>
      <c r="C729" s="44" t="s">
        <v>6974</v>
      </c>
      <c r="D729" s="59">
        <v>2500</v>
      </c>
      <c r="E729" s="45">
        <v>40</v>
      </c>
      <c r="F729" s="62" t="s">
        <v>8220</v>
      </c>
      <c r="G729" s="44" t="s">
        <v>8224</v>
      </c>
      <c r="H729" s="44" t="s">
        <v>8246</v>
      </c>
      <c r="I729" s="45">
        <v>1437139080</v>
      </c>
      <c r="J729" s="45">
        <v>1434552207</v>
      </c>
      <c r="K729" s="45" t="b">
        <v>0</v>
      </c>
      <c r="L729" s="45">
        <v>3</v>
      </c>
      <c r="M729" s="45" t="b">
        <v>0</v>
      </c>
      <c r="N729" s="44" t="s">
        <v>8269</v>
      </c>
      <c r="O729" s="45">
        <v>2</v>
      </c>
      <c r="P729" s="45">
        <v>13.33</v>
      </c>
      <c r="Q729" s="44" t="s">
        <v>8315</v>
      </c>
      <c r="R729" s="44" t="s">
        <v>8316</v>
      </c>
      <c r="S729" s="46">
        <v>42172.613506944443</v>
      </c>
      <c r="T729" s="45">
        <v>2015</v>
      </c>
      <c r="U729" s="47">
        <v>42202.554166666669</v>
      </c>
    </row>
    <row r="730" spans="1:21" x14ac:dyDescent="0.25">
      <c r="A730" s="38">
        <v>2856</v>
      </c>
      <c r="B730" s="39" t="s">
        <v>2856</v>
      </c>
      <c r="C730" s="39" t="s">
        <v>6966</v>
      </c>
      <c r="D730" s="58">
        <v>3000</v>
      </c>
      <c r="E730" s="40">
        <v>146</v>
      </c>
      <c r="F730" s="61" t="s">
        <v>8220</v>
      </c>
      <c r="G730" s="39" t="s">
        <v>8223</v>
      </c>
      <c r="H730" s="39" t="s">
        <v>8245</v>
      </c>
      <c r="I730" s="40">
        <v>1439069640</v>
      </c>
      <c r="J730" s="40">
        <v>1433897647</v>
      </c>
      <c r="K730" s="40" t="b">
        <v>0</v>
      </c>
      <c r="L730" s="40">
        <v>6</v>
      </c>
      <c r="M730" s="40" t="b">
        <v>0</v>
      </c>
      <c r="N730" s="39" t="s">
        <v>8269</v>
      </c>
      <c r="O730" s="40">
        <v>5</v>
      </c>
      <c r="P730" s="40">
        <v>24.33</v>
      </c>
      <c r="Q730" s="39" t="s">
        <v>8315</v>
      </c>
      <c r="R730" s="39" t="s">
        <v>8316</v>
      </c>
      <c r="S730" s="41">
        <v>42165.037581018521</v>
      </c>
      <c r="T730" s="40"/>
      <c r="U730" s="42">
        <v>42224.898611111108</v>
      </c>
    </row>
    <row r="731" spans="1:21" x14ac:dyDescent="0.25">
      <c r="A731" s="43">
        <v>3880</v>
      </c>
      <c r="B731" s="44" t="s">
        <v>3877</v>
      </c>
      <c r="C731" s="44" t="s">
        <v>7989</v>
      </c>
      <c r="D731" s="59">
        <v>7500</v>
      </c>
      <c r="E731" s="45">
        <v>980</v>
      </c>
      <c r="F731" s="62" t="s">
        <v>8219</v>
      </c>
      <c r="G731" s="44" t="s">
        <v>8224</v>
      </c>
      <c r="H731" s="44" t="s">
        <v>8246</v>
      </c>
      <c r="I731" s="45">
        <v>1406761200</v>
      </c>
      <c r="J731" s="45">
        <v>1403724820</v>
      </c>
      <c r="K731" s="45" t="b">
        <v>0</v>
      </c>
      <c r="L731" s="45">
        <v>17</v>
      </c>
      <c r="M731" s="45" t="b">
        <v>0</v>
      </c>
      <c r="N731" s="44" t="s">
        <v>8303</v>
      </c>
      <c r="O731" s="45">
        <v>13</v>
      </c>
      <c r="P731" s="45">
        <v>57.65</v>
      </c>
      <c r="Q731" s="44" t="s">
        <v>8315</v>
      </c>
      <c r="R731" s="44" t="s">
        <v>8357</v>
      </c>
      <c r="S731" s="46">
        <v>41815.815046296295</v>
      </c>
      <c r="T731" s="45">
        <v>2014</v>
      </c>
      <c r="U731" s="47">
        <v>41850.958333333336</v>
      </c>
    </row>
    <row r="732" spans="1:21" x14ac:dyDescent="0.25">
      <c r="A732" s="38">
        <v>3872</v>
      </c>
      <c r="B732" s="39" t="s">
        <v>3869</v>
      </c>
      <c r="C732" s="39" t="s">
        <v>7981</v>
      </c>
      <c r="D732" s="58">
        <v>15000</v>
      </c>
      <c r="E732" s="40">
        <v>0</v>
      </c>
      <c r="F732" s="61" t="s">
        <v>8219</v>
      </c>
      <c r="G732" s="39" t="s">
        <v>8223</v>
      </c>
      <c r="H732" s="39" t="s">
        <v>8245</v>
      </c>
      <c r="I732" s="40">
        <v>1439522996</v>
      </c>
      <c r="J732" s="40">
        <v>1435202996</v>
      </c>
      <c r="K732" s="40" t="b">
        <v>0</v>
      </c>
      <c r="L732" s="40">
        <v>0</v>
      </c>
      <c r="M732" s="40" t="b">
        <v>0</v>
      </c>
      <c r="N732" s="39" t="s">
        <v>8303</v>
      </c>
      <c r="O732" s="40">
        <v>0</v>
      </c>
      <c r="P732" s="40">
        <v>0</v>
      </c>
      <c r="Q732" s="39" t="s">
        <v>8315</v>
      </c>
      <c r="R732" s="39" t="s">
        <v>8357</v>
      </c>
      <c r="S732" s="41">
        <v>42180.145787037036</v>
      </c>
      <c r="T732" s="40"/>
      <c r="U732" s="42">
        <v>42230.145787037036</v>
      </c>
    </row>
    <row r="733" spans="1:21" x14ac:dyDescent="0.25">
      <c r="A733" s="43">
        <v>3870</v>
      </c>
      <c r="B733" s="44" t="s">
        <v>3867</v>
      </c>
      <c r="C733" s="44" t="s">
        <v>7979</v>
      </c>
      <c r="D733" s="59">
        <v>10000</v>
      </c>
      <c r="E733" s="45">
        <v>1500</v>
      </c>
      <c r="F733" s="62" t="s">
        <v>8219</v>
      </c>
      <c r="G733" s="44" t="s">
        <v>8223</v>
      </c>
      <c r="H733" s="44" t="s">
        <v>8245</v>
      </c>
      <c r="I733" s="45">
        <v>1404360478</v>
      </c>
      <c r="J733" s="45">
        <v>1401768478</v>
      </c>
      <c r="K733" s="45" t="b">
        <v>0</v>
      </c>
      <c r="L733" s="45">
        <v>10</v>
      </c>
      <c r="M733" s="45" t="b">
        <v>0</v>
      </c>
      <c r="N733" s="44" t="s">
        <v>8303</v>
      </c>
      <c r="O733" s="45">
        <v>15</v>
      </c>
      <c r="P733" s="45">
        <v>150</v>
      </c>
      <c r="Q733" s="44" t="s">
        <v>8315</v>
      </c>
      <c r="R733" s="44" t="s">
        <v>8357</v>
      </c>
      <c r="S733" s="46">
        <v>41793.172199074077</v>
      </c>
      <c r="T733" s="45"/>
      <c r="U733" s="47">
        <v>41823.172199074077</v>
      </c>
    </row>
    <row r="734" spans="1:21" x14ac:dyDescent="0.25">
      <c r="A734" s="38">
        <v>3123</v>
      </c>
      <c r="B734" s="39" t="s">
        <v>3123</v>
      </c>
      <c r="C734" s="39" t="s">
        <v>7233</v>
      </c>
      <c r="D734" s="58">
        <v>125000</v>
      </c>
      <c r="E734" s="40">
        <v>85192</v>
      </c>
      <c r="F734" s="61" t="s">
        <v>8219</v>
      </c>
      <c r="G734" s="39" t="s">
        <v>8223</v>
      </c>
      <c r="H734" s="39" t="s">
        <v>8245</v>
      </c>
      <c r="I734" s="40">
        <v>1468108198</v>
      </c>
      <c r="J734" s="40">
        <v>1465516198</v>
      </c>
      <c r="K734" s="40" t="b">
        <v>0</v>
      </c>
      <c r="L734" s="40">
        <v>348</v>
      </c>
      <c r="M734" s="40" t="b">
        <v>0</v>
      </c>
      <c r="N734" s="39" t="s">
        <v>8301</v>
      </c>
      <c r="O734" s="40">
        <v>68</v>
      </c>
      <c r="P734" s="40">
        <v>244.8</v>
      </c>
      <c r="Q734" s="39" t="s">
        <v>8315</v>
      </c>
      <c r="R734" s="39" t="s">
        <v>8355</v>
      </c>
      <c r="S734" s="41">
        <v>42530.993032407408</v>
      </c>
      <c r="T734" s="40"/>
      <c r="U734" s="42">
        <v>42560.993032407408</v>
      </c>
    </row>
    <row r="735" spans="1:21" x14ac:dyDescent="0.25">
      <c r="A735" s="43">
        <v>3836</v>
      </c>
      <c r="B735" s="44" t="s">
        <v>3833</v>
      </c>
      <c r="C735" s="44" t="s">
        <v>7945</v>
      </c>
      <c r="D735" s="59">
        <v>800</v>
      </c>
      <c r="E735" s="45">
        <v>900</v>
      </c>
      <c r="F735" s="62" t="s">
        <v>8218</v>
      </c>
      <c r="G735" s="44" t="s">
        <v>8223</v>
      </c>
      <c r="H735" s="44" t="s">
        <v>8245</v>
      </c>
      <c r="I735" s="45">
        <v>1470197340</v>
      </c>
      <c r="J735" s="45">
        <v>1467497652</v>
      </c>
      <c r="K735" s="45" t="b">
        <v>0</v>
      </c>
      <c r="L735" s="45">
        <v>14</v>
      </c>
      <c r="M735" s="45" t="b">
        <v>1</v>
      </c>
      <c r="N735" s="44" t="s">
        <v>8269</v>
      </c>
      <c r="O735" s="45">
        <v>113</v>
      </c>
      <c r="P735" s="45">
        <v>64.290000000000006</v>
      </c>
      <c r="Q735" s="44" t="s">
        <v>8315</v>
      </c>
      <c r="R735" s="44" t="s">
        <v>8316</v>
      </c>
      <c r="S735" s="46">
        <v>42553.926527777781</v>
      </c>
      <c r="T735" s="45"/>
      <c r="U735" s="47">
        <v>42585.17291666667</v>
      </c>
    </row>
    <row r="736" spans="1:21" x14ac:dyDescent="0.25">
      <c r="A736" s="38">
        <v>3824</v>
      </c>
      <c r="B736" s="39" t="s">
        <v>3821</v>
      </c>
      <c r="C736" s="39" t="s">
        <v>7933</v>
      </c>
      <c r="D736" s="58">
        <v>250</v>
      </c>
      <c r="E736" s="40">
        <v>270</v>
      </c>
      <c r="F736" s="61" t="s">
        <v>8218</v>
      </c>
      <c r="G736" s="39" t="s">
        <v>8224</v>
      </c>
      <c r="H736" s="39" t="s">
        <v>8246</v>
      </c>
      <c r="I736" s="40">
        <v>1470058860</v>
      </c>
      <c r="J736" s="40">
        <v>1469026903</v>
      </c>
      <c r="K736" s="40" t="b">
        <v>0</v>
      </c>
      <c r="L736" s="40">
        <v>7</v>
      </c>
      <c r="M736" s="40" t="b">
        <v>1</v>
      </c>
      <c r="N736" s="39" t="s">
        <v>8269</v>
      </c>
      <c r="O736" s="40">
        <v>108</v>
      </c>
      <c r="P736" s="40">
        <v>38.57</v>
      </c>
      <c r="Q736" s="39" t="s">
        <v>8315</v>
      </c>
      <c r="R736" s="39" t="s">
        <v>8316</v>
      </c>
      <c r="S736" s="41">
        <v>42571.626192129632</v>
      </c>
      <c r="T736" s="40">
        <v>2016</v>
      </c>
      <c r="U736" s="42">
        <v>42583.570138888892</v>
      </c>
    </row>
    <row r="737" spans="1:21" x14ac:dyDescent="0.25">
      <c r="A737" s="43">
        <v>3815</v>
      </c>
      <c r="B737" s="44" t="s">
        <v>3812</v>
      </c>
      <c r="C737" s="44" t="s">
        <v>7925</v>
      </c>
      <c r="D737" s="59">
        <v>1000</v>
      </c>
      <c r="E737" s="45">
        <v>1000.01</v>
      </c>
      <c r="F737" s="62" t="s">
        <v>8218</v>
      </c>
      <c r="G737" s="44" t="s">
        <v>8224</v>
      </c>
      <c r="H737" s="44" t="s">
        <v>8246</v>
      </c>
      <c r="I737" s="45">
        <v>1440111600</v>
      </c>
      <c r="J737" s="45">
        <v>1437545657</v>
      </c>
      <c r="K737" s="45" t="b">
        <v>0</v>
      </c>
      <c r="L737" s="45">
        <v>20</v>
      </c>
      <c r="M737" s="45" t="b">
        <v>1</v>
      </c>
      <c r="N737" s="44" t="s">
        <v>8269</v>
      </c>
      <c r="O737" s="45">
        <v>100</v>
      </c>
      <c r="P737" s="45">
        <v>50</v>
      </c>
      <c r="Q737" s="44" t="s">
        <v>8315</v>
      </c>
      <c r="R737" s="44" t="s">
        <v>8316</v>
      </c>
      <c r="S737" s="46">
        <v>42207.259918981479</v>
      </c>
      <c r="T737" s="45">
        <v>2015</v>
      </c>
      <c r="U737" s="47">
        <v>42236.958333333336</v>
      </c>
    </row>
    <row r="738" spans="1:21" x14ac:dyDescent="0.25">
      <c r="A738" s="38">
        <v>3762</v>
      </c>
      <c r="B738" s="39" t="s">
        <v>3759</v>
      </c>
      <c r="C738" s="39" t="s">
        <v>7872</v>
      </c>
      <c r="D738" s="58">
        <v>1250</v>
      </c>
      <c r="E738" s="40">
        <v>1328</v>
      </c>
      <c r="F738" s="61" t="s">
        <v>8218</v>
      </c>
      <c r="G738" s="39" t="s">
        <v>8224</v>
      </c>
      <c r="H738" s="39" t="s">
        <v>8246</v>
      </c>
      <c r="I738" s="40">
        <v>1438543889</v>
      </c>
      <c r="J738" s="40">
        <v>1436383889</v>
      </c>
      <c r="K738" s="40" t="b">
        <v>0</v>
      </c>
      <c r="L738" s="40">
        <v>28</v>
      </c>
      <c r="M738" s="40" t="b">
        <v>1</v>
      </c>
      <c r="N738" s="39" t="s">
        <v>8303</v>
      </c>
      <c r="O738" s="40">
        <v>106</v>
      </c>
      <c r="P738" s="40">
        <v>47.43</v>
      </c>
      <c r="Q738" s="39" t="s">
        <v>8315</v>
      </c>
      <c r="R738" s="39" t="s">
        <v>8357</v>
      </c>
      <c r="S738" s="41">
        <v>42193.813530092593</v>
      </c>
      <c r="T738" s="40">
        <v>2015</v>
      </c>
      <c r="U738" s="42">
        <v>42218.813530092593</v>
      </c>
    </row>
    <row r="739" spans="1:21" x14ac:dyDescent="0.25">
      <c r="A739" s="43">
        <v>3707</v>
      </c>
      <c r="B739" s="44" t="s">
        <v>3704</v>
      </c>
      <c r="C739" s="44" t="s">
        <v>7817</v>
      </c>
      <c r="D739" s="59">
        <v>1000</v>
      </c>
      <c r="E739" s="45">
        <v>1860</v>
      </c>
      <c r="F739" s="62" t="s">
        <v>8218</v>
      </c>
      <c r="G739" s="44" t="s">
        <v>8223</v>
      </c>
      <c r="H739" s="44" t="s">
        <v>8245</v>
      </c>
      <c r="I739" s="45">
        <v>1469165160</v>
      </c>
      <c r="J739" s="45">
        <v>1467335378</v>
      </c>
      <c r="K739" s="45" t="b">
        <v>0</v>
      </c>
      <c r="L739" s="45">
        <v>23</v>
      </c>
      <c r="M739" s="45" t="b">
        <v>1</v>
      </c>
      <c r="N739" s="44" t="s">
        <v>8269</v>
      </c>
      <c r="O739" s="45">
        <v>186</v>
      </c>
      <c r="P739" s="45">
        <v>80.87</v>
      </c>
      <c r="Q739" s="44" t="s">
        <v>8315</v>
      </c>
      <c r="R739" s="44" t="s">
        <v>8316</v>
      </c>
      <c r="S739" s="46">
        <v>42552.048356481479</v>
      </c>
      <c r="T739" s="45"/>
      <c r="U739" s="47">
        <v>42573.226388888892</v>
      </c>
    </row>
    <row r="740" spans="1:21" x14ac:dyDescent="0.25">
      <c r="A740" s="38">
        <v>3703</v>
      </c>
      <c r="B740" s="39" t="s">
        <v>3700</v>
      </c>
      <c r="C740" s="39" t="s">
        <v>7813</v>
      </c>
      <c r="D740" s="58">
        <v>1050</v>
      </c>
      <c r="E740" s="40">
        <v>1296</v>
      </c>
      <c r="F740" s="61" t="s">
        <v>8218</v>
      </c>
      <c r="G740" s="39" t="s">
        <v>8223</v>
      </c>
      <c r="H740" s="39" t="s">
        <v>8245</v>
      </c>
      <c r="I740" s="40">
        <v>1471071540</v>
      </c>
      <c r="J740" s="40">
        <v>1467720388</v>
      </c>
      <c r="K740" s="40" t="b">
        <v>0</v>
      </c>
      <c r="L740" s="40">
        <v>30</v>
      </c>
      <c r="M740" s="40" t="b">
        <v>1</v>
      </c>
      <c r="N740" s="39" t="s">
        <v>8269</v>
      </c>
      <c r="O740" s="40">
        <v>123</v>
      </c>
      <c r="P740" s="40">
        <v>43.2</v>
      </c>
      <c r="Q740" s="39" t="s">
        <v>8315</v>
      </c>
      <c r="R740" s="39" t="s">
        <v>8316</v>
      </c>
      <c r="S740" s="41">
        <v>42556.504490740743</v>
      </c>
      <c r="T740" s="40"/>
      <c r="U740" s="42">
        <v>42595.290972222225</v>
      </c>
    </row>
    <row r="741" spans="1:21" x14ac:dyDescent="0.25">
      <c r="A741" s="43">
        <v>3688</v>
      </c>
      <c r="B741" s="44" t="s">
        <v>3685</v>
      </c>
      <c r="C741" s="44" t="s">
        <v>7798</v>
      </c>
      <c r="D741" s="59">
        <v>3000</v>
      </c>
      <c r="E741" s="45">
        <v>3275</v>
      </c>
      <c r="F741" s="62" t="s">
        <v>8218</v>
      </c>
      <c r="G741" s="44" t="s">
        <v>8224</v>
      </c>
      <c r="H741" s="44" t="s">
        <v>8246</v>
      </c>
      <c r="I741" s="45">
        <v>1407524004</v>
      </c>
      <c r="J741" s="45">
        <v>1404932004</v>
      </c>
      <c r="K741" s="45" t="b">
        <v>0</v>
      </c>
      <c r="L741" s="45">
        <v>39</v>
      </c>
      <c r="M741" s="45" t="b">
        <v>1</v>
      </c>
      <c r="N741" s="44" t="s">
        <v>8269</v>
      </c>
      <c r="O741" s="45">
        <v>109</v>
      </c>
      <c r="P741" s="45">
        <v>83.97</v>
      </c>
      <c r="Q741" s="44" t="s">
        <v>8315</v>
      </c>
      <c r="R741" s="44" t="s">
        <v>8316</v>
      </c>
      <c r="S741" s="46">
        <v>41829.787083333336</v>
      </c>
      <c r="T741" s="45">
        <v>2014</v>
      </c>
      <c r="U741" s="47">
        <v>41859.787083333336</v>
      </c>
    </row>
    <row r="742" spans="1:21" x14ac:dyDescent="0.25">
      <c r="A742" s="38">
        <v>3674</v>
      </c>
      <c r="B742" s="39" t="s">
        <v>3671</v>
      </c>
      <c r="C742" s="39" t="s">
        <v>7784</v>
      </c>
      <c r="D742" s="58">
        <v>4500</v>
      </c>
      <c r="E742" s="40">
        <v>4500</v>
      </c>
      <c r="F742" s="61" t="s">
        <v>8218</v>
      </c>
      <c r="G742" s="39" t="s">
        <v>8235</v>
      </c>
      <c r="H742" s="39" t="s">
        <v>8248</v>
      </c>
      <c r="I742" s="40">
        <v>1472936229</v>
      </c>
      <c r="J742" s="40">
        <v>1467752229</v>
      </c>
      <c r="K742" s="40" t="b">
        <v>0</v>
      </c>
      <c r="L742" s="40">
        <v>31</v>
      </c>
      <c r="M742" s="40" t="b">
        <v>1</v>
      </c>
      <c r="N742" s="39" t="s">
        <v>8269</v>
      </c>
      <c r="O742" s="40">
        <v>100</v>
      </c>
      <c r="P742" s="40">
        <v>145.16</v>
      </c>
      <c r="Q742" s="39" t="s">
        <v>8315</v>
      </c>
      <c r="R742" s="39" t="s">
        <v>8316</v>
      </c>
      <c r="S742" s="41">
        <v>42556.873020833336</v>
      </c>
      <c r="T742" s="40"/>
      <c r="U742" s="42">
        <v>42616.873020833336</v>
      </c>
    </row>
    <row r="743" spans="1:21" x14ac:dyDescent="0.25">
      <c r="A743" s="43">
        <v>3666</v>
      </c>
      <c r="B743" s="44" t="s">
        <v>3663</v>
      </c>
      <c r="C743" s="44" t="s">
        <v>7776</v>
      </c>
      <c r="D743" s="59">
        <v>1200</v>
      </c>
      <c r="E743" s="45">
        <v>1200</v>
      </c>
      <c r="F743" s="62" t="s">
        <v>8218</v>
      </c>
      <c r="G743" s="44" t="s">
        <v>8223</v>
      </c>
      <c r="H743" s="44" t="s">
        <v>8245</v>
      </c>
      <c r="I743" s="45">
        <v>1406185200</v>
      </c>
      <c r="J743" s="45">
        <v>1404337382</v>
      </c>
      <c r="K743" s="45" t="b">
        <v>0</v>
      </c>
      <c r="L743" s="45">
        <v>38</v>
      </c>
      <c r="M743" s="45" t="b">
        <v>1</v>
      </c>
      <c r="N743" s="44" t="s">
        <v>8269</v>
      </c>
      <c r="O743" s="45">
        <v>100</v>
      </c>
      <c r="P743" s="45">
        <v>31.58</v>
      </c>
      <c r="Q743" s="44" t="s">
        <v>8315</v>
      </c>
      <c r="R743" s="44" t="s">
        <v>8316</v>
      </c>
      <c r="S743" s="46">
        <v>41822.90488425926</v>
      </c>
      <c r="T743" s="45"/>
      <c r="U743" s="47">
        <v>41844.291666666664</v>
      </c>
    </row>
    <row r="744" spans="1:21" x14ac:dyDescent="0.25">
      <c r="A744" s="38">
        <v>3653</v>
      </c>
      <c r="B744" s="39" t="s">
        <v>3650</v>
      </c>
      <c r="C744" s="39" t="s">
        <v>7763</v>
      </c>
      <c r="D744" s="58">
        <v>2000</v>
      </c>
      <c r="E744" s="40">
        <v>2010</v>
      </c>
      <c r="F744" s="61" t="s">
        <v>8218</v>
      </c>
      <c r="G744" s="39" t="s">
        <v>8224</v>
      </c>
      <c r="H744" s="39" t="s">
        <v>8246</v>
      </c>
      <c r="I744" s="40">
        <v>1438764207</v>
      </c>
      <c r="J744" s="40">
        <v>1436172207</v>
      </c>
      <c r="K744" s="40" t="b">
        <v>0</v>
      </c>
      <c r="L744" s="40">
        <v>33</v>
      </c>
      <c r="M744" s="40" t="b">
        <v>1</v>
      </c>
      <c r="N744" s="39" t="s">
        <v>8269</v>
      </c>
      <c r="O744" s="40">
        <v>101</v>
      </c>
      <c r="P744" s="40">
        <v>60.91</v>
      </c>
      <c r="Q744" s="39" t="s">
        <v>8315</v>
      </c>
      <c r="R744" s="39" t="s">
        <v>8316</v>
      </c>
      <c r="S744" s="41">
        <v>42191.363506944443</v>
      </c>
      <c r="T744" s="40">
        <v>2015</v>
      </c>
      <c r="U744" s="42">
        <v>42221.363506944443</v>
      </c>
    </row>
    <row r="745" spans="1:21" x14ac:dyDescent="0.25">
      <c r="A745" s="43">
        <v>3651</v>
      </c>
      <c r="B745" s="44" t="s">
        <v>3649</v>
      </c>
      <c r="C745" s="44" t="s">
        <v>7761</v>
      </c>
      <c r="D745" s="59">
        <v>500</v>
      </c>
      <c r="E745" s="45">
        <v>520</v>
      </c>
      <c r="F745" s="62" t="s">
        <v>8218</v>
      </c>
      <c r="G745" s="44" t="s">
        <v>8223</v>
      </c>
      <c r="H745" s="44" t="s">
        <v>8245</v>
      </c>
      <c r="I745" s="45">
        <v>1407686340</v>
      </c>
      <c r="J745" s="45">
        <v>1404833442</v>
      </c>
      <c r="K745" s="45" t="b">
        <v>0</v>
      </c>
      <c r="L745" s="45">
        <v>9</v>
      </c>
      <c r="M745" s="45" t="b">
        <v>1</v>
      </c>
      <c r="N745" s="44" t="s">
        <v>8269</v>
      </c>
      <c r="O745" s="45">
        <v>104</v>
      </c>
      <c r="P745" s="45">
        <v>57.78</v>
      </c>
      <c r="Q745" s="44" t="s">
        <v>8315</v>
      </c>
      <c r="R745" s="44" t="s">
        <v>8316</v>
      </c>
      <c r="S745" s="46">
        <v>41828.646319444444</v>
      </c>
      <c r="T745" s="45"/>
      <c r="U745" s="47">
        <v>41861.665972222225</v>
      </c>
    </row>
    <row r="746" spans="1:21" x14ac:dyDescent="0.25">
      <c r="A746" s="38">
        <v>3626</v>
      </c>
      <c r="B746" s="39" t="s">
        <v>3624</v>
      </c>
      <c r="C746" s="39" t="s">
        <v>7736</v>
      </c>
      <c r="D746" s="58">
        <v>4000</v>
      </c>
      <c r="E746" s="40">
        <v>4073</v>
      </c>
      <c r="F746" s="61" t="s">
        <v>8218</v>
      </c>
      <c r="G746" s="39" t="s">
        <v>8224</v>
      </c>
      <c r="H746" s="39" t="s">
        <v>8246</v>
      </c>
      <c r="I746" s="40">
        <v>1408204857</v>
      </c>
      <c r="J746" s="40">
        <v>1406390457</v>
      </c>
      <c r="K746" s="40" t="b">
        <v>0</v>
      </c>
      <c r="L746" s="40">
        <v>48</v>
      </c>
      <c r="M746" s="40" t="b">
        <v>1</v>
      </c>
      <c r="N746" s="39" t="s">
        <v>8269</v>
      </c>
      <c r="O746" s="40">
        <v>102</v>
      </c>
      <c r="P746" s="40">
        <v>84.85</v>
      </c>
      <c r="Q746" s="39" t="s">
        <v>8315</v>
      </c>
      <c r="R746" s="39" t="s">
        <v>8316</v>
      </c>
      <c r="S746" s="41">
        <v>41846.667326388888</v>
      </c>
      <c r="T746" s="40">
        <v>2014</v>
      </c>
      <c r="U746" s="42">
        <v>41867.667326388888</v>
      </c>
    </row>
    <row r="747" spans="1:21" x14ac:dyDescent="0.25">
      <c r="A747" s="43">
        <v>3623</v>
      </c>
      <c r="B747" s="44" t="s">
        <v>3621</v>
      </c>
      <c r="C747" s="44" t="s">
        <v>7733</v>
      </c>
      <c r="D747" s="59">
        <v>2500</v>
      </c>
      <c r="E747" s="45">
        <v>3000</v>
      </c>
      <c r="F747" s="62" t="s">
        <v>8218</v>
      </c>
      <c r="G747" s="44" t="s">
        <v>8223</v>
      </c>
      <c r="H747" s="44" t="s">
        <v>8245</v>
      </c>
      <c r="I747" s="45">
        <v>1406358000</v>
      </c>
      <c r="J747" s="45">
        <v>1404841270</v>
      </c>
      <c r="K747" s="45" t="b">
        <v>0</v>
      </c>
      <c r="L747" s="45">
        <v>34</v>
      </c>
      <c r="M747" s="45" t="b">
        <v>1</v>
      </c>
      <c r="N747" s="44" t="s">
        <v>8269</v>
      </c>
      <c r="O747" s="45">
        <v>120</v>
      </c>
      <c r="P747" s="45">
        <v>88.24</v>
      </c>
      <c r="Q747" s="44" t="s">
        <v>8315</v>
      </c>
      <c r="R747" s="44" t="s">
        <v>8316</v>
      </c>
      <c r="S747" s="46">
        <v>41828.736921296295</v>
      </c>
      <c r="T747" s="45"/>
      <c r="U747" s="47">
        <v>41846.291666666664</v>
      </c>
    </row>
    <row r="748" spans="1:21" x14ac:dyDescent="0.25">
      <c r="A748" s="38">
        <v>3610</v>
      </c>
      <c r="B748" s="39" t="s">
        <v>3609</v>
      </c>
      <c r="C748" s="39" t="s">
        <v>7720</v>
      </c>
      <c r="D748" s="58">
        <v>1000</v>
      </c>
      <c r="E748" s="40">
        <v>1623</v>
      </c>
      <c r="F748" s="61" t="s">
        <v>8218</v>
      </c>
      <c r="G748" s="39" t="s">
        <v>8224</v>
      </c>
      <c r="H748" s="39" t="s">
        <v>8246</v>
      </c>
      <c r="I748" s="40">
        <v>1439806936</v>
      </c>
      <c r="J748" s="40">
        <v>1437214936</v>
      </c>
      <c r="K748" s="40" t="b">
        <v>0</v>
      </c>
      <c r="L748" s="40">
        <v>31</v>
      </c>
      <c r="M748" s="40" t="b">
        <v>1</v>
      </c>
      <c r="N748" s="39" t="s">
        <v>8269</v>
      </c>
      <c r="O748" s="40">
        <v>162</v>
      </c>
      <c r="P748" s="40">
        <v>52.35</v>
      </c>
      <c r="Q748" s="39" t="s">
        <v>8315</v>
      </c>
      <c r="R748" s="39" t="s">
        <v>8316</v>
      </c>
      <c r="S748" s="41">
        <v>42203.432129629633</v>
      </c>
      <c r="T748" s="40">
        <v>2015</v>
      </c>
      <c r="U748" s="42">
        <v>42233.432129629633</v>
      </c>
    </row>
    <row r="749" spans="1:21" x14ac:dyDescent="0.25">
      <c r="A749" s="43">
        <v>3606</v>
      </c>
      <c r="B749" s="44" t="s">
        <v>3605</v>
      </c>
      <c r="C749" s="44" t="s">
        <v>7716</v>
      </c>
      <c r="D749" s="59">
        <v>3000</v>
      </c>
      <c r="E749" s="45">
        <v>3908</v>
      </c>
      <c r="F749" s="62" t="s">
        <v>8218</v>
      </c>
      <c r="G749" s="44" t="s">
        <v>8224</v>
      </c>
      <c r="H749" s="44" t="s">
        <v>8246</v>
      </c>
      <c r="I749" s="45">
        <v>1471185057</v>
      </c>
      <c r="J749" s="45">
        <v>1468593057</v>
      </c>
      <c r="K749" s="45" t="b">
        <v>0</v>
      </c>
      <c r="L749" s="45">
        <v>64</v>
      </c>
      <c r="M749" s="45" t="b">
        <v>1</v>
      </c>
      <c r="N749" s="44" t="s">
        <v>8269</v>
      </c>
      <c r="O749" s="45">
        <v>130</v>
      </c>
      <c r="P749" s="45">
        <v>61.06</v>
      </c>
      <c r="Q749" s="44" t="s">
        <v>8315</v>
      </c>
      <c r="R749" s="44" t="s">
        <v>8316</v>
      </c>
      <c r="S749" s="46">
        <v>42566.604826388888</v>
      </c>
      <c r="T749" s="45">
        <v>2016</v>
      </c>
      <c r="U749" s="47">
        <v>42596.604826388888</v>
      </c>
    </row>
    <row r="750" spans="1:21" x14ac:dyDescent="0.25">
      <c r="A750" s="38">
        <v>525</v>
      </c>
      <c r="B750" s="39" t="s">
        <v>526</v>
      </c>
      <c r="C750" s="39" t="s">
        <v>4635</v>
      </c>
      <c r="D750" s="58">
        <v>12000</v>
      </c>
      <c r="E750" s="40">
        <v>12000</v>
      </c>
      <c r="F750" s="61" t="s">
        <v>8218</v>
      </c>
      <c r="G750" s="39" t="s">
        <v>8223</v>
      </c>
      <c r="H750" s="39" t="s">
        <v>8245</v>
      </c>
      <c r="I750" s="40">
        <v>1410601041</v>
      </c>
      <c r="J750" s="40">
        <v>1406713041</v>
      </c>
      <c r="K750" s="40" t="b">
        <v>0</v>
      </c>
      <c r="L750" s="40">
        <v>12</v>
      </c>
      <c r="M750" s="40" t="b">
        <v>1</v>
      </c>
      <c r="N750" s="39" t="s">
        <v>8269</v>
      </c>
      <c r="O750" s="40">
        <v>100</v>
      </c>
      <c r="P750" s="40">
        <v>1000</v>
      </c>
      <c r="Q750" s="39" t="s">
        <v>8315</v>
      </c>
      <c r="R750" s="39" t="s">
        <v>8316</v>
      </c>
      <c r="S750" s="41">
        <v>41850.400937500002</v>
      </c>
      <c r="T750" s="40"/>
      <c r="U750" s="42">
        <v>41895.400937500002</v>
      </c>
    </row>
    <row r="751" spans="1:21" x14ac:dyDescent="0.25">
      <c r="A751" s="43">
        <v>526</v>
      </c>
      <c r="B751" s="44" t="s">
        <v>527</v>
      </c>
      <c r="C751" s="44" t="s">
        <v>4636</v>
      </c>
      <c r="D751" s="59">
        <v>1500</v>
      </c>
      <c r="E751" s="45">
        <v>1710</v>
      </c>
      <c r="F751" s="62" t="s">
        <v>8218</v>
      </c>
      <c r="G751" s="44" t="s">
        <v>8224</v>
      </c>
      <c r="H751" s="44" t="s">
        <v>8246</v>
      </c>
      <c r="I751" s="45">
        <v>1438966800</v>
      </c>
      <c r="J751" s="45">
        <v>1436278344</v>
      </c>
      <c r="K751" s="45" t="b">
        <v>0</v>
      </c>
      <c r="L751" s="45">
        <v>23</v>
      </c>
      <c r="M751" s="45" t="b">
        <v>1</v>
      </c>
      <c r="N751" s="44" t="s">
        <v>8269</v>
      </c>
      <c r="O751" s="45">
        <v>114</v>
      </c>
      <c r="P751" s="45">
        <v>74.349999999999994</v>
      </c>
      <c r="Q751" s="44" t="s">
        <v>8315</v>
      </c>
      <c r="R751" s="44" t="s">
        <v>8316</v>
      </c>
      <c r="S751" s="46">
        <v>42192.591944444444</v>
      </c>
      <c r="T751" s="45">
        <v>2015</v>
      </c>
      <c r="U751" s="47">
        <v>42223.708333333336</v>
      </c>
    </row>
    <row r="752" spans="1:21" x14ac:dyDescent="0.25">
      <c r="A752" s="38">
        <v>3586</v>
      </c>
      <c r="B752" s="39" t="s">
        <v>3585</v>
      </c>
      <c r="C752" s="39" t="s">
        <v>7696</v>
      </c>
      <c r="D752" s="58">
        <v>7500</v>
      </c>
      <c r="E752" s="40">
        <v>8207</v>
      </c>
      <c r="F752" s="61" t="s">
        <v>8218</v>
      </c>
      <c r="G752" s="39" t="s">
        <v>8223</v>
      </c>
      <c r="H752" s="39" t="s">
        <v>8245</v>
      </c>
      <c r="I752" s="40">
        <v>1474649070</v>
      </c>
      <c r="J752" s="40">
        <v>1469465070</v>
      </c>
      <c r="K752" s="40" t="b">
        <v>0</v>
      </c>
      <c r="L752" s="40">
        <v>54</v>
      </c>
      <c r="M752" s="40" t="b">
        <v>1</v>
      </c>
      <c r="N752" s="39" t="s">
        <v>8269</v>
      </c>
      <c r="O752" s="40">
        <v>109</v>
      </c>
      <c r="P752" s="40">
        <v>151.97999999999999</v>
      </c>
      <c r="Q752" s="39" t="s">
        <v>8315</v>
      </c>
      <c r="R752" s="39" t="s">
        <v>8316</v>
      </c>
      <c r="S752" s="41">
        <v>42576.697569444441</v>
      </c>
      <c r="T752" s="40"/>
      <c r="U752" s="42">
        <v>42636.697569444441</v>
      </c>
    </row>
    <row r="753" spans="1:21" x14ac:dyDescent="0.25">
      <c r="A753" s="43">
        <v>3581</v>
      </c>
      <c r="B753" s="44" t="s">
        <v>3580</v>
      </c>
      <c r="C753" s="44" t="s">
        <v>7691</v>
      </c>
      <c r="D753" s="59">
        <v>1500</v>
      </c>
      <c r="E753" s="45">
        <v>1500</v>
      </c>
      <c r="F753" s="62" t="s">
        <v>8218</v>
      </c>
      <c r="G753" s="44" t="s">
        <v>8224</v>
      </c>
      <c r="H753" s="44" t="s">
        <v>8246</v>
      </c>
      <c r="I753" s="45">
        <v>1406719110</v>
      </c>
      <c r="J753" s="45">
        <v>1405509510</v>
      </c>
      <c r="K753" s="45" t="b">
        <v>0</v>
      </c>
      <c r="L753" s="45">
        <v>45</v>
      </c>
      <c r="M753" s="45" t="b">
        <v>1</v>
      </c>
      <c r="N753" s="44" t="s">
        <v>8269</v>
      </c>
      <c r="O753" s="45">
        <v>100</v>
      </c>
      <c r="P753" s="45">
        <v>33.33</v>
      </c>
      <c r="Q753" s="44" t="s">
        <v>8315</v>
      </c>
      <c r="R753" s="44" t="s">
        <v>8316</v>
      </c>
      <c r="S753" s="46">
        <v>41836.471180555556</v>
      </c>
      <c r="T753" s="45">
        <v>2014</v>
      </c>
      <c r="U753" s="47">
        <v>41850.471180555556</v>
      </c>
    </row>
    <row r="754" spans="1:21" x14ac:dyDescent="0.25">
      <c r="A754" s="38">
        <v>3575</v>
      </c>
      <c r="B754" s="39" t="s">
        <v>3574</v>
      </c>
      <c r="C754" s="39" t="s">
        <v>7685</v>
      </c>
      <c r="D754" s="58">
        <v>10000</v>
      </c>
      <c r="E754" s="40">
        <v>10133</v>
      </c>
      <c r="F754" s="61" t="s">
        <v>8218</v>
      </c>
      <c r="G754" s="39" t="s">
        <v>8223</v>
      </c>
      <c r="H754" s="39" t="s">
        <v>8245</v>
      </c>
      <c r="I754" s="40">
        <v>1470887940</v>
      </c>
      <c r="J754" s="40">
        <v>1468176527</v>
      </c>
      <c r="K754" s="40" t="b">
        <v>0</v>
      </c>
      <c r="L754" s="40">
        <v>102</v>
      </c>
      <c r="M754" s="40" t="b">
        <v>1</v>
      </c>
      <c r="N754" s="39" t="s">
        <v>8269</v>
      </c>
      <c r="O754" s="40">
        <v>101</v>
      </c>
      <c r="P754" s="40">
        <v>99.34</v>
      </c>
      <c r="Q754" s="39" t="s">
        <v>8315</v>
      </c>
      <c r="R754" s="39" t="s">
        <v>8316</v>
      </c>
      <c r="S754" s="41">
        <v>42561.783877314818</v>
      </c>
      <c r="T754" s="40"/>
      <c r="U754" s="42">
        <v>42593.165972222225</v>
      </c>
    </row>
    <row r="755" spans="1:21" x14ac:dyDescent="0.25">
      <c r="A755" s="43">
        <v>3563</v>
      </c>
      <c r="B755" s="44" t="s">
        <v>3562</v>
      </c>
      <c r="C755" s="44" t="s">
        <v>7673</v>
      </c>
      <c r="D755" s="59">
        <v>500</v>
      </c>
      <c r="E755" s="45">
        <v>527.45000000000005</v>
      </c>
      <c r="F755" s="62" t="s">
        <v>8218</v>
      </c>
      <c r="G755" s="44" t="s">
        <v>8224</v>
      </c>
      <c r="H755" s="44" t="s">
        <v>8246</v>
      </c>
      <c r="I755" s="45">
        <v>1470078000</v>
      </c>
      <c r="J755" s="45">
        <v>1467648456</v>
      </c>
      <c r="K755" s="45" t="b">
        <v>0</v>
      </c>
      <c r="L755" s="45">
        <v>25</v>
      </c>
      <c r="M755" s="45" t="b">
        <v>1</v>
      </c>
      <c r="N755" s="44" t="s">
        <v>8269</v>
      </c>
      <c r="O755" s="45">
        <v>105</v>
      </c>
      <c r="P755" s="45">
        <v>21.1</v>
      </c>
      <c r="Q755" s="44" t="s">
        <v>8315</v>
      </c>
      <c r="R755" s="44" t="s">
        <v>8316</v>
      </c>
      <c r="S755" s="46">
        <v>42555.671944444446</v>
      </c>
      <c r="T755" s="45">
        <v>2016</v>
      </c>
      <c r="U755" s="47">
        <v>42583.791666666664</v>
      </c>
    </row>
    <row r="756" spans="1:21" x14ac:dyDescent="0.25">
      <c r="A756" s="38">
        <v>3561</v>
      </c>
      <c r="B756" s="39" t="s">
        <v>3560</v>
      </c>
      <c r="C756" s="39" t="s">
        <v>7671</v>
      </c>
      <c r="D756" s="58">
        <v>2500</v>
      </c>
      <c r="E756" s="40">
        <v>2560</v>
      </c>
      <c r="F756" s="61" t="s">
        <v>8218</v>
      </c>
      <c r="G756" s="39" t="s">
        <v>8223</v>
      </c>
      <c r="H756" s="39" t="s">
        <v>8245</v>
      </c>
      <c r="I756" s="40">
        <v>1438799760</v>
      </c>
      <c r="J756" s="40">
        <v>1437236378</v>
      </c>
      <c r="K756" s="40" t="b">
        <v>0</v>
      </c>
      <c r="L756" s="40">
        <v>54</v>
      </c>
      <c r="M756" s="40" t="b">
        <v>1</v>
      </c>
      <c r="N756" s="39" t="s">
        <v>8269</v>
      </c>
      <c r="O756" s="40">
        <v>102</v>
      </c>
      <c r="P756" s="40">
        <v>47.41</v>
      </c>
      <c r="Q756" s="39" t="s">
        <v>8315</v>
      </c>
      <c r="R756" s="39" t="s">
        <v>8316</v>
      </c>
      <c r="S756" s="41">
        <v>42203.680300925924</v>
      </c>
      <c r="T756" s="40"/>
      <c r="U756" s="42">
        <v>42221.775000000001</v>
      </c>
    </row>
    <row r="757" spans="1:21" x14ac:dyDescent="0.25">
      <c r="A757" s="43">
        <v>3559</v>
      </c>
      <c r="B757" s="44" t="s">
        <v>3558</v>
      </c>
      <c r="C757" s="44" t="s">
        <v>7669</v>
      </c>
      <c r="D757" s="59">
        <v>1000</v>
      </c>
      <c r="E757" s="45">
        <v>1035</v>
      </c>
      <c r="F757" s="62" t="s">
        <v>8218</v>
      </c>
      <c r="G757" s="44" t="s">
        <v>8225</v>
      </c>
      <c r="H757" s="44" t="s">
        <v>8247</v>
      </c>
      <c r="I757" s="45">
        <v>1438333080</v>
      </c>
      <c r="J757" s="45">
        <v>1436408308</v>
      </c>
      <c r="K757" s="45" t="b">
        <v>0</v>
      </c>
      <c r="L757" s="45">
        <v>24</v>
      </c>
      <c r="M757" s="45" t="b">
        <v>1</v>
      </c>
      <c r="N757" s="44" t="s">
        <v>8269</v>
      </c>
      <c r="O757" s="45">
        <v>104</v>
      </c>
      <c r="P757" s="45">
        <v>43.13</v>
      </c>
      <c r="Q757" s="44" t="s">
        <v>8315</v>
      </c>
      <c r="R757" s="44" t="s">
        <v>8316</v>
      </c>
      <c r="S757" s="46">
        <v>42194.09615740741</v>
      </c>
      <c r="T757" s="45"/>
      <c r="U757" s="47">
        <v>42216.373611111114</v>
      </c>
    </row>
    <row r="758" spans="1:21" x14ac:dyDescent="0.25">
      <c r="A758" s="38">
        <v>3553</v>
      </c>
      <c r="B758" s="39" t="s">
        <v>3552</v>
      </c>
      <c r="C758" s="39" t="s">
        <v>7663</v>
      </c>
      <c r="D758" s="58">
        <v>5500</v>
      </c>
      <c r="E758" s="40">
        <v>5845</v>
      </c>
      <c r="F758" s="61" t="s">
        <v>8218</v>
      </c>
      <c r="G758" s="39" t="s">
        <v>8223</v>
      </c>
      <c r="H758" s="39" t="s">
        <v>8245</v>
      </c>
      <c r="I758" s="40">
        <v>1439337600</v>
      </c>
      <c r="J758" s="40">
        <v>1436575280</v>
      </c>
      <c r="K758" s="40" t="b">
        <v>0</v>
      </c>
      <c r="L758" s="40">
        <v>104</v>
      </c>
      <c r="M758" s="40" t="b">
        <v>1</v>
      </c>
      <c r="N758" s="39" t="s">
        <v>8269</v>
      </c>
      <c r="O758" s="40">
        <v>106</v>
      </c>
      <c r="P758" s="40">
        <v>56.2</v>
      </c>
      <c r="Q758" s="39" t="s">
        <v>8315</v>
      </c>
      <c r="R758" s="39" t="s">
        <v>8316</v>
      </c>
      <c r="S758" s="41">
        <v>42196.028703703705</v>
      </c>
      <c r="T758" s="40"/>
      <c r="U758" s="42">
        <v>42228</v>
      </c>
    </row>
    <row r="759" spans="1:21" x14ac:dyDescent="0.25">
      <c r="A759" s="43">
        <v>3542</v>
      </c>
      <c r="B759" s="44" t="s">
        <v>3541</v>
      </c>
      <c r="C759" s="44" t="s">
        <v>7652</v>
      </c>
      <c r="D759" s="59">
        <v>5500</v>
      </c>
      <c r="E759" s="45">
        <v>5623</v>
      </c>
      <c r="F759" s="62" t="s">
        <v>8218</v>
      </c>
      <c r="G759" s="44" t="s">
        <v>8223</v>
      </c>
      <c r="H759" s="44" t="s">
        <v>8245</v>
      </c>
      <c r="I759" s="45">
        <v>1410099822</v>
      </c>
      <c r="J759" s="45">
        <v>1404915822</v>
      </c>
      <c r="K759" s="45" t="b">
        <v>0</v>
      </c>
      <c r="L759" s="45">
        <v>85</v>
      </c>
      <c r="M759" s="45" t="b">
        <v>1</v>
      </c>
      <c r="N759" s="44" t="s">
        <v>8269</v>
      </c>
      <c r="O759" s="45">
        <v>102</v>
      </c>
      <c r="P759" s="45">
        <v>66.150000000000006</v>
      </c>
      <c r="Q759" s="44" t="s">
        <v>8315</v>
      </c>
      <c r="R759" s="44" t="s">
        <v>8316</v>
      </c>
      <c r="S759" s="46">
        <v>41829.599791666667</v>
      </c>
      <c r="T759" s="45"/>
      <c r="U759" s="47">
        <v>41889.599791666667</v>
      </c>
    </row>
    <row r="760" spans="1:21" x14ac:dyDescent="0.25">
      <c r="A760" s="38">
        <v>3538</v>
      </c>
      <c r="B760" s="39" t="s">
        <v>3537</v>
      </c>
      <c r="C760" s="39" t="s">
        <v>7648</v>
      </c>
      <c r="D760" s="58">
        <v>2000</v>
      </c>
      <c r="E760" s="40">
        <v>2569</v>
      </c>
      <c r="F760" s="61" t="s">
        <v>8218</v>
      </c>
      <c r="G760" s="39" t="s">
        <v>8224</v>
      </c>
      <c r="H760" s="39" t="s">
        <v>8246</v>
      </c>
      <c r="I760" s="40">
        <v>1471428340</v>
      </c>
      <c r="J760" s="40">
        <v>1469009140</v>
      </c>
      <c r="K760" s="40" t="b">
        <v>0</v>
      </c>
      <c r="L760" s="40">
        <v>83</v>
      </c>
      <c r="M760" s="40" t="b">
        <v>1</v>
      </c>
      <c r="N760" s="39" t="s">
        <v>8269</v>
      </c>
      <c r="O760" s="40">
        <v>128</v>
      </c>
      <c r="P760" s="40">
        <v>30.95</v>
      </c>
      <c r="Q760" s="39" t="s">
        <v>8315</v>
      </c>
      <c r="R760" s="39" t="s">
        <v>8316</v>
      </c>
      <c r="S760" s="41">
        <v>42571.420601851853</v>
      </c>
      <c r="T760" s="40">
        <v>2016</v>
      </c>
      <c r="U760" s="42">
        <v>42599.420601851853</v>
      </c>
    </row>
    <row r="761" spans="1:21" x14ac:dyDescent="0.25">
      <c r="A761" s="43">
        <v>3525</v>
      </c>
      <c r="B761" s="44" t="s">
        <v>3524</v>
      </c>
      <c r="C761" s="44" t="s">
        <v>7635</v>
      </c>
      <c r="D761" s="59">
        <v>500</v>
      </c>
      <c r="E761" s="45">
        <v>530</v>
      </c>
      <c r="F761" s="62" t="s">
        <v>8218</v>
      </c>
      <c r="G761" s="44" t="s">
        <v>8223</v>
      </c>
      <c r="H761" s="44" t="s">
        <v>8245</v>
      </c>
      <c r="I761" s="45">
        <v>1439136000</v>
      </c>
      <c r="J761" s="45">
        <v>1438188106</v>
      </c>
      <c r="K761" s="45" t="b">
        <v>0</v>
      </c>
      <c r="L761" s="45">
        <v>7</v>
      </c>
      <c r="M761" s="45" t="b">
        <v>1</v>
      </c>
      <c r="N761" s="44" t="s">
        <v>8269</v>
      </c>
      <c r="O761" s="45">
        <v>106</v>
      </c>
      <c r="P761" s="45">
        <v>75.709999999999994</v>
      </c>
      <c r="Q761" s="44" t="s">
        <v>8315</v>
      </c>
      <c r="R761" s="44" t="s">
        <v>8316</v>
      </c>
      <c r="S761" s="46">
        <v>42214.695671296293</v>
      </c>
      <c r="T761" s="45"/>
      <c r="U761" s="47">
        <v>42225.666666666664</v>
      </c>
    </row>
    <row r="762" spans="1:21" x14ac:dyDescent="0.25">
      <c r="A762" s="38">
        <v>3523</v>
      </c>
      <c r="B762" s="39" t="s">
        <v>3522</v>
      </c>
      <c r="C762" s="39" t="s">
        <v>7633</v>
      </c>
      <c r="D762" s="58">
        <v>4000</v>
      </c>
      <c r="E762" s="40">
        <v>4546</v>
      </c>
      <c r="F762" s="61" t="s">
        <v>8218</v>
      </c>
      <c r="G762" s="39" t="s">
        <v>8224</v>
      </c>
      <c r="H762" s="39" t="s">
        <v>8246</v>
      </c>
      <c r="I762" s="40">
        <v>1474844400</v>
      </c>
      <c r="J762" s="40">
        <v>1469871148</v>
      </c>
      <c r="K762" s="40" t="b">
        <v>0</v>
      </c>
      <c r="L762" s="40">
        <v>80</v>
      </c>
      <c r="M762" s="40" t="b">
        <v>1</v>
      </c>
      <c r="N762" s="39" t="s">
        <v>8269</v>
      </c>
      <c r="O762" s="40">
        <v>114</v>
      </c>
      <c r="P762" s="40">
        <v>56.83</v>
      </c>
      <c r="Q762" s="39" t="s">
        <v>8315</v>
      </c>
      <c r="R762" s="39" t="s">
        <v>8316</v>
      </c>
      <c r="S762" s="41">
        <v>42581.397546296299</v>
      </c>
      <c r="T762" s="40">
        <v>2016</v>
      </c>
      <c r="U762" s="42">
        <v>42638.958333333336</v>
      </c>
    </row>
    <row r="763" spans="1:21" x14ac:dyDescent="0.25">
      <c r="A763" s="43">
        <v>3506</v>
      </c>
      <c r="B763" s="44" t="s">
        <v>3505</v>
      </c>
      <c r="C763" s="44" t="s">
        <v>7616</v>
      </c>
      <c r="D763" s="59">
        <v>3000</v>
      </c>
      <c r="E763" s="45">
        <v>3045</v>
      </c>
      <c r="F763" s="62" t="s">
        <v>8218</v>
      </c>
      <c r="G763" s="44" t="s">
        <v>8223</v>
      </c>
      <c r="H763" s="44" t="s">
        <v>8245</v>
      </c>
      <c r="I763" s="45">
        <v>1408815440</v>
      </c>
      <c r="J763" s="45">
        <v>1404927440</v>
      </c>
      <c r="K763" s="45" t="b">
        <v>0</v>
      </c>
      <c r="L763" s="45">
        <v>29</v>
      </c>
      <c r="M763" s="45" t="b">
        <v>1</v>
      </c>
      <c r="N763" s="44" t="s">
        <v>8269</v>
      </c>
      <c r="O763" s="45">
        <v>102</v>
      </c>
      <c r="P763" s="45">
        <v>105</v>
      </c>
      <c r="Q763" s="44" t="s">
        <v>8315</v>
      </c>
      <c r="R763" s="44" t="s">
        <v>8316</v>
      </c>
      <c r="S763" s="46">
        <v>41829.734259259261</v>
      </c>
      <c r="T763" s="45"/>
      <c r="U763" s="47">
        <v>41874.734259259261</v>
      </c>
    </row>
    <row r="764" spans="1:21" x14ac:dyDescent="0.25">
      <c r="A764" s="38">
        <v>3493</v>
      </c>
      <c r="B764" s="39" t="s">
        <v>3492</v>
      </c>
      <c r="C764" s="39" t="s">
        <v>7603</v>
      </c>
      <c r="D764" s="58">
        <v>1500</v>
      </c>
      <c r="E764" s="40">
        <v>1500</v>
      </c>
      <c r="F764" s="61" t="s">
        <v>8218</v>
      </c>
      <c r="G764" s="39" t="s">
        <v>8223</v>
      </c>
      <c r="H764" s="39" t="s">
        <v>8245</v>
      </c>
      <c r="I764" s="40">
        <v>1408252260</v>
      </c>
      <c r="J764" s="40">
        <v>1406580436</v>
      </c>
      <c r="K764" s="40" t="b">
        <v>0</v>
      </c>
      <c r="L764" s="40">
        <v>29</v>
      </c>
      <c r="M764" s="40" t="b">
        <v>1</v>
      </c>
      <c r="N764" s="39" t="s">
        <v>8269</v>
      </c>
      <c r="O764" s="40">
        <v>100</v>
      </c>
      <c r="P764" s="40">
        <v>51.72</v>
      </c>
      <c r="Q764" s="39" t="s">
        <v>8315</v>
      </c>
      <c r="R764" s="39" t="s">
        <v>8316</v>
      </c>
      <c r="S764" s="41">
        <v>41848.866157407407</v>
      </c>
      <c r="T764" s="40"/>
      <c r="U764" s="42">
        <v>41868.21597222222</v>
      </c>
    </row>
    <row r="765" spans="1:21" x14ac:dyDescent="0.25">
      <c r="A765" s="43">
        <v>3471</v>
      </c>
      <c r="B765" s="44" t="s">
        <v>3470</v>
      </c>
      <c r="C765" s="44" t="s">
        <v>7581</v>
      </c>
      <c r="D765" s="59">
        <v>500</v>
      </c>
      <c r="E765" s="45">
        <v>1073</v>
      </c>
      <c r="F765" s="62" t="s">
        <v>8218</v>
      </c>
      <c r="G765" s="44" t="s">
        <v>8224</v>
      </c>
      <c r="H765" s="44" t="s">
        <v>8246</v>
      </c>
      <c r="I765" s="45">
        <v>1409515200</v>
      </c>
      <c r="J765" s="45">
        <v>1405971690</v>
      </c>
      <c r="K765" s="45" t="b">
        <v>0</v>
      </c>
      <c r="L765" s="45">
        <v>30</v>
      </c>
      <c r="M765" s="45" t="b">
        <v>1</v>
      </c>
      <c r="N765" s="44" t="s">
        <v>8269</v>
      </c>
      <c r="O765" s="45">
        <v>215</v>
      </c>
      <c r="P765" s="45">
        <v>35.770000000000003</v>
      </c>
      <c r="Q765" s="44" t="s">
        <v>8315</v>
      </c>
      <c r="R765" s="44" t="s">
        <v>8316</v>
      </c>
      <c r="S765" s="46">
        <v>41841.820486111108</v>
      </c>
      <c r="T765" s="45">
        <v>2014</v>
      </c>
      <c r="U765" s="47">
        <v>41882.833333333336</v>
      </c>
    </row>
    <row r="766" spans="1:21" x14ac:dyDescent="0.25">
      <c r="A766" s="38">
        <v>3465</v>
      </c>
      <c r="B766" s="39" t="s">
        <v>3464</v>
      </c>
      <c r="C766" s="39" t="s">
        <v>7575</v>
      </c>
      <c r="D766" s="58">
        <v>2000</v>
      </c>
      <c r="E766" s="40">
        <v>2060</v>
      </c>
      <c r="F766" s="61" t="s">
        <v>8218</v>
      </c>
      <c r="G766" s="39" t="s">
        <v>8224</v>
      </c>
      <c r="H766" s="39" t="s">
        <v>8246</v>
      </c>
      <c r="I766" s="40">
        <v>1439136000</v>
      </c>
      <c r="J766" s="40">
        <v>1436972472</v>
      </c>
      <c r="K766" s="40" t="b">
        <v>0</v>
      </c>
      <c r="L766" s="40">
        <v>36</v>
      </c>
      <c r="M766" s="40" t="b">
        <v>1</v>
      </c>
      <c r="N766" s="39" t="s">
        <v>8269</v>
      </c>
      <c r="O766" s="40">
        <v>103</v>
      </c>
      <c r="P766" s="40">
        <v>57.22</v>
      </c>
      <c r="Q766" s="39" t="s">
        <v>8315</v>
      </c>
      <c r="R766" s="39" t="s">
        <v>8316</v>
      </c>
      <c r="S766" s="41">
        <v>42200.625833333332</v>
      </c>
      <c r="T766" s="40">
        <v>2015</v>
      </c>
      <c r="U766" s="42">
        <v>42225.666666666664</v>
      </c>
    </row>
    <row r="767" spans="1:21" x14ac:dyDescent="0.25">
      <c r="A767" s="43">
        <v>3464</v>
      </c>
      <c r="B767" s="44" t="s">
        <v>3463</v>
      </c>
      <c r="C767" s="44" t="s">
        <v>7574</v>
      </c>
      <c r="D767" s="59">
        <v>5000</v>
      </c>
      <c r="E767" s="45">
        <v>5116.18</v>
      </c>
      <c r="F767" s="62" t="s">
        <v>8218</v>
      </c>
      <c r="G767" s="44" t="s">
        <v>8223</v>
      </c>
      <c r="H767" s="44" t="s">
        <v>8245</v>
      </c>
      <c r="I767" s="45">
        <v>1471921637</v>
      </c>
      <c r="J767" s="45">
        <v>1469329637</v>
      </c>
      <c r="K767" s="45" t="b">
        <v>0</v>
      </c>
      <c r="L767" s="45">
        <v>93</v>
      </c>
      <c r="M767" s="45" t="b">
        <v>1</v>
      </c>
      <c r="N767" s="44" t="s">
        <v>8269</v>
      </c>
      <c r="O767" s="45">
        <v>102</v>
      </c>
      <c r="P767" s="45">
        <v>55.01</v>
      </c>
      <c r="Q767" s="44" t="s">
        <v>8315</v>
      </c>
      <c r="R767" s="44" t="s">
        <v>8316</v>
      </c>
      <c r="S767" s="46">
        <v>42575.130057870374</v>
      </c>
      <c r="T767" s="45"/>
      <c r="U767" s="47">
        <v>42605.130057870374</v>
      </c>
    </row>
    <row r="768" spans="1:21" x14ac:dyDescent="0.25">
      <c r="A768" s="38">
        <v>3456</v>
      </c>
      <c r="B768" s="39" t="s">
        <v>3455</v>
      </c>
      <c r="C768" s="39" t="s">
        <v>7566</v>
      </c>
      <c r="D768" s="58">
        <v>3000</v>
      </c>
      <c r="E768" s="40">
        <v>5739</v>
      </c>
      <c r="F768" s="61" t="s">
        <v>8218</v>
      </c>
      <c r="G768" s="39" t="s">
        <v>8223</v>
      </c>
      <c r="H768" s="39" t="s">
        <v>8245</v>
      </c>
      <c r="I768" s="40">
        <v>1406876340</v>
      </c>
      <c r="J768" s="40">
        <v>1404190567</v>
      </c>
      <c r="K768" s="40" t="b">
        <v>0</v>
      </c>
      <c r="L768" s="40">
        <v>16</v>
      </c>
      <c r="M768" s="40" t="b">
        <v>1</v>
      </c>
      <c r="N768" s="39" t="s">
        <v>8269</v>
      </c>
      <c r="O768" s="40">
        <v>191</v>
      </c>
      <c r="P768" s="40">
        <v>358.69</v>
      </c>
      <c r="Q768" s="39" t="s">
        <v>8315</v>
      </c>
      <c r="R768" s="39" t="s">
        <v>8316</v>
      </c>
      <c r="S768" s="41">
        <v>41821.205636574072</v>
      </c>
      <c r="T768" s="40"/>
      <c r="U768" s="42">
        <v>41852.290972222225</v>
      </c>
    </row>
    <row r="769" spans="1:21" x14ac:dyDescent="0.25">
      <c r="A769" s="43">
        <v>3454</v>
      </c>
      <c r="B769" s="44" t="s">
        <v>3453</v>
      </c>
      <c r="C769" s="44" t="s">
        <v>7564</v>
      </c>
      <c r="D769" s="59">
        <v>700</v>
      </c>
      <c r="E769" s="45">
        <v>705</v>
      </c>
      <c r="F769" s="62" t="s">
        <v>8218</v>
      </c>
      <c r="G769" s="44" t="s">
        <v>8224</v>
      </c>
      <c r="H769" s="44" t="s">
        <v>8246</v>
      </c>
      <c r="I769" s="45">
        <v>1406825159</v>
      </c>
      <c r="J769" s="45">
        <v>1404233159</v>
      </c>
      <c r="K769" s="45" t="b">
        <v>0</v>
      </c>
      <c r="L769" s="45">
        <v>21</v>
      </c>
      <c r="M769" s="45" t="b">
        <v>1</v>
      </c>
      <c r="N769" s="44" t="s">
        <v>8269</v>
      </c>
      <c r="O769" s="45">
        <v>101</v>
      </c>
      <c r="P769" s="45">
        <v>33.57</v>
      </c>
      <c r="Q769" s="44" t="s">
        <v>8315</v>
      </c>
      <c r="R769" s="44" t="s">
        <v>8316</v>
      </c>
      <c r="S769" s="46">
        <v>41821.698599537034</v>
      </c>
      <c r="T769" s="45">
        <v>2014</v>
      </c>
      <c r="U769" s="47">
        <v>41851.698599537034</v>
      </c>
    </row>
    <row r="770" spans="1:21" x14ac:dyDescent="0.25">
      <c r="A770" s="38">
        <v>3437</v>
      </c>
      <c r="B770" s="39" t="s">
        <v>3436</v>
      </c>
      <c r="C770" s="39" t="s">
        <v>7547</v>
      </c>
      <c r="D770" s="58">
        <v>3000</v>
      </c>
      <c r="E770" s="40">
        <v>3030</v>
      </c>
      <c r="F770" s="61" t="s">
        <v>8218</v>
      </c>
      <c r="G770" s="39" t="s">
        <v>8223</v>
      </c>
      <c r="H770" s="39" t="s">
        <v>8245</v>
      </c>
      <c r="I770" s="40">
        <v>1440003820</v>
      </c>
      <c r="J770" s="40">
        <v>1437411820</v>
      </c>
      <c r="K770" s="40" t="b">
        <v>0</v>
      </c>
      <c r="L770" s="40">
        <v>36</v>
      </c>
      <c r="M770" s="40" t="b">
        <v>1</v>
      </c>
      <c r="N770" s="39" t="s">
        <v>8269</v>
      </c>
      <c r="O770" s="40">
        <v>101</v>
      </c>
      <c r="P770" s="40">
        <v>84.17</v>
      </c>
      <c r="Q770" s="39" t="s">
        <v>8315</v>
      </c>
      <c r="R770" s="39" t="s">
        <v>8316</v>
      </c>
      <c r="S770" s="41">
        <v>42205.710879629631</v>
      </c>
      <c r="T770" s="40"/>
      <c r="U770" s="42">
        <v>42235.710879629631</v>
      </c>
    </row>
    <row r="771" spans="1:21" x14ac:dyDescent="0.25">
      <c r="A771" s="43">
        <v>3436</v>
      </c>
      <c r="B771" s="44" t="s">
        <v>3435</v>
      </c>
      <c r="C771" s="44" t="s">
        <v>7546</v>
      </c>
      <c r="D771" s="59">
        <v>5000</v>
      </c>
      <c r="E771" s="45">
        <v>5295</v>
      </c>
      <c r="F771" s="62" t="s">
        <v>8218</v>
      </c>
      <c r="G771" s="44" t="s">
        <v>8223</v>
      </c>
      <c r="H771" s="44" t="s">
        <v>8245</v>
      </c>
      <c r="I771" s="45">
        <v>1408638480</v>
      </c>
      <c r="J771" s="45">
        <v>1406811593</v>
      </c>
      <c r="K771" s="45" t="b">
        <v>0</v>
      </c>
      <c r="L771" s="45">
        <v>37</v>
      </c>
      <c r="M771" s="45" t="b">
        <v>1</v>
      </c>
      <c r="N771" s="44" t="s">
        <v>8269</v>
      </c>
      <c r="O771" s="45">
        <v>106</v>
      </c>
      <c r="P771" s="45">
        <v>143.11000000000001</v>
      </c>
      <c r="Q771" s="44" t="s">
        <v>8315</v>
      </c>
      <c r="R771" s="44" t="s">
        <v>8316</v>
      </c>
      <c r="S771" s="46">
        <v>41851.541585648149</v>
      </c>
      <c r="T771" s="45"/>
      <c r="U771" s="47">
        <v>41872.686111111114</v>
      </c>
    </row>
    <row r="772" spans="1:21" x14ac:dyDescent="0.25">
      <c r="A772" s="38">
        <v>3435</v>
      </c>
      <c r="B772" s="39" t="s">
        <v>3434</v>
      </c>
      <c r="C772" s="39" t="s">
        <v>7545</v>
      </c>
      <c r="D772" s="58">
        <v>1000</v>
      </c>
      <c r="E772" s="40">
        <v>1120</v>
      </c>
      <c r="F772" s="61" t="s">
        <v>8218</v>
      </c>
      <c r="G772" s="39" t="s">
        <v>8223</v>
      </c>
      <c r="H772" s="39" t="s">
        <v>8245</v>
      </c>
      <c r="I772" s="40">
        <v>1470538800</v>
      </c>
      <c r="J772" s="40">
        <v>1469112493</v>
      </c>
      <c r="K772" s="40" t="b">
        <v>0</v>
      </c>
      <c r="L772" s="40">
        <v>19</v>
      </c>
      <c r="M772" s="40" t="b">
        <v>1</v>
      </c>
      <c r="N772" s="39" t="s">
        <v>8269</v>
      </c>
      <c r="O772" s="40">
        <v>112</v>
      </c>
      <c r="P772" s="40">
        <v>58.95</v>
      </c>
      <c r="Q772" s="39" t="s">
        <v>8315</v>
      </c>
      <c r="R772" s="39" t="s">
        <v>8316</v>
      </c>
      <c r="S772" s="41">
        <v>42572.61681712963</v>
      </c>
      <c r="T772" s="40"/>
      <c r="U772" s="42">
        <v>42589.125</v>
      </c>
    </row>
    <row r="773" spans="1:21" x14ac:dyDescent="0.25">
      <c r="A773" s="43">
        <v>3431</v>
      </c>
      <c r="B773" s="44" t="s">
        <v>3430</v>
      </c>
      <c r="C773" s="44" t="s">
        <v>7541</v>
      </c>
      <c r="D773" s="59">
        <v>2000</v>
      </c>
      <c r="E773" s="45">
        <v>2000</v>
      </c>
      <c r="F773" s="62" t="s">
        <v>8218</v>
      </c>
      <c r="G773" s="44" t="s">
        <v>8223</v>
      </c>
      <c r="H773" s="44" t="s">
        <v>8245</v>
      </c>
      <c r="I773" s="45">
        <v>1408383153</v>
      </c>
      <c r="J773" s="45">
        <v>1405791153</v>
      </c>
      <c r="K773" s="45" t="b">
        <v>0</v>
      </c>
      <c r="L773" s="45">
        <v>21</v>
      </c>
      <c r="M773" s="45" t="b">
        <v>1</v>
      </c>
      <c r="N773" s="44" t="s">
        <v>8269</v>
      </c>
      <c r="O773" s="45">
        <v>100</v>
      </c>
      <c r="P773" s="45">
        <v>95.24</v>
      </c>
      <c r="Q773" s="44" t="s">
        <v>8315</v>
      </c>
      <c r="R773" s="44" t="s">
        <v>8316</v>
      </c>
      <c r="S773" s="46">
        <v>41839.730937499997</v>
      </c>
      <c r="T773" s="45"/>
      <c r="U773" s="47">
        <v>41869.730937499997</v>
      </c>
    </row>
    <row r="774" spans="1:21" x14ac:dyDescent="0.25">
      <c r="A774" s="38">
        <v>3401</v>
      </c>
      <c r="B774" s="39" t="s">
        <v>3400</v>
      </c>
      <c r="C774" s="39" t="s">
        <v>7511</v>
      </c>
      <c r="D774" s="58">
        <v>2900</v>
      </c>
      <c r="E774" s="40">
        <v>2954</v>
      </c>
      <c r="F774" s="61" t="s">
        <v>8218</v>
      </c>
      <c r="G774" s="39" t="s">
        <v>8224</v>
      </c>
      <c r="H774" s="39" t="s">
        <v>8246</v>
      </c>
      <c r="I774" s="40">
        <v>1438968146</v>
      </c>
      <c r="J774" s="40">
        <v>1436376146</v>
      </c>
      <c r="K774" s="40" t="b">
        <v>0</v>
      </c>
      <c r="L774" s="40">
        <v>66</v>
      </c>
      <c r="M774" s="40" t="b">
        <v>1</v>
      </c>
      <c r="N774" s="39" t="s">
        <v>8269</v>
      </c>
      <c r="O774" s="40">
        <v>102</v>
      </c>
      <c r="P774" s="40">
        <v>44.76</v>
      </c>
      <c r="Q774" s="39" t="s">
        <v>8315</v>
      </c>
      <c r="R774" s="39" t="s">
        <v>8316</v>
      </c>
      <c r="S774" s="41">
        <v>42193.723912037036</v>
      </c>
      <c r="T774" s="40">
        <v>2015</v>
      </c>
      <c r="U774" s="42">
        <v>42223.723912037036</v>
      </c>
    </row>
    <row r="775" spans="1:21" x14ac:dyDescent="0.25">
      <c r="A775" s="43">
        <v>3400</v>
      </c>
      <c r="B775" s="44" t="s">
        <v>3399</v>
      </c>
      <c r="C775" s="44" t="s">
        <v>7510</v>
      </c>
      <c r="D775" s="59">
        <v>10000</v>
      </c>
      <c r="E775" s="45">
        <v>10041</v>
      </c>
      <c r="F775" s="62" t="s">
        <v>8218</v>
      </c>
      <c r="G775" s="44" t="s">
        <v>8223</v>
      </c>
      <c r="H775" s="44" t="s">
        <v>8245</v>
      </c>
      <c r="I775" s="45">
        <v>1409266414</v>
      </c>
      <c r="J775" s="45">
        <v>1405378414</v>
      </c>
      <c r="K775" s="45" t="b">
        <v>0</v>
      </c>
      <c r="L775" s="45">
        <v>85</v>
      </c>
      <c r="M775" s="45" t="b">
        <v>1</v>
      </c>
      <c r="N775" s="44" t="s">
        <v>8269</v>
      </c>
      <c r="O775" s="45">
        <v>100</v>
      </c>
      <c r="P775" s="45">
        <v>118.13</v>
      </c>
      <c r="Q775" s="44" t="s">
        <v>8315</v>
      </c>
      <c r="R775" s="44" t="s">
        <v>8316</v>
      </c>
      <c r="S775" s="46">
        <v>41834.953865740739</v>
      </c>
      <c r="T775" s="45"/>
      <c r="U775" s="47">
        <v>41879.953865740739</v>
      </c>
    </row>
    <row r="776" spans="1:21" x14ac:dyDescent="0.25">
      <c r="A776" s="38">
        <v>3391</v>
      </c>
      <c r="B776" s="39" t="s">
        <v>3390</v>
      </c>
      <c r="C776" s="39" t="s">
        <v>7501</v>
      </c>
      <c r="D776" s="58">
        <v>500</v>
      </c>
      <c r="E776" s="40">
        <v>1115</v>
      </c>
      <c r="F776" s="61" t="s">
        <v>8218</v>
      </c>
      <c r="G776" s="39" t="s">
        <v>8223</v>
      </c>
      <c r="H776" s="39" t="s">
        <v>8245</v>
      </c>
      <c r="I776" s="40">
        <v>1407536880</v>
      </c>
      <c r="J776" s="40">
        <v>1404997548</v>
      </c>
      <c r="K776" s="40" t="b">
        <v>0</v>
      </c>
      <c r="L776" s="40">
        <v>18</v>
      </c>
      <c r="M776" s="40" t="b">
        <v>1</v>
      </c>
      <c r="N776" s="39" t="s">
        <v>8269</v>
      </c>
      <c r="O776" s="40">
        <v>223</v>
      </c>
      <c r="P776" s="40">
        <v>61.94</v>
      </c>
      <c r="Q776" s="39" t="s">
        <v>8315</v>
      </c>
      <c r="R776" s="39" t="s">
        <v>8316</v>
      </c>
      <c r="S776" s="41">
        <v>41830.545694444445</v>
      </c>
      <c r="T776" s="40"/>
      <c r="U776" s="42">
        <v>41859.936111111114</v>
      </c>
    </row>
    <row r="777" spans="1:21" x14ac:dyDescent="0.25">
      <c r="A777" s="43">
        <v>3382</v>
      </c>
      <c r="B777" s="44" t="s">
        <v>3381</v>
      </c>
      <c r="C777" s="44" t="s">
        <v>7492</v>
      </c>
      <c r="D777" s="59">
        <v>3500</v>
      </c>
      <c r="E777" s="45">
        <v>3526</v>
      </c>
      <c r="F777" s="62" t="s">
        <v>8218</v>
      </c>
      <c r="G777" s="44" t="s">
        <v>8224</v>
      </c>
      <c r="H777" s="44" t="s">
        <v>8246</v>
      </c>
      <c r="I777" s="45">
        <v>1470092340</v>
      </c>
      <c r="J777" s="45">
        <v>1467973256</v>
      </c>
      <c r="K777" s="45" t="b">
        <v>0</v>
      </c>
      <c r="L777" s="45">
        <v>46</v>
      </c>
      <c r="M777" s="45" t="b">
        <v>1</v>
      </c>
      <c r="N777" s="44" t="s">
        <v>8269</v>
      </c>
      <c r="O777" s="45">
        <v>101</v>
      </c>
      <c r="P777" s="45">
        <v>76.650000000000006</v>
      </c>
      <c r="Q777" s="44" t="s">
        <v>8315</v>
      </c>
      <c r="R777" s="44" t="s">
        <v>8316</v>
      </c>
      <c r="S777" s="46">
        <v>42559.431203703702</v>
      </c>
      <c r="T777" s="45">
        <v>2016</v>
      </c>
      <c r="U777" s="47">
        <v>42583.957638888889</v>
      </c>
    </row>
    <row r="778" spans="1:21" x14ac:dyDescent="0.25">
      <c r="A778" s="38">
        <v>3367</v>
      </c>
      <c r="B778" s="39" t="s">
        <v>3366</v>
      </c>
      <c r="C778" s="39" t="s">
        <v>7477</v>
      </c>
      <c r="D778" s="58">
        <v>750</v>
      </c>
      <c r="E778" s="40">
        <v>890</v>
      </c>
      <c r="F778" s="61" t="s">
        <v>8218</v>
      </c>
      <c r="G778" s="39" t="s">
        <v>8224</v>
      </c>
      <c r="H778" s="39" t="s">
        <v>8246</v>
      </c>
      <c r="I778" s="40">
        <v>1438467894</v>
      </c>
      <c r="J778" s="40">
        <v>1436307894</v>
      </c>
      <c r="K778" s="40" t="b">
        <v>0</v>
      </c>
      <c r="L778" s="40">
        <v>30</v>
      </c>
      <c r="M778" s="40" t="b">
        <v>1</v>
      </c>
      <c r="N778" s="39" t="s">
        <v>8269</v>
      </c>
      <c r="O778" s="40">
        <v>119</v>
      </c>
      <c r="P778" s="40">
        <v>29.67</v>
      </c>
      <c r="Q778" s="39" t="s">
        <v>8315</v>
      </c>
      <c r="R778" s="39" t="s">
        <v>8316</v>
      </c>
      <c r="S778" s="41">
        <v>42192.933958333335</v>
      </c>
      <c r="T778" s="40">
        <v>2015</v>
      </c>
      <c r="U778" s="42">
        <v>42217.933958333335</v>
      </c>
    </row>
    <row r="779" spans="1:21" x14ac:dyDescent="0.25">
      <c r="A779" s="43">
        <v>3363</v>
      </c>
      <c r="B779" s="44" t="s">
        <v>3362</v>
      </c>
      <c r="C779" s="44" t="s">
        <v>7473</v>
      </c>
      <c r="D779" s="59">
        <v>7750</v>
      </c>
      <c r="E779" s="45">
        <v>7860</v>
      </c>
      <c r="F779" s="62" t="s">
        <v>8218</v>
      </c>
      <c r="G779" s="44" t="s">
        <v>8223</v>
      </c>
      <c r="H779" s="44" t="s">
        <v>8245</v>
      </c>
      <c r="I779" s="45">
        <v>1408464000</v>
      </c>
      <c r="J779" s="45">
        <v>1406831445</v>
      </c>
      <c r="K779" s="45" t="b">
        <v>0</v>
      </c>
      <c r="L779" s="45">
        <v>26</v>
      </c>
      <c r="M779" s="45" t="b">
        <v>1</v>
      </c>
      <c r="N779" s="44" t="s">
        <v>8269</v>
      </c>
      <c r="O779" s="45">
        <v>101</v>
      </c>
      <c r="P779" s="45">
        <v>302.31</v>
      </c>
      <c r="Q779" s="44" t="s">
        <v>8315</v>
      </c>
      <c r="R779" s="44" t="s">
        <v>8316</v>
      </c>
      <c r="S779" s="46">
        <v>41851.771354166667</v>
      </c>
      <c r="T779" s="45"/>
      <c r="U779" s="47">
        <v>41870.666666666664</v>
      </c>
    </row>
    <row r="780" spans="1:21" x14ac:dyDescent="0.25">
      <c r="A780" s="38">
        <v>3357</v>
      </c>
      <c r="B780" s="39" t="s">
        <v>3356</v>
      </c>
      <c r="C780" s="39" t="s">
        <v>7467</v>
      </c>
      <c r="D780" s="58">
        <v>2000</v>
      </c>
      <c r="E780" s="40">
        <v>2020</v>
      </c>
      <c r="F780" s="61" t="s">
        <v>8218</v>
      </c>
      <c r="G780" s="39" t="s">
        <v>8224</v>
      </c>
      <c r="H780" s="39" t="s">
        <v>8246</v>
      </c>
      <c r="I780" s="40">
        <v>1406887310</v>
      </c>
      <c r="J780" s="40">
        <v>1404295310</v>
      </c>
      <c r="K780" s="40" t="b">
        <v>0</v>
      </c>
      <c r="L780" s="40">
        <v>21</v>
      </c>
      <c r="M780" s="40" t="b">
        <v>1</v>
      </c>
      <c r="N780" s="39" t="s">
        <v>8269</v>
      </c>
      <c r="O780" s="40">
        <v>101</v>
      </c>
      <c r="P780" s="40">
        <v>96.19</v>
      </c>
      <c r="Q780" s="39" t="s">
        <v>8315</v>
      </c>
      <c r="R780" s="39" t="s">
        <v>8316</v>
      </c>
      <c r="S780" s="41">
        <v>41822.417939814812</v>
      </c>
      <c r="T780" s="40">
        <v>2014</v>
      </c>
      <c r="U780" s="42">
        <v>41852.417939814812</v>
      </c>
    </row>
    <row r="781" spans="1:21" x14ac:dyDescent="0.25">
      <c r="A781" s="43">
        <v>3344</v>
      </c>
      <c r="B781" s="44" t="s">
        <v>3344</v>
      </c>
      <c r="C781" s="44" t="s">
        <v>7454</v>
      </c>
      <c r="D781" s="59">
        <v>4500</v>
      </c>
      <c r="E781" s="45">
        <v>4565</v>
      </c>
      <c r="F781" s="62" t="s">
        <v>8218</v>
      </c>
      <c r="G781" s="44" t="s">
        <v>8223</v>
      </c>
      <c r="H781" s="44" t="s">
        <v>8245</v>
      </c>
      <c r="I781" s="45">
        <v>1409374093</v>
      </c>
      <c r="J781" s="45">
        <v>1406782093</v>
      </c>
      <c r="K781" s="45" t="b">
        <v>0</v>
      </c>
      <c r="L781" s="45">
        <v>40</v>
      </c>
      <c r="M781" s="45" t="b">
        <v>1</v>
      </c>
      <c r="N781" s="44" t="s">
        <v>8269</v>
      </c>
      <c r="O781" s="45">
        <v>101</v>
      </c>
      <c r="P781" s="45">
        <v>114.13</v>
      </c>
      <c r="Q781" s="44" t="s">
        <v>8315</v>
      </c>
      <c r="R781" s="44" t="s">
        <v>8316</v>
      </c>
      <c r="S781" s="46">
        <v>41851.200150462966</v>
      </c>
      <c r="T781" s="45"/>
      <c r="U781" s="47">
        <v>41881.200150462966</v>
      </c>
    </row>
    <row r="782" spans="1:21" x14ac:dyDescent="0.25">
      <c r="A782" s="38">
        <v>3335</v>
      </c>
      <c r="B782" s="39" t="s">
        <v>3335</v>
      </c>
      <c r="C782" s="39" t="s">
        <v>7445</v>
      </c>
      <c r="D782" s="58">
        <v>5000</v>
      </c>
      <c r="E782" s="40">
        <v>5016</v>
      </c>
      <c r="F782" s="61" t="s">
        <v>8218</v>
      </c>
      <c r="G782" s="39" t="s">
        <v>8224</v>
      </c>
      <c r="H782" s="39" t="s">
        <v>8246</v>
      </c>
      <c r="I782" s="40">
        <v>1407106800</v>
      </c>
      <c r="J782" s="40">
        <v>1404749446</v>
      </c>
      <c r="K782" s="40" t="b">
        <v>0</v>
      </c>
      <c r="L782" s="40">
        <v>63</v>
      </c>
      <c r="M782" s="40" t="b">
        <v>1</v>
      </c>
      <c r="N782" s="39" t="s">
        <v>8269</v>
      </c>
      <c r="O782" s="40">
        <v>100</v>
      </c>
      <c r="P782" s="40">
        <v>79.62</v>
      </c>
      <c r="Q782" s="39" t="s">
        <v>8315</v>
      </c>
      <c r="R782" s="39" t="s">
        <v>8316</v>
      </c>
      <c r="S782" s="41">
        <v>41827.674143518518</v>
      </c>
      <c r="T782" s="40">
        <v>2014</v>
      </c>
      <c r="U782" s="42">
        <v>41854.958333333336</v>
      </c>
    </row>
    <row r="783" spans="1:21" x14ac:dyDescent="0.25">
      <c r="A783" s="43">
        <v>3329</v>
      </c>
      <c r="B783" s="44" t="s">
        <v>3329</v>
      </c>
      <c r="C783" s="44" t="s">
        <v>7439</v>
      </c>
      <c r="D783" s="59">
        <v>1000</v>
      </c>
      <c r="E783" s="45">
        <v>1168</v>
      </c>
      <c r="F783" s="62" t="s">
        <v>8218</v>
      </c>
      <c r="G783" s="44" t="s">
        <v>8224</v>
      </c>
      <c r="H783" s="44" t="s">
        <v>8246</v>
      </c>
      <c r="I783" s="45">
        <v>1406502000</v>
      </c>
      <c r="J783" s="45">
        <v>1405583108</v>
      </c>
      <c r="K783" s="45" t="b">
        <v>0</v>
      </c>
      <c r="L783" s="45">
        <v>26</v>
      </c>
      <c r="M783" s="45" t="b">
        <v>1</v>
      </c>
      <c r="N783" s="44" t="s">
        <v>8269</v>
      </c>
      <c r="O783" s="45">
        <v>117</v>
      </c>
      <c r="P783" s="45">
        <v>44.92</v>
      </c>
      <c r="Q783" s="44" t="s">
        <v>8315</v>
      </c>
      <c r="R783" s="44" t="s">
        <v>8316</v>
      </c>
      <c r="S783" s="46">
        <v>41837.323009259257</v>
      </c>
      <c r="T783" s="45">
        <v>2014</v>
      </c>
      <c r="U783" s="47">
        <v>41847.958333333336</v>
      </c>
    </row>
    <row r="784" spans="1:21" x14ac:dyDescent="0.25">
      <c r="A784" s="38">
        <v>3328</v>
      </c>
      <c r="B784" s="39" t="s">
        <v>3328</v>
      </c>
      <c r="C784" s="39" t="s">
        <v>7438</v>
      </c>
      <c r="D784" s="58">
        <v>1800</v>
      </c>
      <c r="E784" s="40">
        <v>2635</v>
      </c>
      <c r="F784" s="61" t="s">
        <v>8218</v>
      </c>
      <c r="G784" s="39" t="s">
        <v>8223</v>
      </c>
      <c r="H784" s="39" t="s">
        <v>8245</v>
      </c>
      <c r="I784" s="40">
        <v>1404522000</v>
      </c>
      <c r="J784" s="40">
        <v>1404308883</v>
      </c>
      <c r="K784" s="40" t="b">
        <v>0</v>
      </c>
      <c r="L784" s="40">
        <v>9</v>
      </c>
      <c r="M784" s="40" t="b">
        <v>1</v>
      </c>
      <c r="N784" s="39" t="s">
        <v>8269</v>
      </c>
      <c r="O784" s="40">
        <v>146</v>
      </c>
      <c r="P784" s="40">
        <v>292.77999999999997</v>
      </c>
      <c r="Q784" s="39" t="s">
        <v>8315</v>
      </c>
      <c r="R784" s="39" t="s">
        <v>8316</v>
      </c>
      <c r="S784" s="41">
        <v>41822.57503472222</v>
      </c>
      <c r="T784" s="40"/>
      <c r="U784" s="42">
        <v>41825.041666666664</v>
      </c>
    </row>
    <row r="785" spans="1:21" x14ac:dyDescent="0.25">
      <c r="A785" s="43">
        <v>3316</v>
      </c>
      <c r="B785" s="44" t="s">
        <v>3316</v>
      </c>
      <c r="C785" s="44" t="s">
        <v>7426</v>
      </c>
      <c r="D785" s="59">
        <v>11737</v>
      </c>
      <c r="E785" s="45">
        <v>11747.18</v>
      </c>
      <c r="F785" s="62" t="s">
        <v>8218</v>
      </c>
      <c r="G785" s="44" t="s">
        <v>8223</v>
      </c>
      <c r="H785" s="44" t="s">
        <v>8245</v>
      </c>
      <c r="I785" s="45">
        <v>1407506040</v>
      </c>
      <c r="J785" s="45">
        <v>1404680075</v>
      </c>
      <c r="K785" s="45" t="b">
        <v>0</v>
      </c>
      <c r="L785" s="45">
        <v>125</v>
      </c>
      <c r="M785" s="45" t="b">
        <v>1</v>
      </c>
      <c r="N785" s="44" t="s">
        <v>8269</v>
      </c>
      <c r="O785" s="45">
        <v>100</v>
      </c>
      <c r="P785" s="45">
        <v>93.98</v>
      </c>
      <c r="Q785" s="44" t="s">
        <v>8315</v>
      </c>
      <c r="R785" s="44" t="s">
        <v>8316</v>
      </c>
      <c r="S785" s="46">
        <v>41826.871238425927</v>
      </c>
      <c r="T785" s="45"/>
      <c r="U785" s="47">
        <v>41859.57916666667</v>
      </c>
    </row>
    <row r="786" spans="1:21" x14ac:dyDescent="0.25">
      <c r="A786" s="38">
        <v>3305</v>
      </c>
      <c r="B786" s="39" t="s">
        <v>3305</v>
      </c>
      <c r="C786" s="39" t="s">
        <v>7415</v>
      </c>
      <c r="D786" s="58">
        <v>4000</v>
      </c>
      <c r="E786" s="40">
        <v>4081</v>
      </c>
      <c r="F786" s="61" t="s">
        <v>8218</v>
      </c>
      <c r="G786" s="39" t="s">
        <v>8223</v>
      </c>
      <c r="H786" s="39" t="s">
        <v>8245</v>
      </c>
      <c r="I786" s="40">
        <v>1438374748</v>
      </c>
      <c r="J786" s="40">
        <v>1435782748</v>
      </c>
      <c r="K786" s="40" t="b">
        <v>0</v>
      </c>
      <c r="L786" s="40">
        <v>20</v>
      </c>
      <c r="M786" s="40" t="b">
        <v>1</v>
      </c>
      <c r="N786" s="39" t="s">
        <v>8269</v>
      </c>
      <c r="O786" s="40">
        <v>102</v>
      </c>
      <c r="P786" s="40">
        <v>204.05</v>
      </c>
      <c r="Q786" s="39" t="s">
        <v>8315</v>
      </c>
      <c r="R786" s="39" t="s">
        <v>8316</v>
      </c>
      <c r="S786" s="41">
        <v>42186.855879629627</v>
      </c>
      <c r="T786" s="40"/>
      <c r="U786" s="42">
        <v>42216.855879629627</v>
      </c>
    </row>
    <row r="787" spans="1:21" x14ac:dyDescent="0.25">
      <c r="A787" s="43">
        <v>3297</v>
      </c>
      <c r="B787" s="44" t="s">
        <v>3297</v>
      </c>
      <c r="C787" s="44" t="s">
        <v>7407</v>
      </c>
      <c r="D787" s="59">
        <v>5500</v>
      </c>
      <c r="E787" s="45">
        <v>5504</v>
      </c>
      <c r="F787" s="62" t="s">
        <v>8218</v>
      </c>
      <c r="G787" s="44" t="s">
        <v>8224</v>
      </c>
      <c r="H787" s="44" t="s">
        <v>8246</v>
      </c>
      <c r="I787" s="45">
        <v>1438037940</v>
      </c>
      <c r="J787" s="45">
        <v>1436380256</v>
      </c>
      <c r="K787" s="45" t="b">
        <v>0</v>
      </c>
      <c r="L787" s="45">
        <v>44</v>
      </c>
      <c r="M787" s="45" t="b">
        <v>1</v>
      </c>
      <c r="N787" s="44" t="s">
        <v>8269</v>
      </c>
      <c r="O787" s="45">
        <v>100</v>
      </c>
      <c r="P787" s="45">
        <v>125.09</v>
      </c>
      <c r="Q787" s="44" t="s">
        <v>8315</v>
      </c>
      <c r="R787" s="44" t="s">
        <v>8316</v>
      </c>
      <c r="S787" s="46">
        <v>42193.771481481483</v>
      </c>
      <c r="T787" s="45">
        <v>2015</v>
      </c>
      <c r="U787" s="47">
        <v>42212.957638888889</v>
      </c>
    </row>
    <row r="788" spans="1:21" x14ac:dyDescent="0.25">
      <c r="A788" s="38">
        <v>3286</v>
      </c>
      <c r="B788" s="39" t="s">
        <v>3286</v>
      </c>
      <c r="C788" s="39" t="s">
        <v>7396</v>
      </c>
      <c r="D788" s="58">
        <v>15000</v>
      </c>
      <c r="E788" s="40">
        <v>15265</v>
      </c>
      <c r="F788" s="61" t="s">
        <v>8218</v>
      </c>
      <c r="G788" s="39" t="s">
        <v>8223</v>
      </c>
      <c r="H788" s="39" t="s">
        <v>8245</v>
      </c>
      <c r="I788" s="40">
        <v>1471291782</v>
      </c>
      <c r="J788" s="40">
        <v>1468699782</v>
      </c>
      <c r="K788" s="40" t="b">
        <v>0</v>
      </c>
      <c r="L788" s="40">
        <v>122</v>
      </c>
      <c r="M788" s="40" t="b">
        <v>1</v>
      </c>
      <c r="N788" s="39" t="s">
        <v>8269</v>
      </c>
      <c r="O788" s="40">
        <v>102</v>
      </c>
      <c r="P788" s="40">
        <v>125.12</v>
      </c>
      <c r="Q788" s="39" t="s">
        <v>8315</v>
      </c>
      <c r="R788" s="39" t="s">
        <v>8316</v>
      </c>
      <c r="S788" s="41">
        <v>42567.840069444443</v>
      </c>
      <c r="T788" s="40"/>
      <c r="U788" s="42">
        <v>42597.840069444443</v>
      </c>
    </row>
    <row r="789" spans="1:21" x14ac:dyDescent="0.25">
      <c r="A789" s="43">
        <v>3223</v>
      </c>
      <c r="B789" s="44" t="s">
        <v>3223</v>
      </c>
      <c r="C789" s="44" t="s">
        <v>7333</v>
      </c>
      <c r="D789" s="59">
        <v>3100</v>
      </c>
      <c r="E789" s="45">
        <v>3395</v>
      </c>
      <c r="F789" s="62" t="s">
        <v>8218</v>
      </c>
      <c r="G789" s="44" t="s">
        <v>8223</v>
      </c>
      <c r="H789" s="44" t="s">
        <v>8245</v>
      </c>
      <c r="I789" s="45">
        <v>1440100976</v>
      </c>
      <c r="J789" s="45">
        <v>1437508976</v>
      </c>
      <c r="K789" s="45" t="b">
        <v>1</v>
      </c>
      <c r="L789" s="45">
        <v>74</v>
      </c>
      <c r="M789" s="45" t="b">
        <v>1</v>
      </c>
      <c r="N789" s="44" t="s">
        <v>8269</v>
      </c>
      <c r="O789" s="45">
        <v>110</v>
      </c>
      <c r="P789" s="45">
        <v>45.88</v>
      </c>
      <c r="Q789" s="44" t="s">
        <v>8315</v>
      </c>
      <c r="R789" s="44" t="s">
        <v>8316</v>
      </c>
      <c r="S789" s="46">
        <v>42206.835370370369</v>
      </c>
      <c r="T789" s="45"/>
      <c r="U789" s="47">
        <v>42236.835370370369</v>
      </c>
    </row>
    <row r="790" spans="1:21" x14ac:dyDescent="0.25">
      <c r="A790" s="38">
        <v>3212</v>
      </c>
      <c r="B790" s="39" t="s">
        <v>3212</v>
      </c>
      <c r="C790" s="39" t="s">
        <v>7322</v>
      </c>
      <c r="D790" s="58">
        <v>4000</v>
      </c>
      <c r="E790" s="40">
        <v>5050</v>
      </c>
      <c r="F790" s="61" t="s">
        <v>8218</v>
      </c>
      <c r="G790" s="39" t="s">
        <v>8223</v>
      </c>
      <c r="H790" s="39" t="s">
        <v>8245</v>
      </c>
      <c r="I790" s="40">
        <v>1407524751</v>
      </c>
      <c r="J790" s="40">
        <v>1404932751</v>
      </c>
      <c r="K790" s="40" t="b">
        <v>1</v>
      </c>
      <c r="L790" s="40">
        <v>94</v>
      </c>
      <c r="M790" s="40" t="b">
        <v>1</v>
      </c>
      <c r="N790" s="39" t="s">
        <v>8269</v>
      </c>
      <c r="O790" s="40">
        <v>126</v>
      </c>
      <c r="P790" s="40">
        <v>53.72</v>
      </c>
      <c r="Q790" s="39" t="s">
        <v>8315</v>
      </c>
      <c r="R790" s="39" t="s">
        <v>8316</v>
      </c>
      <c r="S790" s="41">
        <v>41829.795729166668</v>
      </c>
      <c r="T790" s="40"/>
      <c r="U790" s="42">
        <v>41859.795729166668</v>
      </c>
    </row>
    <row r="791" spans="1:21" x14ac:dyDescent="0.25">
      <c r="A791" s="43">
        <v>3211</v>
      </c>
      <c r="B791" s="44" t="s">
        <v>3211</v>
      </c>
      <c r="C791" s="44" t="s">
        <v>7321</v>
      </c>
      <c r="D791" s="59">
        <v>23000</v>
      </c>
      <c r="E791" s="45">
        <v>27541</v>
      </c>
      <c r="F791" s="62" t="s">
        <v>8218</v>
      </c>
      <c r="G791" s="44" t="s">
        <v>8223</v>
      </c>
      <c r="H791" s="44" t="s">
        <v>8245</v>
      </c>
      <c r="I791" s="45">
        <v>1408068000</v>
      </c>
      <c r="J791" s="45">
        <v>1405346680</v>
      </c>
      <c r="K791" s="45" t="b">
        <v>1</v>
      </c>
      <c r="L791" s="45">
        <v>322</v>
      </c>
      <c r="M791" s="45" t="b">
        <v>1</v>
      </c>
      <c r="N791" s="44" t="s">
        <v>8269</v>
      </c>
      <c r="O791" s="45">
        <v>120</v>
      </c>
      <c r="P791" s="45">
        <v>85.53</v>
      </c>
      <c r="Q791" s="44" t="s">
        <v>8315</v>
      </c>
      <c r="R791" s="44" t="s">
        <v>8316</v>
      </c>
      <c r="S791" s="46">
        <v>41834.586574074077</v>
      </c>
      <c r="T791" s="45"/>
      <c r="U791" s="47">
        <v>41866.083333333336</v>
      </c>
    </row>
    <row r="792" spans="1:21" x14ac:dyDescent="0.25">
      <c r="A792" s="38">
        <v>3208</v>
      </c>
      <c r="B792" s="39" t="s">
        <v>3208</v>
      </c>
      <c r="C792" s="39" t="s">
        <v>7318</v>
      </c>
      <c r="D792" s="58">
        <v>5000</v>
      </c>
      <c r="E792" s="40">
        <v>5175</v>
      </c>
      <c r="F792" s="61" t="s">
        <v>8218</v>
      </c>
      <c r="G792" s="39" t="s">
        <v>8223</v>
      </c>
      <c r="H792" s="39" t="s">
        <v>8245</v>
      </c>
      <c r="I792" s="40">
        <v>1406557877</v>
      </c>
      <c r="J792" s="40">
        <v>1404743477</v>
      </c>
      <c r="K792" s="40" t="b">
        <v>1</v>
      </c>
      <c r="L792" s="40">
        <v>82</v>
      </c>
      <c r="M792" s="40" t="b">
        <v>1</v>
      </c>
      <c r="N792" s="39" t="s">
        <v>8269</v>
      </c>
      <c r="O792" s="40">
        <v>104</v>
      </c>
      <c r="P792" s="40">
        <v>63.11</v>
      </c>
      <c r="Q792" s="39" t="s">
        <v>8315</v>
      </c>
      <c r="R792" s="39" t="s">
        <v>8316</v>
      </c>
      <c r="S792" s="41">
        <v>41827.605057870373</v>
      </c>
      <c r="T792" s="40"/>
      <c r="U792" s="42">
        <v>41848.605057870373</v>
      </c>
    </row>
    <row r="793" spans="1:21" x14ac:dyDescent="0.25">
      <c r="A793" s="43">
        <v>3187</v>
      </c>
      <c r="B793" s="44" t="s">
        <v>3187</v>
      </c>
      <c r="C793" s="44" t="s">
        <v>7297</v>
      </c>
      <c r="D793" s="59">
        <v>15000</v>
      </c>
      <c r="E793" s="45">
        <v>17444</v>
      </c>
      <c r="F793" s="62" t="s">
        <v>8218</v>
      </c>
      <c r="G793" s="44" t="s">
        <v>8223</v>
      </c>
      <c r="H793" s="44" t="s">
        <v>8245</v>
      </c>
      <c r="I793" s="45">
        <v>1407167973</v>
      </c>
      <c r="J793" s="45">
        <v>1405439973</v>
      </c>
      <c r="K793" s="45" t="b">
        <v>1</v>
      </c>
      <c r="L793" s="45">
        <v>244</v>
      </c>
      <c r="M793" s="45" t="b">
        <v>1</v>
      </c>
      <c r="N793" s="44" t="s">
        <v>8269</v>
      </c>
      <c r="O793" s="45">
        <v>116</v>
      </c>
      <c r="P793" s="45">
        <v>71.489999999999995</v>
      </c>
      <c r="Q793" s="44" t="s">
        <v>8315</v>
      </c>
      <c r="R793" s="44" t="s">
        <v>8316</v>
      </c>
      <c r="S793" s="46">
        <v>41835.666354166664</v>
      </c>
      <c r="T793" s="45"/>
      <c r="U793" s="47">
        <v>41855.666354166664</v>
      </c>
    </row>
    <row r="794" spans="1:21" x14ac:dyDescent="0.25">
      <c r="A794" s="38">
        <v>3185</v>
      </c>
      <c r="B794" s="39" t="s">
        <v>3185</v>
      </c>
      <c r="C794" s="39" t="s">
        <v>7295</v>
      </c>
      <c r="D794" s="58">
        <v>1000</v>
      </c>
      <c r="E794" s="40">
        <v>1000</v>
      </c>
      <c r="F794" s="61" t="s">
        <v>8218</v>
      </c>
      <c r="G794" s="39" t="s">
        <v>8224</v>
      </c>
      <c r="H794" s="39" t="s">
        <v>8246</v>
      </c>
      <c r="I794" s="40">
        <v>1405553241</v>
      </c>
      <c r="J794" s="40">
        <v>1404948441</v>
      </c>
      <c r="K794" s="40" t="b">
        <v>1</v>
      </c>
      <c r="L794" s="40">
        <v>24</v>
      </c>
      <c r="M794" s="40" t="b">
        <v>1</v>
      </c>
      <c r="N794" s="39" t="s">
        <v>8269</v>
      </c>
      <c r="O794" s="40">
        <v>100</v>
      </c>
      <c r="P794" s="40">
        <v>41.67</v>
      </c>
      <c r="Q794" s="39" t="s">
        <v>8315</v>
      </c>
      <c r="R794" s="39" t="s">
        <v>8316</v>
      </c>
      <c r="S794" s="41">
        <v>41829.977326388886</v>
      </c>
      <c r="T794" s="40">
        <v>2014</v>
      </c>
      <c r="U794" s="42">
        <v>41836.977326388886</v>
      </c>
    </row>
    <row r="795" spans="1:21" x14ac:dyDescent="0.25">
      <c r="A795" s="43">
        <v>3176</v>
      </c>
      <c r="B795" s="44" t="s">
        <v>3176</v>
      </c>
      <c r="C795" s="44" t="s">
        <v>7286</v>
      </c>
      <c r="D795" s="59">
        <v>1900</v>
      </c>
      <c r="E795" s="45">
        <v>2182</v>
      </c>
      <c r="F795" s="62" t="s">
        <v>8218</v>
      </c>
      <c r="G795" s="44" t="s">
        <v>8223</v>
      </c>
      <c r="H795" s="44" t="s">
        <v>8245</v>
      </c>
      <c r="I795" s="45">
        <v>1376838000</v>
      </c>
      <c r="J795" s="45">
        <v>1374531631</v>
      </c>
      <c r="K795" s="45" t="b">
        <v>1</v>
      </c>
      <c r="L795" s="45">
        <v>55</v>
      </c>
      <c r="M795" s="45" t="b">
        <v>1</v>
      </c>
      <c r="N795" s="44" t="s">
        <v>8269</v>
      </c>
      <c r="O795" s="45">
        <v>115</v>
      </c>
      <c r="P795" s="45">
        <v>39.67</v>
      </c>
      <c r="Q795" s="44" t="s">
        <v>8315</v>
      </c>
      <c r="R795" s="44" t="s">
        <v>8316</v>
      </c>
      <c r="S795" s="46">
        <v>41477.930914351855</v>
      </c>
      <c r="T795" s="45"/>
      <c r="U795" s="47">
        <v>41504.625</v>
      </c>
    </row>
    <row r="796" spans="1:21" x14ac:dyDescent="0.25">
      <c r="A796" s="38">
        <v>3167</v>
      </c>
      <c r="B796" s="39" t="s">
        <v>3167</v>
      </c>
      <c r="C796" s="39" t="s">
        <v>7277</v>
      </c>
      <c r="D796" s="58">
        <v>3000</v>
      </c>
      <c r="E796" s="40">
        <v>3485</v>
      </c>
      <c r="F796" s="61" t="s">
        <v>8218</v>
      </c>
      <c r="G796" s="39" t="s">
        <v>8223</v>
      </c>
      <c r="H796" s="39" t="s">
        <v>8245</v>
      </c>
      <c r="I796" s="40">
        <v>1406952781</v>
      </c>
      <c r="J796" s="40">
        <v>1405743181</v>
      </c>
      <c r="K796" s="40" t="b">
        <v>1</v>
      </c>
      <c r="L796" s="40">
        <v>55</v>
      </c>
      <c r="M796" s="40" t="b">
        <v>1</v>
      </c>
      <c r="N796" s="39" t="s">
        <v>8269</v>
      </c>
      <c r="O796" s="40">
        <v>116</v>
      </c>
      <c r="P796" s="40">
        <v>63.36</v>
      </c>
      <c r="Q796" s="39" t="s">
        <v>8315</v>
      </c>
      <c r="R796" s="39" t="s">
        <v>8316</v>
      </c>
      <c r="S796" s="41">
        <v>41839.175706018519</v>
      </c>
      <c r="T796" s="40"/>
      <c r="U796" s="42">
        <v>41853.175706018519</v>
      </c>
    </row>
    <row r="797" spans="1:21" x14ac:dyDescent="0.25">
      <c r="A797" s="43">
        <v>3160</v>
      </c>
      <c r="B797" s="44" t="s">
        <v>3160</v>
      </c>
      <c r="C797" s="44" t="s">
        <v>7270</v>
      </c>
      <c r="D797" s="59">
        <v>4500</v>
      </c>
      <c r="E797" s="45">
        <v>4569</v>
      </c>
      <c r="F797" s="62" t="s">
        <v>8218</v>
      </c>
      <c r="G797" s="44" t="s">
        <v>8223</v>
      </c>
      <c r="H797" s="44" t="s">
        <v>8245</v>
      </c>
      <c r="I797" s="45">
        <v>1407905940</v>
      </c>
      <c r="J797" s="45">
        <v>1405923687</v>
      </c>
      <c r="K797" s="45" t="b">
        <v>1</v>
      </c>
      <c r="L797" s="45">
        <v>57</v>
      </c>
      <c r="M797" s="45" t="b">
        <v>1</v>
      </c>
      <c r="N797" s="44" t="s">
        <v>8269</v>
      </c>
      <c r="O797" s="45">
        <v>102</v>
      </c>
      <c r="P797" s="45">
        <v>80.16</v>
      </c>
      <c r="Q797" s="44" t="s">
        <v>8315</v>
      </c>
      <c r="R797" s="44" t="s">
        <v>8316</v>
      </c>
      <c r="S797" s="46">
        <v>41841.26489583333</v>
      </c>
      <c r="T797" s="45"/>
      <c r="U797" s="47">
        <v>41864.207638888889</v>
      </c>
    </row>
    <row r="798" spans="1:21" x14ac:dyDescent="0.25">
      <c r="A798" s="38">
        <v>3157</v>
      </c>
      <c r="B798" s="39" t="s">
        <v>3157</v>
      </c>
      <c r="C798" s="39" t="s">
        <v>7267</v>
      </c>
      <c r="D798" s="58">
        <v>4000</v>
      </c>
      <c r="E798" s="40">
        <v>4040</v>
      </c>
      <c r="F798" s="61" t="s">
        <v>8218</v>
      </c>
      <c r="G798" s="39" t="s">
        <v>8223</v>
      </c>
      <c r="H798" s="39" t="s">
        <v>8245</v>
      </c>
      <c r="I798" s="40">
        <v>1405746000</v>
      </c>
      <c r="J798" s="40">
        <v>1404932105</v>
      </c>
      <c r="K798" s="40" t="b">
        <v>1</v>
      </c>
      <c r="L798" s="40">
        <v>41</v>
      </c>
      <c r="M798" s="40" t="b">
        <v>1</v>
      </c>
      <c r="N798" s="39" t="s">
        <v>8269</v>
      </c>
      <c r="O798" s="40">
        <v>101</v>
      </c>
      <c r="P798" s="40">
        <v>98.54</v>
      </c>
      <c r="Q798" s="39" t="s">
        <v>8315</v>
      </c>
      <c r="R798" s="39" t="s">
        <v>8316</v>
      </c>
      <c r="S798" s="41">
        <v>41829.788252314815</v>
      </c>
      <c r="T798" s="40"/>
      <c r="U798" s="42">
        <v>41839.208333333336</v>
      </c>
    </row>
    <row r="799" spans="1:21" x14ac:dyDescent="0.25">
      <c r="A799" s="43">
        <v>3045</v>
      </c>
      <c r="B799" s="44" t="s">
        <v>3045</v>
      </c>
      <c r="C799" s="44" t="s">
        <v>7155</v>
      </c>
      <c r="D799" s="59">
        <v>4000</v>
      </c>
      <c r="E799" s="45">
        <v>5308.26</v>
      </c>
      <c r="F799" s="62" t="s">
        <v>8218</v>
      </c>
      <c r="G799" s="44" t="s">
        <v>8223</v>
      </c>
      <c r="H799" s="44" t="s">
        <v>8245</v>
      </c>
      <c r="I799" s="45">
        <v>1408679055</v>
      </c>
      <c r="J799" s="45">
        <v>1406087055</v>
      </c>
      <c r="K799" s="45" t="b">
        <v>0</v>
      </c>
      <c r="L799" s="45">
        <v>64</v>
      </c>
      <c r="M799" s="45" t="b">
        <v>1</v>
      </c>
      <c r="N799" s="44" t="s">
        <v>8301</v>
      </c>
      <c r="O799" s="45">
        <v>133</v>
      </c>
      <c r="P799" s="45">
        <v>82.94</v>
      </c>
      <c r="Q799" s="44" t="s">
        <v>8315</v>
      </c>
      <c r="R799" s="44" t="s">
        <v>8355</v>
      </c>
      <c r="S799" s="46">
        <v>41843.155729166669</v>
      </c>
      <c r="T799" s="45"/>
      <c r="U799" s="47">
        <v>41873.155729166669</v>
      </c>
    </row>
    <row r="800" spans="1:21" x14ac:dyDescent="0.25">
      <c r="A800" s="38">
        <v>3037</v>
      </c>
      <c r="B800" s="39" t="s">
        <v>3037</v>
      </c>
      <c r="C800" s="39" t="s">
        <v>7147</v>
      </c>
      <c r="D800" s="58">
        <v>500</v>
      </c>
      <c r="E800" s="40">
        <v>1066</v>
      </c>
      <c r="F800" s="61" t="s">
        <v>8218</v>
      </c>
      <c r="G800" s="39" t="s">
        <v>8223</v>
      </c>
      <c r="H800" s="39" t="s">
        <v>8245</v>
      </c>
      <c r="I800" s="40">
        <v>1285995540</v>
      </c>
      <c r="J800" s="40">
        <v>1279574773</v>
      </c>
      <c r="K800" s="40" t="b">
        <v>0</v>
      </c>
      <c r="L800" s="40">
        <v>32</v>
      </c>
      <c r="M800" s="40" t="b">
        <v>1</v>
      </c>
      <c r="N800" s="39" t="s">
        <v>8301</v>
      </c>
      <c r="O800" s="40">
        <v>213</v>
      </c>
      <c r="P800" s="40">
        <v>33.31</v>
      </c>
      <c r="Q800" s="39" t="s">
        <v>8315</v>
      </c>
      <c r="R800" s="39" t="s">
        <v>8355</v>
      </c>
      <c r="S800" s="41">
        <v>40378.893206018518</v>
      </c>
      <c r="T800" s="40"/>
      <c r="U800" s="42">
        <v>40453.207638888889</v>
      </c>
    </row>
    <row r="801" spans="1:21" x14ac:dyDescent="0.25">
      <c r="A801" s="43">
        <v>3036</v>
      </c>
      <c r="B801" s="44" t="s">
        <v>3036</v>
      </c>
      <c r="C801" s="44" t="s">
        <v>7146</v>
      </c>
      <c r="D801" s="59">
        <v>25000</v>
      </c>
      <c r="E801" s="45">
        <v>31683</v>
      </c>
      <c r="F801" s="62" t="s">
        <v>8218</v>
      </c>
      <c r="G801" s="44" t="s">
        <v>8223</v>
      </c>
      <c r="H801" s="44" t="s">
        <v>8245</v>
      </c>
      <c r="I801" s="45">
        <v>1376654340</v>
      </c>
      <c r="J801" s="45">
        <v>1373568644</v>
      </c>
      <c r="K801" s="45" t="b">
        <v>0</v>
      </c>
      <c r="L801" s="45">
        <v>329</v>
      </c>
      <c r="M801" s="45" t="b">
        <v>1</v>
      </c>
      <c r="N801" s="44" t="s">
        <v>8301</v>
      </c>
      <c r="O801" s="45">
        <v>127</v>
      </c>
      <c r="P801" s="45">
        <v>96.3</v>
      </c>
      <c r="Q801" s="44" t="s">
        <v>8315</v>
      </c>
      <c r="R801" s="44" t="s">
        <v>8355</v>
      </c>
      <c r="S801" s="46">
        <v>41466.785231481481</v>
      </c>
      <c r="T801" s="45"/>
      <c r="U801" s="47">
        <v>41502.499305555553</v>
      </c>
    </row>
    <row r="802" spans="1:21" x14ac:dyDescent="0.25">
      <c r="A802" s="38">
        <v>3033</v>
      </c>
      <c r="B802" s="39" t="s">
        <v>3033</v>
      </c>
      <c r="C802" s="39" t="s">
        <v>7143</v>
      </c>
      <c r="D802" s="58">
        <v>3000</v>
      </c>
      <c r="E802" s="40">
        <v>4396</v>
      </c>
      <c r="F802" s="61" t="s">
        <v>8218</v>
      </c>
      <c r="G802" s="39" t="s">
        <v>8223</v>
      </c>
      <c r="H802" s="39" t="s">
        <v>8245</v>
      </c>
      <c r="I802" s="40">
        <v>1471487925</v>
      </c>
      <c r="J802" s="40">
        <v>1468895925</v>
      </c>
      <c r="K802" s="40" t="b">
        <v>0</v>
      </c>
      <c r="L802" s="40">
        <v>23</v>
      </c>
      <c r="M802" s="40" t="b">
        <v>1</v>
      </c>
      <c r="N802" s="39" t="s">
        <v>8301</v>
      </c>
      <c r="O802" s="40">
        <v>147</v>
      </c>
      <c r="P802" s="40">
        <v>191.13</v>
      </c>
      <c r="Q802" s="39" t="s">
        <v>8315</v>
      </c>
      <c r="R802" s="39" t="s">
        <v>8355</v>
      </c>
      <c r="S802" s="41">
        <v>42570.110243055555</v>
      </c>
      <c r="T802" s="40"/>
      <c r="U802" s="42">
        <v>42600.110243055555</v>
      </c>
    </row>
    <row r="803" spans="1:21" x14ac:dyDescent="0.25">
      <c r="A803" s="43">
        <v>3028</v>
      </c>
      <c r="B803" s="44" t="s">
        <v>3028</v>
      </c>
      <c r="C803" s="44" t="s">
        <v>7138</v>
      </c>
      <c r="D803" s="59">
        <v>5000</v>
      </c>
      <c r="E803" s="45">
        <v>8401</v>
      </c>
      <c r="F803" s="62" t="s">
        <v>8218</v>
      </c>
      <c r="G803" s="44" t="s">
        <v>8223</v>
      </c>
      <c r="H803" s="44" t="s">
        <v>8245</v>
      </c>
      <c r="I803" s="45">
        <v>1471242025</v>
      </c>
      <c r="J803" s="45">
        <v>1468650025</v>
      </c>
      <c r="K803" s="45" t="b">
        <v>0</v>
      </c>
      <c r="L803" s="45">
        <v>99</v>
      </c>
      <c r="M803" s="45" t="b">
        <v>1</v>
      </c>
      <c r="N803" s="44" t="s">
        <v>8301</v>
      </c>
      <c r="O803" s="45">
        <v>168</v>
      </c>
      <c r="P803" s="45">
        <v>84.86</v>
      </c>
      <c r="Q803" s="44" t="s">
        <v>8315</v>
      </c>
      <c r="R803" s="44" t="s">
        <v>8355</v>
      </c>
      <c r="S803" s="46">
        <v>42567.264178240737</v>
      </c>
      <c r="T803" s="45"/>
      <c r="U803" s="47">
        <v>42597.264178240737</v>
      </c>
    </row>
    <row r="804" spans="1:21" x14ac:dyDescent="0.25">
      <c r="A804" s="38">
        <v>3022</v>
      </c>
      <c r="B804" s="39" t="s">
        <v>3022</v>
      </c>
      <c r="C804" s="39" t="s">
        <v>7132</v>
      </c>
      <c r="D804" s="58">
        <v>10000</v>
      </c>
      <c r="E804" s="40">
        <v>10088</v>
      </c>
      <c r="F804" s="61" t="s">
        <v>8218</v>
      </c>
      <c r="G804" s="39" t="s">
        <v>8223</v>
      </c>
      <c r="H804" s="39" t="s">
        <v>8245</v>
      </c>
      <c r="I804" s="40">
        <v>1472338409</v>
      </c>
      <c r="J804" s="40">
        <v>1468450409</v>
      </c>
      <c r="K804" s="40" t="b">
        <v>0</v>
      </c>
      <c r="L804" s="40">
        <v>62</v>
      </c>
      <c r="M804" s="40" t="b">
        <v>1</v>
      </c>
      <c r="N804" s="39" t="s">
        <v>8301</v>
      </c>
      <c r="O804" s="40">
        <v>101</v>
      </c>
      <c r="P804" s="40">
        <v>162.71</v>
      </c>
      <c r="Q804" s="39" t="s">
        <v>8315</v>
      </c>
      <c r="R804" s="39" t="s">
        <v>8355</v>
      </c>
      <c r="S804" s="41">
        <v>42564.95380787037</v>
      </c>
      <c r="T804" s="40"/>
      <c r="U804" s="42">
        <v>42609.95380787037</v>
      </c>
    </row>
    <row r="805" spans="1:21" x14ac:dyDescent="0.25">
      <c r="A805" s="43">
        <v>3017</v>
      </c>
      <c r="B805" s="44" t="s">
        <v>3017</v>
      </c>
      <c r="C805" s="44" t="s">
        <v>7127</v>
      </c>
      <c r="D805" s="59">
        <v>22000</v>
      </c>
      <c r="E805" s="45">
        <v>23285</v>
      </c>
      <c r="F805" s="62" t="s">
        <v>8218</v>
      </c>
      <c r="G805" s="44" t="s">
        <v>8223</v>
      </c>
      <c r="H805" s="44" t="s">
        <v>8245</v>
      </c>
      <c r="I805" s="45">
        <v>1408566243</v>
      </c>
      <c r="J805" s="45">
        <v>1405974243</v>
      </c>
      <c r="K805" s="45" t="b">
        <v>0</v>
      </c>
      <c r="L805" s="45">
        <v>159</v>
      </c>
      <c r="M805" s="45" t="b">
        <v>1</v>
      </c>
      <c r="N805" s="44" t="s">
        <v>8301</v>
      </c>
      <c r="O805" s="45">
        <v>106</v>
      </c>
      <c r="P805" s="45">
        <v>146.44999999999999</v>
      </c>
      <c r="Q805" s="44" t="s">
        <v>8315</v>
      </c>
      <c r="R805" s="44" t="s">
        <v>8355</v>
      </c>
      <c r="S805" s="46">
        <v>41841.850034722222</v>
      </c>
      <c r="T805" s="45"/>
      <c r="U805" s="47">
        <v>41871.850034722222</v>
      </c>
    </row>
    <row r="806" spans="1:21" x14ac:dyDescent="0.25">
      <c r="A806" s="38">
        <v>2984</v>
      </c>
      <c r="B806" s="39" t="s">
        <v>2984</v>
      </c>
      <c r="C806" s="39" t="s">
        <v>7094</v>
      </c>
      <c r="D806" s="58">
        <v>25000</v>
      </c>
      <c r="E806" s="40">
        <v>25088</v>
      </c>
      <c r="F806" s="61" t="s">
        <v>8218</v>
      </c>
      <c r="G806" s="39" t="s">
        <v>8223</v>
      </c>
      <c r="H806" s="39" t="s">
        <v>8245</v>
      </c>
      <c r="I806" s="40">
        <v>1472020881</v>
      </c>
      <c r="J806" s="40">
        <v>1469428881</v>
      </c>
      <c r="K806" s="40" t="b">
        <v>1</v>
      </c>
      <c r="L806" s="40">
        <v>218</v>
      </c>
      <c r="M806" s="40" t="b">
        <v>1</v>
      </c>
      <c r="N806" s="39" t="s">
        <v>8301</v>
      </c>
      <c r="O806" s="40">
        <v>100</v>
      </c>
      <c r="P806" s="40">
        <v>115.08</v>
      </c>
      <c r="Q806" s="39" t="s">
        <v>8315</v>
      </c>
      <c r="R806" s="39" t="s">
        <v>8355</v>
      </c>
      <c r="S806" s="41">
        <v>42576.278715277775</v>
      </c>
      <c r="T806" s="40"/>
      <c r="U806" s="42">
        <v>42606.278715277775</v>
      </c>
    </row>
    <row r="807" spans="1:21" x14ac:dyDescent="0.25">
      <c r="A807" s="43">
        <v>2964</v>
      </c>
      <c r="B807" s="44" t="s">
        <v>2964</v>
      </c>
      <c r="C807" s="44" t="s">
        <v>7074</v>
      </c>
      <c r="D807" s="59">
        <v>5000</v>
      </c>
      <c r="E807" s="45">
        <v>5035.6899999999996</v>
      </c>
      <c r="F807" s="62" t="s">
        <v>8218</v>
      </c>
      <c r="G807" s="44" t="s">
        <v>8223</v>
      </c>
      <c r="H807" s="44" t="s">
        <v>8245</v>
      </c>
      <c r="I807" s="45">
        <v>1407360720</v>
      </c>
      <c r="J807" s="45">
        <v>1404769819</v>
      </c>
      <c r="K807" s="45" t="b">
        <v>0</v>
      </c>
      <c r="L807" s="45">
        <v>196</v>
      </c>
      <c r="M807" s="45" t="b">
        <v>1</v>
      </c>
      <c r="N807" s="44" t="s">
        <v>8269</v>
      </c>
      <c r="O807" s="45">
        <v>101</v>
      </c>
      <c r="P807" s="45">
        <v>25.69</v>
      </c>
      <c r="Q807" s="44" t="s">
        <v>8315</v>
      </c>
      <c r="R807" s="44" t="s">
        <v>8316</v>
      </c>
      <c r="S807" s="46">
        <v>41827.909942129627</v>
      </c>
      <c r="T807" s="45"/>
      <c r="U807" s="47">
        <v>41857.897222222222</v>
      </c>
    </row>
    <row r="808" spans="1:21" x14ac:dyDescent="0.25">
      <c r="A808" s="38">
        <v>2939</v>
      </c>
      <c r="B808" s="39" t="s">
        <v>2939</v>
      </c>
      <c r="C808" s="39" t="s">
        <v>7049</v>
      </c>
      <c r="D808" s="58">
        <v>8000</v>
      </c>
      <c r="E808" s="40">
        <v>8230</v>
      </c>
      <c r="F808" s="61" t="s">
        <v>8218</v>
      </c>
      <c r="G808" s="39" t="s">
        <v>8223</v>
      </c>
      <c r="H808" s="39" t="s">
        <v>8245</v>
      </c>
      <c r="I808" s="40">
        <v>1409187600</v>
      </c>
      <c r="J808" s="40">
        <v>1406316312</v>
      </c>
      <c r="K808" s="40" t="b">
        <v>0</v>
      </c>
      <c r="L808" s="40">
        <v>25</v>
      </c>
      <c r="M808" s="40" t="b">
        <v>1</v>
      </c>
      <c r="N808" s="39" t="s">
        <v>8303</v>
      </c>
      <c r="O808" s="40">
        <v>103</v>
      </c>
      <c r="P808" s="40">
        <v>329.2</v>
      </c>
      <c r="Q808" s="39" t="s">
        <v>8315</v>
      </c>
      <c r="R808" s="39" t="s">
        <v>8357</v>
      </c>
      <c r="S808" s="41">
        <v>41845.809166666666</v>
      </c>
      <c r="T808" s="40"/>
      <c r="U808" s="42">
        <v>41879.041666666664</v>
      </c>
    </row>
    <row r="809" spans="1:21" x14ac:dyDescent="0.25">
      <c r="A809" s="43">
        <v>2935</v>
      </c>
      <c r="B809" s="44" t="s">
        <v>2935</v>
      </c>
      <c r="C809" s="44" t="s">
        <v>7045</v>
      </c>
      <c r="D809" s="59">
        <v>3500</v>
      </c>
      <c r="E809" s="45">
        <v>3531</v>
      </c>
      <c r="F809" s="62" t="s">
        <v>8218</v>
      </c>
      <c r="G809" s="44" t="s">
        <v>8223</v>
      </c>
      <c r="H809" s="44" t="s">
        <v>8245</v>
      </c>
      <c r="I809" s="45">
        <v>1472490000</v>
      </c>
      <c r="J809" s="45">
        <v>1467468008</v>
      </c>
      <c r="K809" s="45" t="b">
        <v>0</v>
      </c>
      <c r="L809" s="45">
        <v>39</v>
      </c>
      <c r="M809" s="45" t="b">
        <v>1</v>
      </c>
      <c r="N809" s="44" t="s">
        <v>8303</v>
      </c>
      <c r="O809" s="45">
        <v>101</v>
      </c>
      <c r="P809" s="45">
        <v>90.54</v>
      </c>
      <c r="Q809" s="44" t="s">
        <v>8315</v>
      </c>
      <c r="R809" s="44" t="s">
        <v>8357</v>
      </c>
      <c r="S809" s="46">
        <v>42553.583425925928</v>
      </c>
      <c r="T809" s="45"/>
      <c r="U809" s="47">
        <v>42611.708333333336</v>
      </c>
    </row>
    <row r="810" spans="1:21" x14ac:dyDescent="0.25">
      <c r="A810" s="38">
        <v>2838</v>
      </c>
      <c r="B810" s="39" t="s">
        <v>2838</v>
      </c>
      <c r="C810" s="39" t="s">
        <v>6948</v>
      </c>
      <c r="D810" s="58">
        <v>2000</v>
      </c>
      <c r="E810" s="40">
        <v>2405</v>
      </c>
      <c r="F810" s="61" t="s">
        <v>8218</v>
      </c>
      <c r="G810" s="39" t="s">
        <v>8223</v>
      </c>
      <c r="H810" s="39" t="s">
        <v>8245</v>
      </c>
      <c r="I810" s="40">
        <v>1407967200</v>
      </c>
      <c r="J810" s="40">
        <v>1406039696</v>
      </c>
      <c r="K810" s="40" t="b">
        <v>0</v>
      </c>
      <c r="L810" s="40">
        <v>54</v>
      </c>
      <c r="M810" s="40" t="b">
        <v>1</v>
      </c>
      <c r="N810" s="39" t="s">
        <v>8269</v>
      </c>
      <c r="O810" s="40">
        <v>120</v>
      </c>
      <c r="P810" s="40">
        <v>44.54</v>
      </c>
      <c r="Q810" s="39" t="s">
        <v>8315</v>
      </c>
      <c r="R810" s="39" t="s">
        <v>8316</v>
      </c>
      <c r="S810" s="41">
        <v>41842.607592592591</v>
      </c>
      <c r="T810" s="40"/>
      <c r="U810" s="42">
        <v>41864.916666666664</v>
      </c>
    </row>
    <row r="811" spans="1:21" x14ac:dyDescent="0.25">
      <c r="A811" s="43">
        <v>1288</v>
      </c>
      <c r="B811" s="44" t="s">
        <v>1289</v>
      </c>
      <c r="C811" s="44" t="s">
        <v>5398</v>
      </c>
      <c r="D811" s="59">
        <v>4000</v>
      </c>
      <c r="E811" s="45">
        <v>4018</v>
      </c>
      <c r="F811" s="62" t="s">
        <v>8218</v>
      </c>
      <c r="G811" s="44" t="s">
        <v>8223</v>
      </c>
      <c r="H811" s="44" t="s">
        <v>8245</v>
      </c>
      <c r="I811" s="45">
        <v>1470801600</v>
      </c>
      <c r="J811" s="45">
        <v>1468122163</v>
      </c>
      <c r="K811" s="45" t="b">
        <v>0</v>
      </c>
      <c r="L811" s="45">
        <v>61</v>
      </c>
      <c r="M811" s="45" t="b">
        <v>1</v>
      </c>
      <c r="N811" s="44" t="s">
        <v>8269</v>
      </c>
      <c r="O811" s="45">
        <v>100</v>
      </c>
      <c r="P811" s="45">
        <v>65.87</v>
      </c>
      <c r="Q811" s="44" t="s">
        <v>8315</v>
      </c>
      <c r="R811" s="44" t="s">
        <v>8316</v>
      </c>
      <c r="S811" s="46">
        <v>42561.154664351852</v>
      </c>
      <c r="T811" s="45"/>
      <c r="U811" s="47">
        <v>42592.166666666664</v>
      </c>
    </row>
    <row r="812" spans="1:21" x14ac:dyDescent="0.25">
      <c r="A812" s="38">
        <v>1301</v>
      </c>
      <c r="B812" s="39" t="s">
        <v>1302</v>
      </c>
      <c r="C812" s="39" t="s">
        <v>5411</v>
      </c>
      <c r="D812" s="58">
        <v>2000</v>
      </c>
      <c r="E812" s="40">
        <v>2055</v>
      </c>
      <c r="F812" s="61" t="s">
        <v>8218</v>
      </c>
      <c r="G812" s="39" t="s">
        <v>8223</v>
      </c>
      <c r="H812" s="39" t="s">
        <v>8245</v>
      </c>
      <c r="I812" s="40">
        <v>1437447600</v>
      </c>
      <c r="J812" s="40">
        <v>1436551178</v>
      </c>
      <c r="K812" s="40" t="b">
        <v>0</v>
      </c>
      <c r="L812" s="40">
        <v>29</v>
      </c>
      <c r="M812" s="40" t="b">
        <v>1</v>
      </c>
      <c r="N812" s="39" t="s">
        <v>8269</v>
      </c>
      <c r="O812" s="40">
        <v>103</v>
      </c>
      <c r="P812" s="40">
        <v>70.86</v>
      </c>
      <c r="Q812" s="39" t="s">
        <v>8315</v>
      </c>
      <c r="R812" s="39" t="s">
        <v>8316</v>
      </c>
      <c r="S812" s="41">
        <v>42195.749745370369</v>
      </c>
      <c r="T812" s="40"/>
      <c r="U812" s="42">
        <v>42206.125</v>
      </c>
    </row>
    <row r="813" spans="1:21" x14ac:dyDescent="0.25">
      <c r="A813" s="43">
        <v>1303</v>
      </c>
      <c r="B813" s="44" t="s">
        <v>1304</v>
      </c>
      <c r="C813" s="44" t="s">
        <v>5413</v>
      </c>
      <c r="D813" s="59">
        <v>3500</v>
      </c>
      <c r="E813" s="45">
        <v>4559.13</v>
      </c>
      <c r="F813" s="62" t="s">
        <v>8218</v>
      </c>
      <c r="G813" s="44" t="s">
        <v>8224</v>
      </c>
      <c r="H813" s="44" t="s">
        <v>8246</v>
      </c>
      <c r="I813" s="45">
        <v>1469962800</v>
      </c>
      <c r="J813" s="45">
        <v>1468578920</v>
      </c>
      <c r="K813" s="45" t="b">
        <v>0</v>
      </c>
      <c r="L813" s="45">
        <v>108</v>
      </c>
      <c r="M813" s="45" t="b">
        <v>1</v>
      </c>
      <c r="N813" s="44" t="s">
        <v>8269</v>
      </c>
      <c r="O813" s="45">
        <v>130</v>
      </c>
      <c r="P813" s="45">
        <v>42.21</v>
      </c>
      <c r="Q813" s="44" t="s">
        <v>8315</v>
      </c>
      <c r="R813" s="44" t="s">
        <v>8316</v>
      </c>
      <c r="S813" s="46">
        <v>42566.441203703704</v>
      </c>
      <c r="T813" s="45">
        <v>2016</v>
      </c>
      <c r="U813" s="47">
        <v>42582.458333333336</v>
      </c>
    </row>
    <row r="814" spans="1:21" x14ac:dyDescent="0.25">
      <c r="A814" s="38">
        <v>2816</v>
      </c>
      <c r="B814" s="39" t="s">
        <v>2816</v>
      </c>
      <c r="C814" s="39" t="s">
        <v>6926</v>
      </c>
      <c r="D814" s="58">
        <v>3000</v>
      </c>
      <c r="E814" s="40">
        <v>4247</v>
      </c>
      <c r="F814" s="61" t="s">
        <v>8218</v>
      </c>
      <c r="G814" s="39" t="s">
        <v>8224</v>
      </c>
      <c r="H814" s="39" t="s">
        <v>8246</v>
      </c>
      <c r="I814" s="40">
        <v>1438531200</v>
      </c>
      <c r="J814" s="40">
        <v>1435921992</v>
      </c>
      <c r="K814" s="40" t="b">
        <v>0</v>
      </c>
      <c r="L814" s="40">
        <v>169</v>
      </c>
      <c r="M814" s="40" t="b">
        <v>1</v>
      </c>
      <c r="N814" s="39" t="s">
        <v>8269</v>
      </c>
      <c r="O814" s="40">
        <v>142</v>
      </c>
      <c r="P814" s="40">
        <v>25.13</v>
      </c>
      <c r="Q814" s="39" t="s">
        <v>8315</v>
      </c>
      <c r="R814" s="39" t="s">
        <v>8316</v>
      </c>
      <c r="S814" s="41">
        <v>42188.467499999999</v>
      </c>
      <c r="T814" s="40">
        <v>2015</v>
      </c>
      <c r="U814" s="42">
        <v>42218.666666666664</v>
      </c>
    </row>
    <row r="815" spans="1:21" x14ac:dyDescent="0.25">
      <c r="A815" s="43">
        <v>2815</v>
      </c>
      <c r="B815" s="44" t="s">
        <v>2815</v>
      </c>
      <c r="C815" s="44" t="s">
        <v>6925</v>
      </c>
      <c r="D815" s="59">
        <v>250</v>
      </c>
      <c r="E815" s="45">
        <v>605</v>
      </c>
      <c r="F815" s="62" t="s">
        <v>8218</v>
      </c>
      <c r="G815" s="44" t="s">
        <v>8228</v>
      </c>
      <c r="H815" s="44" t="s">
        <v>8250</v>
      </c>
      <c r="I815" s="45">
        <v>1470595109</v>
      </c>
      <c r="J815" s="45">
        <v>1468003109</v>
      </c>
      <c r="K815" s="45" t="b">
        <v>0</v>
      </c>
      <c r="L815" s="45">
        <v>14</v>
      </c>
      <c r="M815" s="45" t="b">
        <v>1</v>
      </c>
      <c r="N815" s="44" t="s">
        <v>8269</v>
      </c>
      <c r="O815" s="45">
        <v>242</v>
      </c>
      <c r="P815" s="45">
        <v>43.21</v>
      </c>
      <c r="Q815" s="44" t="s">
        <v>8315</v>
      </c>
      <c r="R815" s="44" t="s">
        <v>8316</v>
      </c>
      <c r="S815" s="46">
        <v>42559.776724537034</v>
      </c>
      <c r="T815" s="45"/>
      <c r="U815" s="47">
        <v>42589.776724537034</v>
      </c>
    </row>
    <row r="816" spans="1:21" x14ac:dyDescent="0.25">
      <c r="A816" s="38">
        <v>2808</v>
      </c>
      <c r="B816" s="39" t="s">
        <v>2808</v>
      </c>
      <c r="C816" s="39" t="s">
        <v>6918</v>
      </c>
      <c r="D816" s="58">
        <v>4500</v>
      </c>
      <c r="E816" s="40">
        <v>4511</v>
      </c>
      <c r="F816" s="61" t="s">
        <v>8218</v>
      </c>
      <c r="G816" s="39" t="s">
        <v>8223</v>
      </c>
      <c r="H816" s="39" t="s">
        <v>8245</v>
      </c>
      <c r="I816" s="40">
        <v>1440274735</v>
      </c>
      <c r="J816" s="40">
        <v>1437682735</v>
      </c>
      <c r="K816" s="40" t="b">
        <v>0</v>
      </c>
      <c r="L816" s="40">
        <v>69</v>
      </c>
      <c r="M816" s="40" t="b">
        <v>1</v>
      </c>
      <c r="N816" s="39" t="s">
        <v>8269</v>
      </c>
      <c r="O816" s="40">
        <v>100</v>
      </c>
      <c r="P816" s="40">
        <v>65.38</v>
      </c>
      <c r="Q816" s="39" t="s">
        <v>8315</v>
      </c>
      <c r="R816" s="39" t="s">
        <v>8316</v>
      </c>
      <c r="S816" s="41">
        <v>42208.84646990741</v>
      </c>
      <c r="T816" s="40"/>
      <c r="U816" s="42">
        <v>42238.84646990741</v>
      </c>
    </row>
    <row r="817" spans="1:21" x14ac:dyDescent="0.25">
      <c r="A817" s="43">
        <v>2805</v>
      </c>
      <c r="B817" s="44" t="s">
        <v>2805</v>
      </c>
      <c r="C817" s="44" t="s">
        <v>6915</v>
      </c>
      <c r="D817" s="59">
        <v>400</v>
      </c>
      <c r="E817" s="45">
        <v>440</v>
      </c>
      <c r="F817" s="62" t="s">
        <v>8218</v>
      </c>
      <c r="G817" s="44" t="s">
        <v>8224</v>
      </c>
      <c r="H817" s="44" t="s">
        <v>8246</v>
      </c>
      <c r="I817" s="45">
        <v>1440245273</v>
      </c>
      <c r="J817" s="45">
        <v>1438085273</v>
      </c>
      <c r="K817" s="45" t="b">
        <v>0</v>
      </c>
      <c r="L817" s="45">
        <v>18</v>
      </c>
      <c r="M817" s="45" t="b">
        <v>1</v>
      </c>
      <c r="N817" s="44" t="s">
        <v>8269</v>
      </c>
      <c r="O817" s="45">
        <v>110</v>
      </c>
      <c r="P817" s="45">
        <v>24.44</v>
      </c>
      <c r="Q817" s="44" t="s">
        <v>8315</v>
      </c>
      <c r="R817" s="44" t="s">
        <v>8316</v>
      </c>
      <c r="S817" s="46">
        <v>42213.505474537036</v>
      </c>
      <c r="T817" s="45">
        <v>2015</v>
      </c>
      <c r="U817" s="47">
        <v>42238.505474537036</v>
      </c>
    </row>
    <row r="818" spans="1:21" x14ac:dyDescent="0.25">
      <c r="A818" s="38">
        <v>2802</v>
      </c>
      <c r="B818" s="39" t="s">
        <v>2802</v>
      </c>
      <c r="C818" s="39" t="s">
        <v>6912</v>
      </c>
      <c r="D818" s="58">
        <v>3000</v>
      </c>
      <c r="E818" s="40">
        <v>3055</v>
      </c>
      <c r="F818" s="61" t="s">
        <v>8218</v>
      </c>
      <c r="G818" s="39" t="s">
        <v>8224</v>
      </c>
      <c r="H818" s="39" t="s">
        <v>8246</v>
      </c>
      <c r="I818" s="40">
        <v>1438875107</v>
      </c>
      <c r="J818" s="40">
        <v>1436283107</v>
      </c>
      <c r="K818" s="40" t="b">
        <v>0</v>
      </c>
      <c r="L818" s="40">
        <v>90</v>
      </c>
      <c r="M818" s="40" t="b">
        <v>1</v>
      </c>
      <c r="N818" s="39" t="s">
        <v>8269</v>
      </c>
      <c r="O818" s="40">
        <v>102</v>
      </c>
      <c r="P818" s="40">
        <v>33.94</v>
      </c>
      <c r="Q818" s="39" t="s">
        <v>8315</v>
      </c>
      <c r="R818" s="39" t="s">
        <v>8316</v>
      </c>
      <c r="S818" s="41">
        <v>42192.64707175926</v>
      </c>
      <c r="T818" s="40">
        <v>2015</v>
      </c>
      <c r="U818" s="42">
        <v>42222.64707175926</v>
      </c>
    </row>
    <row r="819" spans="1:21" x14ac:dyDescent="0.25">
      <c r="A819" s="43">
        <v>2798</v>
      </c>
      <c r="B819" s="44" t="s">
        <v>2798</v>
      </c>
      <c r="C819" s="44" t="s">
        <v>6908</v>
      </c>
      <c r="D819" s="59">
        <v>5000</v>
      </c>
      <c r="E819" s="45">
        <v>5070</v>
      </c>
      <c r="F819" s="62" t="s">
        <v>8218</v>
      </c>
      <c r="G819" s="44" t="s">
        <v>8224</v>
      </c>
      <c r="H819" s="44" t="s">
        <v>8246</v>
      </c>
      <c r="I819" s="45">
        <v>1438358400</v>
      </c>
      <c r="J819" s="45">
        <v>1437063121</v>
      </c>
      <c r="K819" s="45" t="b">
        <v>0</v>
      </c>
      <c r="L819" s="45">
        <v>139</v>
      </c>
      <c r="M819" s="45" t="b">
        <v>1</v>
      </c>
      <c r="N819" s="44" t="s">
        <v>8269</v>
      </c>
      <c r="O819" s="45">
        <v>101</v>
      </c>
      <c r="P819" s="45">
        <v>36.47</v>
      </c>
      <c r="Q819" s="44" t="s">
        <v>8315</v>
      </c>
      <c r="R819" s="44" t="s">
        <v>8316</v>
      </c>
      <c r="S819" s="46">
        <v>42201.675011574072</v>
      </c>
      <c r="T819" s="45">
        <v>2015</v>
      </c>
      <c r="U819" s="47">
        <v>42216.666666666664</v>
      </c>
    </row>
    <row r="820" spans="1:21" x14ac:dyDescent="0.25">
      <c r="A820" s="38">
        <v>2785</v>
      </c>
      <c r="B820" s="39" t="s">
        <v>2785</v>
      </c>
      <c r="C820" s="39" t="s">
        <v>6895</v>
      </c>
      <c r="D820" s="58">
        <v>5000</v>
      </c>
      <c r="E820" s="40">
        <v>5234</v>
      </c>
      <c r="F820" s="61" t="s">
        <v>8218</v>
      </c>
      <c r="G820" s="39" t="s">
        <v>8223</v>
      </c>
      <c r="H820" s="39" t="s">
        <v>8245</v>
      </c>
      <c r="I820" s="40">
        <v>1470430800</v>
      </c>
      <c r="J820" s="40">
        <v>1467865967</v>
      </c>
      <c r="K820" s="40" t="b">
        <v>0</v>
      </c>
      <c r="L820" s="40">
        <v>142</v>
      </c>
      <c r="M820" s="40" t="b">
        <v>1</v>
      </c>
      <c r="N820" s="39" t="s">
        <v>8269</v>
      </c>
      <c r="O820" s="40">
        <v>105</v>
      </c>
      <c r="P820" s="40">
        <v>36.86</v>
      </c>
      <c r="Q820" s="39" t="s">
        <v>8315</v>
      </c>
      <c r="R820" s="39" t="s">
        <v>8316</v>
      </c>
      <c r="S820" s="41">
        <v>42558.189432870371</v>
      </c>
      <c r="T820" s="40"/>
      <c r="U820" s="42">
        <v>42587.875</v>
      </c>
    </row>
    <row r="821" spans="1:21" x14ac:dyDescent="0.25">
      <c r="A821" s="43">
        <v>2710</v>
      </c>
      <c r="B821" s="44" t="s">
        <v>2710</v>
      </c>
      <c r="C821" s="44" t="s">
        <v>6820</v>
      </c>
      <c r="D821" s="59">
        <v>60000</v>
      </c>
      <c r="E821" s="45">
        <v>92340.21</v>
      </c>
      <c r="F821" s="62" t="s">
        <v>8218</v>
      </c>
      <c r="G821" s="44" t="s">
        <v>8223</v>
      </c>
      <c r="H821" s="44" t="s">
        <v>8245</v>
      </c>
      <c r="I821" s="45">
        <v>1407549600</v>
      </c>
      <c r="J821" s="45">
        <v>1404797428</v>
      </c>
      <c r="K821" s="45" t="b">
        <v>1</v>
      </c>
      <c r="L821" s="45">
        <v>1088</v>
      </c>
      <c r="M821" s="45" t="b">
        <v>1</v>
      </c>
      <c r="N821" s="44" t="s">
        <v>8301</v>
      </c>
      <c r="O821" s="45">
        <v>154</v>
      </c>
      <c r="P821" s="45">
        <v>84.87</v>
      </c>
      <c r="Q821" s="44" t="s">
        <v>8315</v>
      </c>
      <c r="R821" s="44" t="s">
        <v>8355</v>
      </c>
      <c r="S821" s="46">
        <v>41828.229490740741</v>
      </c>
      <c r="T821" s="45"/>
      <c r="U821" s="47">
        <v>41860.083333333336</v>
      </c>
    </row>
    <row r="822" spans="1:21" x14ac:dyDescent="0.25">
      <c r="A822" s="38">
        <v>4103</v>
      </c>
      <c r="B822" s="39" t="s">
        <v>4099</v>
      </c>
      <c r="C822" s="39" t="s">
        <v>8206</v>
      </c>
      <c r="D822" s="58">
        <v>1000</v>
      </c>
      <c r="E822" s="40">
        <v>100</v>
      </c>
      <c r="F822" s="61" t="s">
        <v>8220</v>
      </c>
      <c r="G822" s="39" t="s">
        <v>8223</v>
      </c>
      <c r="H822" s="39" t="s">
        <v>8245</v>
      </c>
      <c r="I822" s="40">
        <v>1440613920</v>
      </c>
      <c r="J822" s="40">
        <v>1435953566</v>
      </c>
      <c r="K822" s="40" t="b">
        <v>0</v>
      </c>
      <c r="L822" s="40">
        <v>6</v>
      </c>
      <c r="M822" s="40" t="b">
        <v>0</v>
      </c>
      <c r="N822" s="39" t="s">
        <v>8269</v>
      </c>
      <c r="O822" s="40">
        <v>10</v>
      </c>
      <c r="P822" s="40">
        <v>16.670000000000002</v>
      </c>
      <c r="Q822" s="39" t="s">
        <v>8315</v>
      </c>
      <c r="R822" s="39" t="s">
        <v>8316</v>
      </c>
      <c r="S822" s="41">
        <v>42188.832939814813</v>
      </c>
      <c r="T822" s="40"/>
      <c r="U822" s="42">
        <v>42242.772222222222</v>
      </c>
    </row>
    <row r="823" spans="1:21" x14ac:dyDescent="0.25">
      <c r="A823" s="43">
        <v>4099</v>
      </c>
      <c r="B823" s="44" t="s">
        <v>4095</v>
      </c>
      <c r="C823" s="44" t="s">
        <v>8202</v>
      </c>
      <c r="D823" s="59">
        <v>4500</v>
      </c>
      <c r="E823" s="45">
        <v>50</v>
      </c>
      <c r="F823" s="62" t="s">
        <v>8220</v>
      </c>
      <c r="G823" s="44" t="s">
        <v>8223</v>
      </c>
      <c r="H823" s="44" t="s">
        <v>8245</v>
      </c>
      <c r="I823" s="45">
        <v>1472847873</v>
      </c>
      <c r="J823" s="45">
        <v>1468959873</v>
      </c>
      <c r="K823" s="45" t="b">
        <v>0</v>
      </c>
      <c r="L823" s="45">
        <v>1</v>
      </c>
      <c r="M823" s="45" t="b">
        <v>0</v>
      </c>
      <c r="N823" s="44" t="s">
        <v>8269</v>
      </c>
      <c r="O823" s="45">
        <v>1</v>
      </c>
      <c r="P823" s="45">
        <v>50</v>
      </c>
      <c r="Q823" s="44" t="s">
        <v>8315</v>
      </c>
      <c r="R823" s="44" t="s">
        <v>8316</v>
      </c>
      <c r="S823" s="46">
        <v>42570.850381944445</v>
      </c>
      <c r="T823" s="45"/>
      <c r="U823" s="47">
        <v>42615.850381944445</v>
      </c>
    </row>
    <row r="824" spans="1:21" x14ac:dyDescent="0.25">
      <c r="A824" s="38">
        <v>4090</v>
      </c>
      <c r="B824" s="39" t="s">
        <v>4086</v>
      </c>
      <c r="C824" s="39" t="s">
        <v>8193</v>
      </c>
      <c r="D824" s="58">
        <v>1000</v>
      </c>
      <c r="E824" s="40">
        <v>32</v>
      </c>
      <c r="F824" s="61" t="s">
        <v>8220</v>
      </c>
      <c r="G824" s="39" t="s">
        <v>8223</v>
      </c>
      <c r="H824" s="39" t="s">
        <v>8245</v>
      </c>
      <c r="I824" s="40">
        <v>1438959600</v>
      </c>
      <c r="J824" s="40">
        <v>1437754137</v>
      </c>
      <c r="K824" s="40" t="b">
        <v>0</v>
      </c>
      <c r="L824" s="40">
        <v>3</v>
      </c>
      <c r="M824" s="40" t="b">
        <v>0</v>
      </c>
      <c r="N824" s="39" t="s">
        <v>8269</v>
      </c>
      <c r="O824" s="40">
        <v>3</v>
      </c>
      <c r="P824" s="40">
        <v>10.67</v>
      </c>
      <c r="Q824" s="39" t="s">
        <v>8315</v>
      </c>
      <c r="R824" s="39" t="s">
        <v>8316</v>
      </c>
      <c r="S824" s="41">
        <v>42209.672881944447</v>
      </c>
      <c r="T824" s="40"/>
      <c r="U824" s="42">
        <v>42223.625</v>
      </c>
    </row>
    <row r="825" spans="1:21" x14ac:dyDescent="0.25">
      <c r="A825" s="43">
        <v>4065</v>
      </c>
      <c r="B825" s="44" t="s">
        <v>4061</v>
      </c>
      <c r="C825" s="44" t="s">
        <v>8169</v>
      </c>
      <c r="D825" s="59">
        <v>4000</v>
      </c>
      <c r="E825" s="45">
        <v>27</v>
      </c>
      <c r="F825" s="62" t="s">
        <v>8220</v>
      </c>
      <c r="G825" s="44" t="s">
        <v>8223</v>
      </c>
      <c r="H825" s="44" t="s">
        <v>8245</v>
      </c>
      <c r="I825" s="45">
        <v>1407883811</v>
      </c>
      <c r="J825" s="45">
        <v>1405291811</v>
      </c>
      <c r="K825" s="45" t="b">
        <v>0</v>
      </c>
      <c r="L825" s="45">
        <v>4</v>
      </c>
      <c r="M825" s="45" t="b">
        <v>0</v>
      </c>
      <c r="N825" s="44" t="s">
        <v>8269</v>
      </c>
      <c r="O825" s="45">
        <v>1</v>
      </c>
      <c r="P825" s="45">
        <v>6.75</v>
      </c>
      <c r="Q825" s="44" t="s">
        <v>8315</v>
      </c>
      <c r="R825" s="44" t="s">
        <v>8316</v>
      </c>
      <c r="S825" s="46">
        <v>41833.951516203706</v>
      </c>
      <c r="T825" s="45"/>
      <c r="U825" s="47">
        <v>41863.951516203706</v>
      </c>
    </row>
    <row r="826" spans="1:21" x14ac:dyDescent="0.25">
      <c r="A826" s="38">
        <v>4045</v>
      </c>
      <c r="B826" s="39" t="s">
        <v>4041</v>
      </c>
      <c r="C826" s="39" t="s">
        <v>8149</v>
      </c>
      <c r="D826" s="58">
        <v>5000</v>
      </c>
      <c r="E826" s="40">
        <v>1</v>
      </c>
      <c r="F826" s="61" t="s">
        <v>8220</v>
      </c>
      <c r="G826" s="39" t="s">
        <v>8225</v>
      </c>
      <c r="H826" s="39" t="s">
        <v>8247</v>
      </c>
      <c r="I826" s="40">
        <v>1408596589</v>
      </c>
      <c r="J826" s="40">
        <v>1406004589</v>
      </c>
      <c r="K826" s="40" t="b">
        <v>0</v>
      </c>
      <c r="L826" s="40">
        <v>1</v>
      </c>
      <c r="M826" s="40" t="b">
        <v>0</v>
      </c>
      <c r="N826" s="39" t="s">
        <v>8269</v>
      </c>
      <c r="O826" s="40">
        <v>0</v>
      </c>
      <c r="P826" s="40">
        <v>1</v>
      </c>
      <c r="Q826" s="39" t="s">
        <v>8315</v>
      </c>
      <c r="R826" s="39" t="s">
        <v>8316</v>
      </c>
      <c r="S826" s="41">
        <v>41842.201261574075</v>
      </c>
      <c r="T826" s="40"/>
      <c r="U826" s="42">
        <v>41872.201261574075</v>
      </c>
    </row>
    <row r="827" spans="1:21" x14ac:dyDescent="0.25">
      <c r="A827" s="43">
        <v>4041</v>
      </c>
      <c r="B827" s="44" t="s">
        <v>4037</v>
      </c>
      <c r="C827" s="44" t="s">
        <v>8145</v>
      </c>
      <c r="D827" s="59">
        <v>5000</v>
      </c>
      <c r="E827" s="45">
        <v>21</v>
      </c>
      <c r="F827" s="62" t="s">
        <v>8220</v>
      </c>
      <c r="G827" s="44" t="s">
        <v>8224</v>
      </c>
      <c r="H827" s="44" t="s">
        <v>8246</v>
      </c>
      <c r="I827" s="45">
        <v>1473160954</v>
      </c>
      <c r="J827" s="45">
        <v>1467976954</v>
      </c>
      <c r="K827" s="45" t="b">
        <v>0</v>
      </c>
      <c r="L827" s="45">
        <v>2</v>
      </c>
      <c r="M827" s="45" t="b">
        <v>0</v>
      </c>
      <c r="N827" s="44" t="s">
        <v>8269</v>
      </c>
      <c r="O827" s="45">
        <v>0</v>
      </c>
      <c r="P827" s="45">
        <v>10.5</v>
      </c>
      <c r="Q827" s="44" t="s">
        <v>8315</v>
      </c>
      <c r="R827" s="44" t="s">
        <v>8316</v>
      </c>
      <c r="S827" s="46">
        <v>42559.474004629628</v>
      </c>
      <c r="T827" s="45">
        <v>2016</v>
      </c>
      <c r="U827" s="47">
        <v>42619.474004629628</v>
      </c>
    </row>
    <row r="828" spans="1:21" x14ac:dyDescent="0.25">
      <c r="A828" s="38">
        <v>4009</v>
      </c>
      <c r="B828" s="39" t="s">
        <v>4005</v>
      </c>
      <c r="C828" s="39" t="s">
        <v>8114</v>
      </c>
      <c r="D828" s="58">
        <v>1930</v>
      </c>
      <c r="E828" s="40">
        <v>75</v>
      </c>
      <c r="F828" s="61" t="s">
        <v>8220</v>
      </c>
      <c r="G828" s="39" t="s">
        <v>8224</v>
      </c>
      <c r="H828" s="39" t="s">
        <v>8246</v>
      </c>
      <c r="I828" s="40">
        <v>1410281360</v>
      </c>
      <c r="J828" s="40">
        <v>1406825360</v>
      </c>
      <c r="K828" s="40" t="b">
        <v>0</v>
      </c>
      <c r="L828" s="40">
        <v>3</v>
      </c>
      <c r="M828" s="40" t="b">
        <v>0</v>
      </c>
      <c r="N828" s="39" t="s">
        <v>8269</v>
      </c>
      <c r="O828" s="40">
        <v>4</v>
      </c>
      <c r="P828" s="40">
        <v>25</v>
      </c>
      <c r="Q828" s="39" t="s">
        <v>8315</v>
      </c>
      <c r="R828" s="39" t="s">
        <v>8316</v>
      </c>
      <c r="S828" s="41">
        <v>41851.700925925928</v>
      </c>
      <c r="T828" s="40">
        <v>2014</v>
      </c>
      <c r="U828" s="42">
        <v>41891.700925925928</v>
      </c>
    </row>
    <row r="829" spans="1:21" x14ac:dyDescent="0.25">
      <c r="A829" s="43">
        <v>4007</v>
      </c>
      <c r="B829" s="44" t="s">
        <v>4003</v>
      </c>
      <c r="C829" s="44" t="s">
        <v>8112</v>
      </c>
      <c r="D829" s="59">
        <v>2000</v>
      </c>
      <c r="E829" s="45">
        <v>5</v>
      </c>
      <c r="F829" s="62" t="s">
        <v>8220</v>
      </c>
      <c r="G829" s="44" t="s">
        <v>8223</v>
      </c>
      <c r="H829" s="44" t="s">
        <v>8245</v>
      </c>
      <c r="I829" s="45">
        <v>1409070480</v>
      </c>
      <c r="J829" s="45">
        <v>1406572381</v>
      </c>
      <c r="K829" s="45" t="b">
        <v>0</v>
      </c>
      <c r="L829" s="45">
        <v>1</v>
      </c>
      <c r="M829" s="45" t="b">
        <v>0</v>
      </c>
      <c r="N829" s="44" t="s">
        <v>8269</v>
      </c>
      <c r="O829" s="45">
        <v>0</v>
      </c>
      <c r="P829" s="45">
        <v>5</v>
      </c>
      <c r="Q829" s="44" t="s">
        <v>8315</v>
      </c>
      <c r="R829" s="44" t="s">
        <v>8316</v>
      </c>
      <c r="S829" s="46">
        <v>41848.772928240738</v>
      </c>
      <c r="T829" s="45"/>
      <c r="U829" s="47">
        <v>41877.686111111114</v>
      </c>
    </row>
    <row r="830" spans="1:21" x14ac:dyDescent="0.25">
      <c r="A830" s="38">
        <v>3999</v>
      </c>
      <c r="B830" s="39" t="s">
        <v>3995</v>
      </c>
      <c r="C830" s="39" t="s">
        <v>8105</v>
      </c>
      <c r="D830" s="58">
        <v>7000</v>
      </c>
      <c r="E830" s="40">
        <v>1156</v>
      </c>
      <c r="F830" s="61" t="s">
        <v>8220</v>
      </c>
      <c r="G830" s="39" t="s">
        <v>8223</v>
      </c>
      <c r="H830" s="39" t="s">
        <v>8245</v>
      </c>
      <c r="I830" s="40">
        <v>1409514709</v>
      </c>
      <c r="J830" s="40">
        <v>1406058798</v>
      </c>
      <c r="K830" s="40" t="b">
        <v>0</v>
      </c>
      <c r="L830" s="40">
        <v>14</v>
      </c>
      <c r="M830" s="40" t="b">
        <v>0</v>
      </c>
      <c r="N830" s="39" t="s">
        <v>8269</v>
      </c>
      <c r="O830" s="40">
        <v>17</v>
      </c>
      <c r="P830" s="40">
        <v>82.57</v>
      </c>
      <c r="Q830" s="39" t="s">
        <v>8315</v>
      </c>
      <c r="R830" s="39" t="s">
        <v>8316</v>
      </c>
      <c r="S830" s="41">
        <v>41842.828680555554</v>
      </c>
      <c r="T830" s="40"/>
      <c r="U830" s="42">
        <v>41882.827650462961</v>
      </c>
    </row>
    <row r="831" spans="1:21" x14ac:dyDescent="0.25">
      <c r="A831" s="43">
        <v>3976</v>
      </c>
      <c r="B831" s="44" t="s">
        <v>3973</v>
      </c>
      <c r="C831" s="44" t="s">
        <v>8083</v>
      </c>
      <c r="D831" s="59">
        <v>1300</v>
      </c>
      <c r="E831" s="45">
        <v>620</v>
      </c>
      <c r="F831" s="62" t="s">
        <v>8220</v>
      </c>
      <c r="G831" s="44" t="s">
        <v>8223</v>
      </c>
      <c r="H831" s="44" t="s">
        <v>8245</v>
      </c>
      <c r="I831" s="45">
        <v>1406876400</v>
      </c>
      <c r="J831" s="45">
        <v>1405024561</v>
      </c>
      <c r="K831" s="45" t="b">
        <v>0</v>
      </c>
      <c r="L831" s="45">
        <v>10</v>
      </c>
      <c r="M831" s="45" t="b">
        <v>0</v>
      </c>
      <c r="N831" s="44" t="s">
        <v>8269</v>
      </c>
      <c r="O831" s="45">
        <v>48</v>
      </c>
      <c r="P831" s="45">
        <v>62</v>
      </c>
      <c r="Q831" s="44" t="s">
        <v>8315</v>
      </c>
      <c r="R831" s="44" t="s">
        <v>8316</v>
      </c>
      <c r="S831" s="46">
        <v>41830.858344907407</v>
      </c>
      <c r="T831" s="45"/>
      <c r="U831" s="47">
        <v>41852.291666666664</v>
      </c>
    </row>
    <row r="832" spans="1:21" x14ac:dyDescent="0.25">
      <c r="A832" s="38">
        <v>3948</v>
      </c>
      <c r="B832" s="39" t="s">
        <v>3945</v>
      </c>
      <c r="C832" s="39" t="s">
        <v>8056</v>
      </c>
      <c r="D832" s="58">
        <v>30000</v>
      </c>
      <c r="E832" s="40">
        <v>0</v>
      </c>
      <c r="F832" s="61" t="s">
        <v>8220</v>
      </c>
      <c r="G832" s="39" t="s">
        <v>8225</v>
      </c>
      <c r="H832" s="39" t="s">
        <v>8247</v>
      </c>
      <c r="I832" s="40">
        <v>1410076123</v>
      </c>
      <c r="J832" s="40">
        <v>1404892123</v>
      </c>
      <c r="K832" s="40" t="b">
        <v>0</v>
      </c>
      <c r="L832" s="40">
        <v>0</v>
      </c>
      <c r="M832" s="40" t="b">
        <v>0</v>
      </c>
      <c r="N832" s="39" t="s">
        <v>8269</v>
      </c>
      <c r="O832" s="40">
        <v>0</v>
      </c>
      <c r="P832" s="40">
        <v>0</v>
      </c>
      <c r="Q832" s="39" t="s">
        <v>8315</v>
      </c>
      <c r="R832" s="39" t="s">
        <v>8316</v>
      </c>
      <c r="S832" s="41">
        <v>41829.325497685182</v>
      </c>
      <c r="T832" s="40"/>
      <c r="U832" s="42">
        <v>41889.325497685182</v>
      </c>
    </row>
    <row r="833" spans="1:21" x14ac:dyDescent="0.25">
      <c r="A833" s="43">
        <v>3944</v>
      </c>
      <c r="B833" s="44" t="s">
        <v>3941</v>
      </c>
      <c r="C833" s="44" t="s">
        <v>8052</v>
      </c>
      <c r="D833" s="59">
        <v>5000</v>
      </c>
      <c r="E833" s="45">
        <v>0</v>
      </c>
      <c r="F833" s="62" t="s">
        <v>8220</v>
      </c>
      <c r="G833" s="44" t="s">
        <v>8223</v>
      </c>
      <c r="H833" s="44" t="s">
        <v>8245</v>
      </c>
      <c r="I833" s="45">
        <v>1440690875</v>
      </c>
      <c r="J833" s="45">
        <v>1438098875</v>
      </c>
      <c r="K833" s="45" t="b">
        <v>0</v>
      </c>
      <c r="L833" s="45">
        <v>0</v>
      </c>
      <c r="M833" s="45" t="b">
        <v>0</v>
      </c>
      <c r="N833" s="44" t="s">
        <v>8269</v>
      </c>
      <c r="O833" s="45">
        <v>0</v>
      </c>
      <c r="P833" s="45">
        <v>0</v>
      </c>
      <c r="Q833" s="44" t="s">
        <v>8315</v>
      </c>
      <c r="R833" s="44" t="s">
        <v>8316</v>
      </c>
      <c r="S833" s="46">
        <v>42213.662905092591</v>
      </c>
      <c r="T833" s="45"/>
      <c r="U833" s="47">
        <v>42243.662905092591</v>
      </c>
    </row>
    <row r="834" spans="1:21" x14ac:dyDescent="0.25">
      <c r="A834" s="38">
        <v>3927</v>
      </c>
      <c r="B834" s="39" t="s">
        <v>3924</v>
      </c>
      <c r="C834" s="39" t="s">
        <v>8035</v>
      </c>
      <c r="D834" s="58">
        <v>2500</v>
      </c>
      <c r="E834" s="40">
        <v>25</v>
      </c>
      <c r="F834" s="61" t="s">
        <v>8220</v>
      </c>
      <c r="G834" s="39" t="s">
        <v>8224</v>
      </c>
      <c r="H834" s="39" t="s">
        <v>8246</v>
      </c>
      <c r="I834" s="40">
        <v>1407565504</v>
      </c>
      <c r="J834" s="40">
        <v>1404973504</v>
      </c>
      <c r="K834" s="40" t="b">
        <v>0</v>
      </c>
      <c r="L834" s="40">
        <v>2</v>
      </c>
      <c r="M834" s="40" t="b">
        <v>0</v>
      </c>
      <c r="N834" s="39" t="s">
        <v>8269</v>
      </c>
      <c r="O834" s="40">
        <v>1</v>
      </c>
      <c r="P834" s="40">
        <v>12.5</v>
      </c>
      <c r="Q834" s="39" t="s">
        <v>8315</v>
      </c>
      <c r="R834" s="39" t="s">
        <v>8316</v>
      </c>
      <c r="S834" s="41">
        <v>41830.267407407409</v>
      </c>
      <c r="T834" s="40">
        <v>2014</v>
      </c>
      <c r="U834" s="42">
        <v>41860.267407407409</v>
      </c>
    </row>
    <row r="835" spans="1:21" x14ac:dyDescent="0.25">
      <c r="A835" s="43">
        <v>3918</v>
      </c>
      <c r="B835" s="44" t="s">
        <v>3915</v>
      </c>
      <c r="C835" s="44" t="s">
        <v>8026</v>
      </c>
      <c r="D835" s="59">
        <v>60000</v>
      </c>
      <c r="E835" s="45">
        <v>120</v>
      </c>
      <c r="F835" s="62" t="s">
        <v>8220</v>
      </c>
      <c r="G835" s="44" t="s">
        <v>8224</v>
      </c>
      <c r="H835" s="44" t="s">
        <v>8246</v>
      </c>
      <c r="I835" s="45">
        <v>1407168000</v>
      </c>
      <c r="J835" s="45">
        <v>1406131023</v>
      </c>
      <c r="K835" s="45" t="b">
        <v>0</v>
      </c>
      <c r="L835" s="45">
        <v>3</v>
      </c>
      <c r="M835" s="45" t="b">
        <v>0</v>
      </c>
      <c r="N835" s="44" t="s">
        <v>8269</v>
      </c>
      <c r="O835" s="45">
        <v>0</v>
      </c>
      <c r="P835" s="45">
        <v>40</v>
      </c>
      <c r="Q835" s="44" t="s">
        <v>8315</v>
      </c>
      <c r="R835" s="44" t="s">
        <v>8316</v>
      </c>
      <c r="S835" s="46">
        <v>41843.664618055554</v>
      </c>
      <c r="T835" s="45">
        <v>2014</v>
      </c>
      <c r="U835" s="47">
        <v>41855.666666666664</v>
      </c>
    </row>
    <row r="836" spans="1:21" x14ac:dyDescent="0.25">
      <c r="A836" s="38">
        <v>3908</v>
      </c>
      <c r="B836" s="39" t="s">
        <v>3905</v>
      </c>
      <c r="C836" s="39" t="s">
        <v>8016</v>
      </c>
      <c r="D836" s="58">
        <v>750</v>
      </c>
      <c r="E836" s="40">
        <v>65</v>
      </c>
      <c r="F836" s="61" t="s">
        <v>8220</v>
      </c>
      <c r="G836" s="39" t="s">
        <v>8223</v>
      </c>
      <c r="H836" s="39" t="s">
        <v>8245</v>
      </c>
      <c r="I836" s="40">
        <v>1406603696</v>
      </c>
      <c r="J836" s="40">
        <v>1405307696</v>
      </c>
      <c r="K836" s="40" t="b">
        <v>0</v>
      </c>
      <c r="L836" s="40">
        <v>4</v>
      </c>
      <c r="M836" s="40" t="b">
        <v>0</v>
      </c>
      <c r="N836" s="39" t="s">
        <v>8269</v>
      </c>
      <c r="O836" s="40">
        <v>9</v>
      </c>
      <c r="P836" s="40">
        <v>16.25</v>
      </c>
      <c r="Q836" s="39" t="s">
        <v>8315</v>
      </c>
      <c r="R836" s="39" t="s">
        <v>8316</v>
      </c>
      <c r="S836" s="41">
        <v>41834.135370370372</v>
      </c>
      <c r="T836" s="40"/>
      <c r="U836" s="42">
        <v>41849.135370370372</v>
      </c>
    </row>
    <row r="837" spans="1:21" x14ac:dyDescent="0.25">
      <c r="A837" s="43">
        <v>3903</v>
      </c>
      <c r="B837" s="44" t="s">
        <v>3900</v>
      </c>
      <c r="C837" s="44" t="s">
        <v>8011</v>
      </c>
      <c r="D837" s="59">
        <v>1500</v>
      </c>
      <c r="E837" s="45">
        <v>0</v>
      </c>
      <c r="F837" s="62" t="s">
        <v>8220</v>
      </c>
      <c r="G837" s="44" t="s">
        <v>8223</v>
      </c>
      <c r="H837" s="44" t="s">
        <v>8245</v>
      </c>
      <c r="I837" s="45">
        <v>1439581080</v>
      </c>
      <c r="J837" s="45">
        <v>1435709765</v>
      </c>
      <c r="K837" s="45" t="b">
        <v>0</v>
      </c>
      <c r="L837" s="45">
        <v>0</v>
      </c>
      <c r="M837" s="45" t="b">
        <v>0</v>
      </c>
      <c r="N837" s="44" t="s">
        <v>8269</v>
      </c>
      <c r="O837" s="45">
        <v>0</v>
      </c>
      <c r="P837" s="45">
        <v>0</v>
      </c>
      <c r="Q837" s="44" t="s">
        <v>8315</v>
      </c>
      <c r="R837" s="44" t="s">
        <v>8316</v>
      </c>
      <c r="S837" s="46">
        <v>42186.01116898148</v>
      </c>
      <c r="T837" s="45"/>
      <c r="U837" s="47">
        <v>42230.818055555559</v>
      </c>
    </row>
    <row r="838" spans="1:21" x14ac:dyDescent="0.25">
      <c r="A838" s="38">
        <v>3899</v>
      </c>
      <c r="B838" s="39" t="s">
        <v>3896</v>
      </c>
      <c r="C838" s="39" t="s">
        <v>8007</v>
      </c>
      <c r="D838" s="58">
        <v>10000</v>
      </c>
      <c r="E838" s="40">
        <v>125</v>
      </c>
      <c r="F838" s="61" t="s">
        <v>8220</v>
      </c>
      <c r="G838" s="39" t="s">
        <v>8223</v>
      </c>
      <c r="H838" s="39" t="s">
        <v>8245</v>
      </c>
      <c r="I838" s="40">
        <v>1407868561</v>
      </c>
      <c r="J838" s="40">
        <v>1406140561</v>
      </c>
      <c r="K838" s="40" t="b">
        <v>0</v>
      </c>
      <c r="L838" s="40">
        <v>2</v>
      </c>
      <c r="M838" s="40" t="b">
        <v>0</v>
      </c>
      <c r="N838" s="39" t="s">
        <v>8269</v>
      </c>
      <c r="O838" s="40">
        <v>1</v>
      </c>
      <c r="P838" s="40">
        <v>62.5</v>
      </c>
      <c r="Q838" s="39" t="s">
        <v>8315</v>
      </c>
      <c r="R838" s="39" t="s">
        <v>8316</v>
      </c>
      <c r="S838" s="41">
        <v>41843.775011574071</v>
      </c>
      <c r="T838" s="40"/>
      <c r="U838" s="42">
        <v>41863.775011574071</v>
      </c>
    </row>
    <row r="839" spans="1:21" x14ac:dyDescent="0.25">
      <c r="A839" s="43">
        <v>3898</v>
      </c>
      <c r="B839" s="44" t="s">
        <v>3895</v>
      </c>
      <c r="C839" s="44" t="s">
        <v>8006</v>
      </c>
      <c r="D839" s="59">
        <v>2500</v>
      </c>
      <c r="E839" s="45">
        <v>814</v>
      </c>
      <c r="F839" s="62" t="s">
        <v>8220</v>
      </c>
      <c r="G839" s="44" t="s">
        <v>8224</v>
      </c>
      <c r="H839" s="44" t="s">
        <v>8246</v>
      </c>
      <c r="I839" s="45">
        <v>1439827200</v>
      </c>
      <c r="J839" s="45">
        <v>1436355270</v>
      </c>
      <c r="K839" s="45" t="b">
        <v>0</v>
      </c>
      <c r="L839" s="45">
        <v>16</v>
      </c>
      <c r="M839" s="45" t="b">
        <v>0</v>
      </c>
      <c r="N839" s="44" t="s">
        <v>8269</v>
      </c>
      <c r="O839" s="45">
        <v>33</v>
      </c>
      <c r="P839" s="45">
        <v>50.88</v>
      </c>
      <c r="Q839" s="44" t="s">
        <v>8315</v>
      </c>
      <c r="R839" s="44" t="s">
        <v>8316</v>
      </c>
      <c r="S839" s="46">
        <v>42193.482291666667</v>
      </c>
      <c r="T839" s="45">
        <v>2015</v>
      </c>
      <c r="U839" s="47">
        <v>42233.666666666664</v>
      </c>
    </row>
    <row r="840" spans="1:21" x14ac:dyDescent="0.25">
      <c r="A840" s="38">
        <v>3865</v>
      </c>
      <c r="B840" s="39" t="s">
        <v>3862</v>
      </c>
      <c r="C840" s="39" t="s">
        <v>7974</v>
      </c>
      <c r="D840" s="58">
        <v>2413</v>
      </c>
      <c r="E840" s="40">
        <v>650</v>
      </c>
      <c r="F840" s="61" t="s">
        <v>8220</v>
      </c>
      <c r="G840" s="39" t="s">
        <v>8228</v>
      </c>
      <c r="H840" s="39" t="s">
        <v>8250</v>
      </c>
      <c r="I840" s="40">
        <v>1409376600</v>
      </c>
      <c r="J840" s="40">
        <v>1405957098</v>
      </c>
      <c r="K840" s="40" t="b">
        <v>0</v>
      </c>
      <c r="L840" s="40">
        <v>14</v>
      </c>
      <c r="M840" s="40" t="b">
        <v>0</v>
      </c>
      <c r="N840" s="39" t="s">
        <v>8269</v>
      </c>
      <c r="O840" s="40">
        <v>27</v>
      </c>
      <c r="P840" s="40">
        <v>46.43</v>
      </c>
      <c r="Q840" s="39" t="s">
        <v>8315</v>
      </c>
      <c r="R840" s="39" t="s">
        <v>8316</v>
      </c>
      <c r="S840" s="41">
        <v>41841.651597222219</v>
      </c>
      <c r="T840" s="40"/>
      <c r="U840" s="42">
        <v>41881.229166666664</v>
      </c>
    </row>
    <row r="841" spans="1:21" x14ac:dyDescent="0.25">
      <c r="A841" s="43">
        <v>3860</v>
      </c>
      <c r="B841" s="44" t="s">
        <v>3857</v>
      </c>
      <c r="C841" s="44" t="s">
        <v>7969</v>
      </c>
      <c r="D841" s="59">
        <v>6000</v>
      </c>
      <c r="E841" s="45">
        <v>1060</v>
      </c>
      <c r="F841" s="62" t="s">
        <v>8220</v>
      </c>
      <c r="G841" s="44" t="s">
        <v>8223</v>
      </c>
      <c r="H841" s="44" t="s">
        <v>8245</v>
      </c>
      <c r="I841" s="45">
        <v>1407858710</v>
      </c>
      <c r="J841" s="45">
        <v>1405266710</v>
      </c>
      <c r="K841" s="45" t="b">
        <v>0</v>
      </c>
      <c r="L841" s="45">
        <v>13</v>
      </c>
      <c r="M841" s="45" t="b">
        <v>0</v>
      </c>
      <c r="N841" s="44" t="s">
        <v>8269</v>
      </c>
      <c r="O841" s="45">
        <v>18</v>
      </c>
      <c r="P841" s="45">
        <v>81.540000000000006</v>
      </c>
      <c r="Q841" s="44" t="s">
        <v>8315</v>
      </c>
      <c r="R841" s="44" t="s">
        <v>8316</v>
      </c>
      <c r="S841" s="46">
        <v>41833.660995370374</v>
      </c>
      <c r="T841" s="45"/>
      <c r="U841" s="47">
        <v>41863.660995370374</v>
      </c>
    </row>
    <row r="842" spans="1:21" x14ac:dyDescent="0.25">
      <c r="A842" s="38">
        <v>3857</v>
      </c>
      <c r="B842" s="39" t="s">
        <v>3854</v>
      </c>
      <c r="C842" s="39" t="s">
        <v>7966</v>
      </c>
      <c r="D842" s="58">
        <v>5000</v>
      </c>
      <c r="E842" s="40">
        <v>260</v>
      </c>
      <c r="F842" s="61" t="s">
        <v>8220</v>
      </c>
      <c r="G842" s="39" t="s">
        <v>8223</v>
      </c>
      <c r="H842" s="39" t="s">
        <v>8245</v>
      </c>
      <c r="I842" s="40">
        <v>1406913120</v>
      </c>
      <c r="J842" s="40">
        <v>1404927690</v>
      </c>
      <c r="K842" s="40" t="b">
        <v>0</v>
      </c>
      <c r="L842" s="40">
        <v>4</v>
      </c>
      <c r="M842" s="40" t="b">
        <v>0</v>
      </c>
      <c r="N842" s="39" t="s">
        <v>8269</v>
      </c>
      <c r="O842" s="40">
        <v>5</v>
      </c>
      <c r="P842" s="40">
        <v>65</v>
      </c>
      <c r="Q842" s="39" t="s">
        <v>8315</v>
      </c>
      <c r="R842" s="39" t="s">
        <v>8316</v>
      </c>
      <c r="S842" s="41">
        <v>41829.73715277778</v>
      </c>
      <c r="T842" s="40"/>
      <c r="U842" s="42">
        <v>41852.716666666667</v>
      </c>
    </row>
    <row r="843" spans="1:21" x14ac:dyDescent="0.25">
      <c r="A843" s="43">
        <v>3853</v>
      </c>
      <c r="B843" s="44" t="s">
        <v>3850</v>
      </c>
      <c r="C843" s="44" t="s">
        <v>7962</v>
      </c>
      <c r="D843" s="59">
        <v>100000</v>
      </c>
      <c r="E843" s="45">
        <v>26</v>
      </c>
      <c r="F843" s="62" t="s">
        <v>8220</v>
      </c>
      <c r="G843" s="44" t="s">
        <v>8223</v>
      </c>
      <c r="H843" s="44" t="s">
        <v>8245</v>
      </c>
      <c r="I843" s="45">
        <v>1409602178</v>
      </c>
      <c r="J843" s="45">
        <v>1406578178</v>
      </c>
      <c r="K843" s="45" t="b">
        <v>0</v>
      </c>
      <c r="L843" s="45">
        <v>2</v>
      </c>
      <c r="M843" s="45" t="b">
        <v>0</v>
      </c>
      <c r="N843" s="44" t="s">
        <v>8269</v>
      </c>
      <c r="O843" s="45">
        <v>0</v>
      </c>
      <c r="P843" s="45">
        <v>13</v>
      </c>
      <c r="Q843" s="44" t="s">
        <v>8315</v>
      </c>
      <c r="R843" s="44" t="s">
        <v>8316</v>
      </c>
      <c r="S843" s="46">
        <v>41848.84002314815</v>
      </c>
      <c r="T843" s="45"/>
      <c r="U843" s="47">
        <v>41883.84002314815</v>
      </c>
    </row>
    <row r="844" spans="1:21" x14ac:dyDescent="0.25">
      <c r="A844" s="38">
        <v>3805</v>
      </c>
      <c r="B844" s="39" t="s">
        <v>3802</v>
      </c>
      <c r="C844" s="39" t="s">
        <v>7915</v>
      </c>
      <c r="D844" s="58">
        <v>150000</v>
      </c>
      <c r="E844" s="40">
        <v>3</v>
      </c>
      <c r="F844" s="61" t="s">
        <v>8220</v>
      </c>
      <c r="G844" s="39" t="s">
        <v>8223</v>
      </c>
      <c r="H844" s="39" t="s">
        <v>8245</v>
      </c>
      <c r="I844" s="40">
        <v>1411852640</v>
      </c>
      <c r="J844" s="40">
        <v>1406668640</v>
      </c>
      <c r="K844" s="40" t="b">
        <v>0</v>
      </c>
      <c r="L844" s="40">
        <v>2</v>
      </c>
      <c r="M844" s="40" t="b">
        <v>0</v>
      </c>
      <c r="N844" s="39" t="s">
        <v>8303</v>
      </c>
      <c r="O844" s="40">
        <v>0</v>
      </c>
      <c r="P844" s="40">
        <v>1.5</v>
      </c>
      <c r="Q844" s="39" t="s">
        <v>8315</v>
      </c>
      <c r="R844" s="39" t="s">
        <v>8357</v>
      </c>
      <c r="S844" s="41">
        <v>41849.887037037035</v>
      </c>
      <c r="T844" s="40"/>
      <c r="U844" s="42">
        <v>41909.887037037035</v>
      </c>
    </row>
    <row r="845" spans="1:21" x14ac:dyDescent="0.25">
      <c r="A845" s="43">
        <v>3798</v>
      </c>
      <c r="B845" s="44" t="s">
        <v>3795</v>
      </c>
      <c r="C845" s="44" t="s">
        <v>7908</v>
      </c>
      <c r="D845" s="59">
        <v>70000</v>
      </c>
      <c r="E845" s="45">
        <v>1025</v>
      </c>
      <c r="F845" s="62" t="s">
        <v>8220</v>
      </c>
      <c r="G845" s="44" t="s">
        <v>8223</v>
      </c>
      <c r="H845" s="44" t="s">
        <v>8245</v>
      </c>
      <c r="I845" s="45">
        <v>1407691248</v>
      </c>
      <c r="J845" s="45">
        <v>1405099248</v>
      </c>
      <c r="K845" s="45" t="b">
        <v>0</v>
      </c>
      <c r="L845" s="45">
        <v>5</v>
      </c>
      <c r="M845" s="45" t="b">
        <v>0</v>
      </c>
      <c r="N845" s="44" t="s">
        <v>8303</v>
      </c>
      <c r="O845" s="45">
        <v>1</v>
      </c>
      <c r="P845" s="45">
        <v>205</v>
      </c>
      <c r="Q845" s="44" t="s">
        <v>8315</v>
      </c>
      <c r="R845" s="44" t="s">
        <v>8357</v>
      </c>
      <c r="S845" s="46">
        <v>41831.722777777781</v>
      </c>
      <c r="T845" s="45"/>
      <c r="U845" s="47">
        <v>41861.722777777781</v>
      </c>
    </row>
    <row r="846" spans="1:21" x14ac:dyDescent="0.25">
      <c r="A846" s="38">
        <v>3795</v>
      </c>
      <c r="B846" s="39" t="s">
        <v>3792</v>
      </c>
      <c r="C846" s="39" t="s">
        <v>7905</v>
      </c>
      <c r="D846" s="58">
        <v>600</v>
      </c>
      <c r="E846" s="40">
        <v>10</v>
      </c>
      <c r="F846" s="61" t="s">
        <v>8220</v>
      </c>
      <c r="G846" s="39" t="s">
        <v>8224</v>
      </c>
      <c r="H846" s="39" t="s">
        <v>8246</v>
      </c>
      <c r="I846" s="40">
        <v>1440801000</v>
      </c>
      <c r="J846" s="40">
        <v>1437042490</v>
      </c>
      <c r="K846" s="40" t="b">
        <v>0</v>
      </c>
      <c r="L846" s="40">
        <v>2</v>
      </c>
      <c r="M846" s="40" t="b">
        <v>0</v>
      </c>
      <c r="N846" s="39" t="s">
        <v>8303</v>
      </c>
      <c r="O846" s="40">
        <v>2</v>
      </c>
      <c r="P846" s="40">
        <v>5</v>
      </c>
      <c r="Q846" s="39" t="s">
        <v>8315</v>
      </c>
      <c r="R846" s="39" t="s">
        <v>8357</v>
      </c>
      <c r="S846" s="41">
        <v>42201.436226851853</v>
      </c>
      <c r="T846" s="40">
        <v>2015</v>
      </c>
      <c r="U846" s="42">
        <v>42244.9375</v>
      </c>
    </row>
    <row r="847" spans="1:21" x14ac:dyDescent="0.25">
      <c r="A847" s="43">
        <v>3745</v>
      </c>
      <c r="B847" s="44" t="s">
        <v>3742</v>
      </c>
      <c r="C847" s="44" t="s">
        <v>7855</v>
      </c>
      <c r="D847" s="59">
        <v>100</v>
      </c>
      <c r="E847" s="45">
        <v>10</v>
      </c>
      <c r="F847" s="62" t="s">
        <v>8220</v>
      </c>
      <c r="G847" s="44" t="s">
        <v>8223</v>
      </c>
      <c r="H847" s="44" t="s">
        <v>8245</v>
      </c>
      <c r="I847" s="45">
        <v>1407689102</v>
      </c>
      <c r="J847" s="45">
        <v>1405097102</v>
      </c>
      <c r="K847" s="45" t="b">
        <v>0</v>
      </c>
      <c r="L847" s="45">
        <v>1</v>
      </c>
      <c r="M847" s="45" t="b">
        <v>0</v>
      </c>
      <c r="N847" s="44" t="s">
        <v>8269</v>
      </c>
      <c r="O847" s="45">
        <v>10</v>
      </c>
      <c r="P847" s="45">
        <v>10</v>
      </c>
      <c r="Q847" s="44" t="s">
        <v>8315</v>
      </c>
      <c r="R847" s="44" t="s">
        <v>8316</v>
      </c>
      <c r="S847" s="46">
        <v>41831.697939814818</v>
      </c>
      <c r="T847" s="45"/>
      <c r="U847" s="47">
        <v>41861.697939814818</v>
      </c>
    </row>
    <row r="848" spans="1:21" x14ac:dyDescent="0.25">
      <c r="A848" s="38">
        <v>3740</v>
      </c>
      <c r="B848" s="39" t="s">
        <v>3737</v>
      </c>
      <c r="C848" s="39" t="s">
        <v>7850</v>
      </c>
      <c r="D848" s="58">
        <v>2000</v>
      </c>
      <c r="E848" s="40">
        <v>358</v>
      </c>
      <c r="F848" s="61" t="s">
        <v>8220</v>
      </c>
      <c r="G848" s="39" t="s">
        <v>8223</v>
      </c>
      <c r="H848" s="39" t="s">
        <v>8245</v>
      </c>
      <c r="I848" s="40">
        <v>1407808438</v>
      </c>
      <c r="J848" s="40">
        <v>1405217355</v>
      </c>
      <c r="K848" s="40" t="b">
        <v>0</v>
      </c>
      <c r="L848" s="40">
        <v>14</v>
      </c>
      <c r="M848" s="40" t="b">
        <v>0</v>
      </c>
      <c r="N848" s="39" t="s">
        <v>8269</v>
      </c>
      <c r="O848" s="40">
        <v>18</v>
      </c>
      <c r="P848" s="40">
        <v>25.57</v>
      </c>
      <c r="Q848" s="39" t="s">
        <v>8315</v>
      </c>
      <c r="R848" s="39" t="s">
        <v>8316</v>
      </c>
      <c r="S848" s="41">
        <v>41833.089756944442</v>
      </c>
      <c r="T848" s="40"/>
      <c r="U848" s="42">
        <v>41863.079143518517</v>
      </c>
    </row>
    <row r="849" spans="1:21" x14ac:dyDescent="0.25">
      <c r="A849" s="43">
        <v>3730</v>
      </c>
      <c r="B849" s="44" t="s">
        <v>3727</v>
      </c>
      <c r="C849" s="44" t="s">
        <v>7840</v>
      </c>
      <c r="D849" s="59">
        <v>1000</v>
      </c>
      <c r="E849" s="45">
        <v>100</v>
      </c>
      <c r="F849" s="62" t="s">
        <v>8220</v>
      </c>
      <c r="G849" s="44" t="s">
        <v>8223</v>
      </c>
      <c r="H849" s="44" t="s">
        <v>8245</v>
      </c>
      <c r="I849" s="45">
        <v>1439828159</v>
      </c>
      <c r="J849" s="45">
        <v>1437236159</v>
      </c>
      <c r="K849" s="45" t="b">
        <v>0</v>
      </c>
      <c r="L849" s="45">
        <v>1</v>
      </c>
      <c r="M849" s="45" t="b">
        <v>0</v>
      </c>
      <c r="N849" s="44" t="s">
        <v>8269</v>
      </c>
      <c r="O849" s="45">
        <v>10</v>
      </c>
      <c r="P849" s="45">
        <v>100</v>
      </c>
      <c r="Q849" s="44" t="s">
        <v>8315</v>
      </c>
      <c r="R849" s="44" t="s">
        <v>8316</v>
      </c>
      <c r="S849" s="46">
        <v>42203.677766203706</v>
      </c>
      <c r="T849" s="45"/>
      <c r="U849" s="47">
        <v>42233.677766203706</v>
      </c>
    </row>
    <row r="850" spans="1:21" x14ac:dyDescent="0.25">
      <c r="A850" s="38">
        <v>3728</v>
      </c>
      <c r="B850" s="39" t="s">
        <v>3725</v>
      </c>
      <c r="C850" s="39" t="s">
        <v>7838</v>
      </c>
      <c r="D850" s="58">
        <v>20000</v>
      </c>
      <c r="E850" s="40">
        <v>1862</v>
      </c>
      <c r="F850" s="61" t="s">
        <v>8220</v>
      </c>
      <c r="G850" s="39" t="s">
        <v>8223</v>
      </c>
      <c r="H850" s="39" t="s">
        <v>8245</v>
      </c>
      <c r="I850" s="40">
        <v>1439957176</v>
      </c>
      <c r="J850" s="40">
        <v>1437365176</v>
      </c>
      <c r="K850" s="40" t="b">
        <v>0</v>
      </c>
      <c r="L850" s="40">
        <v>31</v>
      </c>
      <c r="M850" s="40" t="b">
        <v>0</v>
      </c>
      <c r="N850" s="39" t="s">
        <v>8269</v>
      </c>
      <c r="O850" s="40">
        <v>9</v>
      </c>
      <c r="P850" s="40">
        <v>60.06</v>
      </c>
      <c r="Q850" s="39" t="s">
        <v>8315</v>
      </c>
      <c r="R850" s="39" t="s">
        <v>8316</v>
      </c>
      <c r="S850" s="41">
        <v>42205.171018518522</v>
      </c>
      <c r="T850" s="40"/>
      <c r="U850" s="42">
        <v>42235.171018518522</v>
      </c>
    </row>
    <row r="851" spans="1:21" x14ac:dyDescent="0.25">
      <c r="A851" s="43">
        <v>3114</v>
      </c>
      <c r="B851" s="44" t="s">
        <v>3114</v>
      </c>
      <c r="C851" s="44" t="s">
        <v>7224</v>
      </c>
      <c r="D851" s="59">
        <v>75000</v>
      </c>
      <c r="E851" s="45">
        <v>0</v>
      </c>
      <c r="F851" s="62" t="s">
        <v>8220</v>
      </c>
      <c r="G851" s="44" t="s">
        <v>8223</v>
      </c>
      <c r="H851" s="44" t="s">
        <v>8245</v>
      </c>
      <c r="I851" s="45">
        <v>1411312250</v>
      </c>
      <c r="J851" s="45">
        <v>1406128250</v>
      </c>
      <c r="K851" s="45" t="b">
        <v>0</v>
      </c>
      <c r="L851" s="45">
        <v>0</v>
      </c>
      <c r="M851" s="45" t="b">
        <v>0</v>
      </c>
      <c r="N851" s="44" t="s">
        <v>8301</v>
      </c>
      <c r="O851" s="45">
        <v>0</v>
      </c>
      <c r="P851" s="45">
        <v>0</v>
      </c>
      <c r="Q851" s="44" t="s">
        <v>8315</v>
      </c>
      <c r="R851" s="44" t="s">
        <v>8355</v>
      </c>
      <c r="S851" s="46">
        <v>41843.632523148146</v>
      </c>
      <c r="T851" s="45"/>
      <c r="U851" s="47">
        <v>41903.632523148146</v>
      </c>
    </row>
    <row r="852" spans="1:21" x14ac:dyDescent="0.25">
      <c r="A852" s="38">
        <v>3109</v>
      </c>
      <c r="B852" s="39" t="s">
        <v>3109</v>
      </c>
      <c r="C852" s="39" t="s">
        <v>7219</v>
      </c>
      <c r="D852" s="58">
        <v>26500</v>
      </c>
      <c r="E852" s="40">
        <v>6633</v>
      </c>
      <c r="F852" s="61" t="s">
        <v>8220</v>
      </c>
      <c r="G852" s="39" t="s">
        <v>8223</v>
      </c>
      <c r="H852" s="39" t="s">
        <v>8245</v>
      </c>
      <c r="I852" s="40">
        <v>1409194810</v>
      </c>
      <c r="J852" s="40">
        <v>1406170810</v>
      </c>
      <c r="K852" s="40" t="b">
        <v>0</v>
      </c>
      <c r="L852" s="40">
        <v>114</v>
      </c>
      <c r="M852" s="40" t="b">
        <v>0</v>
      </c>
      <c r="N852" s="39" t="s">
        <v>8301</v>
      </c>
      <c r="O852" s="40">
        <v>25</v>
      </c>
      <c r="P852" s="40">
        <v>58.18</v>
      </c>
      <c r="Q852" s="39" t="s">
        <v>8315</v>
      </c>
      <c r="R852" s="39" t="s">
        <v>8355</v>
      </c>
      <c r="S852" s="41">
        <v>41844.125115740739</v>
      </c>
      <c r="T852" s="40"/>
      <c r="U852" s="42">
        <v>41879.125115740739</v>
      </c>
    </row>
    <row r="853" spans="1:21" x14ac:dyDescent="0.25">
      <c r="A853" s="43">
        <v>3102</v>
      </c>
      <c r="B853" s="44" t="s">
        <v>3102</v>
      </c>
      <c r="C853" s="44" t="s">
        <v>7212</v>
      </c>
      <c r="D853" s="59">
        <v>16000</v>
      </c>
      <c r="E853" s="45">
        <v>6258</v>
      </c>
      <c r="F853" s="62" t="s">
        <v>8220</v>
      </c>
      <c r="G853" s="44" t="s">
        <v>8224</v>
      </c>
      <c r="H853" s="44" t="s">
        <v>8246</v>
      </c>
      <c r="I853" s="45">
        <v>1471939818</v>
      </c>
      <c r="J853" s="45">
        <v>1467619818</v>
      </c>
      <c r="K853" s="45" t="b">
        <v>0</v>
      </c>
      <c r="L853" s="45">
        <v>90</v>
      </c>
      <c r="M853" s="45" t="b">
        <v>0</v>
      </c>
      <c r="N853" s="44" t="s">
        <v>8301</v>
      </c>
      <c r="O853" s="45">
        <v>39</v>
      </c>
      <c r="P853" s="45">
        <v>69.53</v>
      </c>
      <c r="Q853" s="44" t="s">
        <v>8315</v>
      </c>
      <c r="R853" s="44" t="s">
        <v>8355</v>
      </c>
      <c r="S853" s="46">
        <v>42555.340486111112</v>
      </c>
      <c r="T853" s="45">
        <v>2016</v>
      </c>
      <c r="U853" s="47">
        <v>42605.340486111112</v>
      </c>
    </row>
    <row r="854" spans="1:21" x14ac:dyDescent="0.25">
      <c r="A854" s="38">
        <v>3094</v>
      </c>
      <c r="B854" s="39" t="s">
        <v>3094</v>
      </c>
      <c r="C854" s="39" t="s">
        <v>7204</v>
      </c>
      <c r="D854" s="58">
        <v>100000</v>
      </c>
      <c r="E854" s="40">
        <v>25</v>
      </c>
      <c r="F854" s="61" t="s">
        <v>8220</v>
      </c>
      <c r="G854" s="39" t="s">
        <v>8223</v>
      </c>
      <c r="H854" s="39" t="s">
        <v>8245</v>
      </c>
      <c r="I854" s="40">
        <v>1442775956</v>
      </c>
      <c r="J854" s="40">
        <v>1437591956</v>
      </c>
      <c r="K854" s="40" t="b">
        <v>0</v>
      </c>
      <c r="L854" s="40">
        <v>1</v>
      </c>
      <c r="M854" s="40" t="b">
        <v>0</v>
      </c>
      <c r="N854" s="39" t="s">
        <v>8301</v>
      </c>
      <c r="O854" s="40">
        <v>0</v>
      </c>
      <c r="P854" s="40">
        <v>25</v>
      </c>
      <c r="Q854" s="39" t="s">
        <v>8315</v>
      </c>
      <c r="R854" s="39" t="s">
        <v>8355</v>
      </c>
      <c r="S854" s="41">
        <v>42207.795787037037</v>
      </c>
      <c r="T854" s="40"/>
      <c r="U854" s="42">
        <v>42267.795787037037</v>
      </c>
    </row>
    <row r="855" spans="1:21" x14ac:dyDescent="0.25">
      <c r="A855" s="43">
        <v>3091</v>
      </c>
      <c r="B855" s="44" t="s">
        <v>3091</v>
      </c>
      <c r="C855" s="44" t="s">
        <v>7201</v>
      </c>
      <c r="D855" s="59">
        <v>5000</v>
      </c>
      <c r="E855" s="45">
        <v>796</v>
      </c>
      <c r="F855" s="62" t="s">
        <v>8220</v>
      </c>
      <c r="G855" s="44" t="s">
        <v>8223</v>
      </c>
      <c r="H855" s="44" t="s">
        <v>8245</v>
      </c>
      <c r="I855" s="45">
        <v>1471214743</v>
      </c>
      <c r="J855" s="45">
        <v>1468622743</v>
      </c>
      <c r="K855" s="45" t="b">
        <v>0</v>
      </c>
      <c r="L855" s="45">
        <v>9</v>
      </c>
      <c r="M855" s="45" t="b">
        <v>0</v>
      </c>
      <c r="N855" s="44" t="s">
        <v>8301</v>
      </c>
      <c r="O855" s="45">
        <v>16</v>
      </c>
      <c r="P855" s="45">
        <v>88.44</v>
      </c>
      <c r="Q855" s="44" t="s">
        <v>8315</v>
      </c>
      <c r="R855" s="44" t="s">
        <v>8355</v>
      </c>
      <c r="S855" s="46">
        <v>42566.948414351849</v>
      </c>
      <c r="T855" s="45"/>
      <c r="U855" s="47">
        <v>42596.948414351849</v>
      </c>
    </row>
    <row r="856" spans="1:21" x14ac:dyDescent="0.25">
      <c r="A856" s="38">
        <v>3065</v>
      </c>
      <c r="B856" s="39" t="s">
        <v>3065</v>
      </c>
      <c r="C856" s="39" t="s">
        <v>7175</v>
      </c>
      <c r="D856" s="58">
        <v>25000</v>
      </c>
      <c r="E856" s="40">
        <v>10</v>
      </c>
      <c r="F856" s="61" t="s">
        <v>8220</v>
      </c>
      <c r="G856" s="39" t="s">
        <v>8223</v>
      </c>
      <c r="H856" s="39" t="s">
        <v>8245</v>
      </c>
      <c r="I856" s="40">
        <v>1406683172</v>
      </c>
      <c r="J856" s="40">
        <v>1404523172</v>
      </c>
      <c r="K856" s="40" t="b">
        <v>0</v>
      </c>
      <c r="L856" s="40">
        <v>2</v>
      </c>
      <c r="M856" s="40" t="b">
        <v>0</v>
      </c>
      <c r="N856" s="39" t="s">
        <v>8301</v>
      </c>
      <c r="O856" s="40">
        <v>0</v>
      </c>
      <c r="P856" s="40">
        <v>5</v>
      </c>
      <c r="Q856" s="39" t="s">
        <v>8315</v>
      </c>
      <c r="R856" s="39" t="s">
        <v>8355</v>
      </c>
      <c r="S856" s="41">
        <v>41825.055231481485</v>
      </c>
      <c r="T856" s="40"/>
      <c r="U856" s="42">
        <v>41850.055231481485</v>
      </c>
    </row>
    <row r="857" spans="1:21" x14ac:dyDescent="0.25">
      <c r="A857" s="43">
        <v>3061</v>
      </c>
      <c r="B857" s="44" t="s">
        <v>3061</v>
      </c>
      <c r="C857" s="44" t="s">
        <v>7171</v>
      </c>
      <c r="D857" s="59">
        <v>1000000</v>
      </c>
      <c r="E857" s="45">
        <v>0</v>
      </c>
      <c r="F857" s="62" t="s">
        <v>8220</v>
      </c>
      <c r="G857" s="44" t="s">
        <v>8223</v>
      </c>
      <c r="H857" s="44" t="s">
        <v>8245</v>
      </c>
      <c r="I857" s="45">
        <v>1407955748</v>
      </c>
      <c r="J857" s="45">
        <v>1405363748</v>
      </c>
      <c r="K857" s="45" t="b">
        <v>0</v>
      </c>
      <c r="L857" s="45">
        <v>0</v>
      </c>
      <c r="M857" s="45" t="b">
        <v>0</v>
      </c>
      <c r="N857" s="44" t="s">
        <v>8301</v>
      </c>
      <c r="O857" s="45">
        <v>0</v>
      </c>
      <c r="P857" s="45">
        <v>0</v>
      </c>
      <c r="Q857" s="44" t="s">
        <v>8315</v>
      </c>
      <c r="R857" s="44" t="s">
        <v>8355</v>
      </c>
      <c r="S857" s="46">
        <v>41834.784120370372</v>
      </c>
      <c r="T857" s="45"/>
      <c r="U857" s="47">
        <v>41864.784120370372</v>
      </c>
    </row>
    <row r="858" spans="1:21" x14ac:dyDescent="0.25">
      <c r="A858" s="38">
        <v>3059</v>
      </c>
      <c r="B858" s="39" t="s">
        <v>3059</v>
      </c>
      <c r="C858" s="39" t="s">
        <v>7169</v>
      </c>
      <c r="D858" s="58">
        <v>15000</v>
      </c>
      <c r="E858" s="40">
        <v>451</v>
      </c>
      <c r="F858" s="61" t="s">
        <v>8220</v>
      </c>
      <c r="G858" s="39" t="s">
        <v>8223</v>
      </c>
      <c r="H858" s="39" t="s">
        <v>8245</v>
      </c>
      <c r="I858" s="40">
        <v>1407536846</v>
      </c>
      <c r="J858" s="40">
        <v>1404944846</v>
      </c>
      <c r="K858" s="40" t="b">
        <v>0</v>
      </c>
      <c r="L858" s="40">
        <v>11</v>
      </c>
      <c r="M858" s="40" t="b">
        <v>0</v>
      </c>
      <c r="N858" s="39" t="s">
        <v>8301</v>
      </c>
      <c r="O858" s="40">
        <v>3</v>
      </c>
      <c r="P858" s="40">
        <v>41</v>
      </c>
      <c r="Q858" s="39" t="s">
        <v>8315</v>
      </c>
      <c r="R858" s="39" t="s">
        <v>8355</v>
      </c>
      <c r="S858" s="41">
        <v>41829.935717592591</v>
      </c>
      <c r="T858" s="40"/>
      <c r="U858" s="42">
        <v>41859.935717592591</v>
      </c>
    </row>
    <row r="859" spans="1:21" x14ac:dyDescent="0.25">
      <c r="A859" s="43">
        <v>3056</v>
      </c>
      <c r="B859" s="44" t="s">
        <v>3056</v>
      </c>
      <c r="C859" s="44" t="s">
        <v>7166</v>
      </c>
      <c r="D859" s="59">
        <v>25000</v>
      </c>
      <c r="E859" s="45">
        <v>0</v>
      </c>
      <c r="F859" s="62" t="s">
        <v>8220</v>
      </c>
      <c r="G859" s="44" t="s">
        <v>8223</v>
      </c>
      <c r="H859" s="44" t="s">
        <v>8245</v>
      </c>
      <c r="I859" s="45">
        <v>1412003784</v>
      </c>
      <c r="J859" s="45">
        <v>1406819784</v>
      </c>
      <c r="K859" s="45" t="b">
        <v>0</v>
      </c>
      <c r="L859" s="45">
        <v>0</v>
      </c>
      <c r="M859" s="45" t="b">
        <v>0</v>
      </c>
      <c r="N859" s="44" t="s">
        <v>8301</v>
      </c>
      <c r="O859" s="45">
        <v>0</v>
      </c>
      <c r="P859" s="45">
        <v>0</v>
      </c>
      <c r="Q859" s="44" t="s">
        <v>8315</v>
      </c>
      <c r="R859" s="44" t="s">
        <v>8355</v>
      </c>
      <c r="S859" s="46">
        <v>41851.636388888888</v>
      </c>
      <c r="T859" s="45"/>
      <c r="U859" s="47">
        <v>41911.636388888888</v>
      </c>
    </row>
    <row r="860" spans="1:21" x14ac:dyDescent="0.25">
      <c r="A860" s="38">
        <v>2946</v>
      </c>
      <c r="B860" s="39" t="s">
        <v>2946</v>
      </c>
      <c r="C860" s="39" t="s">
        <v>7056</v>
      </c>
      <c r="D860" s="58">
        <v>2000</v>
      </c>
      <c r="E860" s="40">
        <v>2</v>
      </c>
      <c r="F860" s="61" t="s">
        <v>8220</v>
      </c>
      <c r="G860" s="39" t="s">
        <v>8224</v>
      </c>
      <c r="H860" s="39" t="s">
        <v>8246</v>
      </c>
      <c r="I860" s="40">
        <v>1471265092</v>
      </c>
      <c r="J860" s="40">
        <v>1468673092</v>
      </c>
      <c r="K860" s="40" t="b">
        <v>0</v>
      </c>
      <c r="L860" s="40">
        <v>2</v>
      </c>
      <c r="M860" s="40" t="b">
        <v>0</v>
      </c>
      <c r="N860" s="39" t="s">
        <v>8301</v>
      </c>
      <c r="O860" s="40">
        <v>0</v>
      </c>
      <c r="P860" s="40">
        <v>1</v>
      </c>
      <c r="Q860" s="39" t="s">
        <v>8315</v>
      </c>
      <c r="R860" s="39" t="s">
        <v>8355</v>
      </c>
      <c r="S860" s="41">
        <v>42567.531157407408</v>
      </c>
      <c r="T860" s="40">
        <v>2016</v>
      </c>
      <c r="U860" s="42">
        <v>42597.531157407408</v>
      </c>
    </row>
    <row r="861" spans="1:21" x14ac:dyDescent="0.25">
      <c r="A861" s="43">
        <v>2919</v>
      </c>
      <c r="B861" s="44" t="s">
        <v>2919</v>
      </c>
      <c r="C861" s="44" t="s">
        <v>7029</v>
      </c>
      <c r="D861" s="59">
        <v>600</v>
      </c>
      <c r="E861" s="45">
        <v>51</v>
      </c>
      <c r="F861" s="62" t="s">
        <v>8220</v>
      </c>
      <c r="G861" s="44" t="s">
        <v>8223</v>
      </c>
      <c r="H861" s="44" t="s">
        <v>8245</v>
      </c>
      <c r="I861" s="45">
        <v>1407250329</v>
      </c>
      <c r="J861" s="45">
        <v>1404658329</v>
      </c>
      <c r="K861" s="45" t="b">
        <v>0</v>
      </c>
      <c r="L861" s="45">
        <v>6</v>
      </c>
      <c r="M861" s="45" t="b">
        <v>0</v>
      </c>
      <c r="N861" s="44" t="s">
        <v>8269</v>
      </c>
      <c r="O861" s="45">
        <v>9</v>
      </c>
      <c r="P861" s="45">
        <v>8.5</v>
      </c>
      <c r="Q861" s="44" t="s">
        <v>8315</v>
      </c>
      <c r="R861" s="44" t="s">
        <v>8316</v>
      </c>
      <c r="S861" s="46">
        <v>41826.61954861111</v>
      </c>
      <c r="T861" s="45"/>
      <c r="U861" s="47">
        <v>41856.61954861111</v>
      </c>
    </row>
    <row r="862" spans="1:21" x14ac:dyDescent="0.25">
      <c r="A862" s="38">
        <v>2913</v>
      </c>
      <c r="B862" s="39" t="s">
        <v>2913</v>
      </c>
      <c r="C862" s="39" t="s">
        <v>7023</v>
      </c>
      <c r="D862" s="58">
        <v>10000</v>
      </c>
      <c r="E862" s="40">
        <v>2</v>
      </c>
      <c r="F862" s="61" t="s">
        <v>8220</v>
      </c>
      <c r="G862" s="39" t="s">
        <v>8223</v>
      </c>
      <c r="H862" s="39" t="s">
        <v>8245</v>
      </c>
      <c r="I862" s="40">
        <v>1410041339</v>
      </c>
      <c r="J862" s="40">
        <v>1404857339</v>
      </c>
      <c r="K862" s="40" t="b">
        <v>0</v>
      </c>
      <c r="L862" s="40">
        <v>2</v>
      </c>
      <c r="M862" s="40" t="b">
        <v>0</v>
      </c>
      <c r="N862" s="39" t="s">
        <v>8269</v>
      </c>
      <c r="O862" s="40">
        <v>0</v>
      </c>
      <c r="P862" s="40">
        <v>1</v>
      </c>
      <c r="Q862" s="39" t="s">
        <v>8315</v>
      </c>
      <c r="R862" s="39" t="s">
        <v>8316</v>
      </c>
      <c r="S862" s="41">
        <v>41828.922905092593</v>
      </c>
      <c r="T862" s="40"/>
      <c r="U862" s="42">
        <v>41888.922905092593</v>
      </c>
    </row>
    <row r="863" spans="1:21" x14ac:dyDescent="0.25">
      <c r="A863" s="43">
        <v>2906</v>
      </c>
      <c r="B863" s="44" t="s">
        <v>2906</v>
      </c>
      <c r="C863" s="44" t="s">
        <v>7016</v>
      </c>
      <c r="D863" s="59">
        <v>6000</v>
      </c>
      <c r="E863" s="45">
        <v>565</v>
      </c>
      <c r="F863" s="62" t="s">
        <v>8220</v>
      </c>
      <c r="G863" s="44" t="s">
        <v>8223</v>
      </c>
      <c r="H863" s="44" t="s">
        <v>8245</v>
      </c>
      <c r="I863" s="45">
        <v>1438390800</v>
      </c>
      <c r="J863" s="45">
        <v>1436888066</v>
      </c>
      <c r="K863" s="45" t="b">
        <v>0</v>
      </c>
      <c r="L863" s="45">
        <v>7</v>
      </c>
      <c r="M863" s="45" t="b">
        <v>0</v>
      </c>
      <c r="N863" s="44" t="s">
        <v>8269</v>
      </c>
      <c r="O863" s="45">
        <v>9</v>
      </c>
      <c r="P863" s="45">
        <v>80.709999999999994</v>
      </c>
      <c r="Q863" s="44" t="s">
        <v>8315</v>
      </c>
      <c r="R863" s="44" t="s">
        <v>8316</v>
      </c>
      <c r="S863" s="46">
        <v>42199.648912037039</v>
      </c>
      <c r="T863" s="45"/>
      <c r="U863" s="47">
        <v>42217.041666666664</v>
      </c>
    </row>
    <row r="864" spans="1:21" x14ac:dyDescent="0.25">
      <c r="A864" s="38">
        <v>2903</v>
      </c>
      <c r="B864" s="39" t="s">
        <v>2903</v>
      </c>
      <c r="C864" s="39" t="s">
        <v>7013</v>
      </c>
      <c r="D864" s="58">
        <v>5000</v>
      </c>
      <c r="E864" s="40">
        <v>39</v>
      </c>
      <c r="F864" s="61" t="s">
        <v>8220</v>
      </c>
      <c r="G864" s="39" t="s">
        <v>8223</v>
      </c>
      <c r="H864" s="39" t="s">
        <v>8245</v>
      </c>
      <c r="I864" s="40">
        <v>1441771218</v>
      </c>
      <c r="J864" s="40">
        <v>1436587218</v>
      </c>
      <c r="K864" s="40" t="b">
        <v>0</v>
      </c>
      <c r="L864" s="40">
        <v>4</v>
      </c>
      <c r="M864" s="40" t="b">
        <v>0</v>
      </c>
      <c r="N864" s="39" t="s">
        <v>8269</v>
      </c>
      <c r="O864" s="40">
        <v>1</v>
      </c>
      <c r="P864" s="40">
        <v>9.75</v>
      </c>
      <c r="Q864" s="39" t="s">
        <v>8315</v>
      </c>
      <c r="R864" s="39" t="s">
        <v>8316</v>
      </c>
      <c r="S864" s="41">
        <v>42196.166875000003</v>
      </c>
      <c r="T864" s="40"/>
      <c r="U864" s="42">
        <v>42256.166875000003</v>
      </c>
    </row>
    <row r="865" spans="1:21" x14ac:dyDescent="0.25">
      <c r="A865" s="43">
        <v>2902</v>
      </c>
      <c r="B865" s="44" t="s">
        <v>2902</v>
      </c>
      <c r="C865" s="44" t="s">
        <v>7012</v>
      </c>
      <c r="D865" s="59">
        <v>150000</v>
      </c>
      <c r="E865" s="45">
        <v>25</v>
      </c>
      <c r="F865" s="62" t="s">
        <v>8220</v>
      </c>
      <c r="G865" s="44" t="s">
        <v>8223</v>
      </c>
      <c r="H865" s="44" t="s">
        <v>8245</v>
      </c>
      <c r="I865" s="45">
        <v>1440412396</v>
      </c>
      <c r="J865" s="45">
        <v>1437820396</v>
      </c>
      <c r="K865" s="45" t="b">
        <v>0</v>
      </c>
      <c r="L865" s="45">
        <v>1</v>
      </c>
      <c r="M865" s="45" t="b">
        <v>0</v>
      </c>
      <c r="N865" s="44" t="s">
        <v>8269</v>
      </c>
      <c r="O865" s="45">
        <v>0</v>
      </c>
      <c r="P865" s="45">
        <v>25</v>
      </c>
      <c r="Q865" s="44" t="s">
        <v>8315</v>
      </c>
      <c r="R865" s="44" t="s">
        <v>8316</v>
      </c>
      <c r="S865" s="46">
        <v>42210.439768518518</v>
      </c>
      <c r="T865" s="45"/>
      <c r="U865" s="47">
        <v>42240.439768518518</v>
      </c>
    </row>
    <row r="866" spans="1:21" x14ac:dyDescent="0.25">
      <c r="A866" s="38">
        <v>2900</v>
      </c>
      <c r="B866" s="39" t="s">
        <v>2900</v>
      </c>
      <c r="C866" s="39" t="s">
        <v>7010</v>
      </c>
      <c r="D866" s="58">
        <v>5500</v>
      </c>
      <c r="E866" s="40">
        <v>3405</v>
      </c>
      <c r="F866" s="61" t="s">
        <v>8220</v>
      </c>
      <c r="G866" s="39" t="s">
        <v>8223</v>
      </c>
      <c r="H866" s="39" t="s">
        <v>8245</v>
      </c>
      <c r="I866" s="40">
        <v>1407562632</v>
      </c>
      <c r="J866" s="40">
        <v>1404970632</v>
      </c>
      <c r="K866" s="40" t="b">
        <v>0</v>
      </c>
      <c r="L866" s="40">
        <v>7</v>
      </c>
      <c r="M866" s="40" t="b">
        <v>0</v>
      </c>
      <c r="N866" s="39" t="s">
        <v>8269</v>
      </c>
      <c r="O866" s="40">
        <v>62</v>
      </c>
      <c r="P866" s="40">
        <v>486.43</v>
      </c>
      <c r="Q866" s="39" t="s">
        <v>8315</v>
      </c>
      <c r="R866" s="39" t="s">
        <v>8316</v>
      </c>
      <c r="S866" s="41">
        <v>41830.234166666669</v>
      </c>
      <c r="T866" s="40"/>
      <c r="U866" s="42">
        <v>41860.234166666669</v>
      </c>
    </row>
    <row r="867" spans="1:21" x14ac:dyDescent="0.25">
      <c r="A867" s="43">
        <v>2890</v>
      </c>
      <c r="B867" s="44" t="s">
        <v>2890</v>
      </c>
      <c r="C867" s="44" t="s">
        <v>7000</v>
      </c>
      <c r="D867" s="59">
        <v>2000</v>
      </c>
      <c r="E867" s="45">
        <v>21</v>
      </c>
      <c r="F867" s="62" t="s">
        <v>8220</v>
      </c>
      <c r="G867" s="44" t="s">
        <v>8223</v>
      </c>
      <c r="H867" s="44" t="s">
        <v>8245</v>
      </c>
      <c r="I867" s="45">
        <v>1407553200</v>
      </c>
      <c r="J867" s="45">
        <v>1405100992</v>
      </c>
      <c r="K867" s="45" t="b">
        <v>0</v>
      </c>
      <c r="L867" s="45">
        <v>3</v>
      </c>
      <c r="M867" s="45" t="b">
        <v>0</v>
      </c>
      <c r="N867" s="44" t="s">
        <v>8269</v>
      </c>
      <c r="O867" s="45">
        <v>1</v>
      </c>
      <c r="P867" s="45">
        <v>7</v>
      </c>
      <c r="Q867" s="44" t="s">
        <v>8315</v>
      </c>
      <c r="R867" s="44" t="s">
        <v>8316</v>
      </c>
      <c r="S867" s="46">
        <v>41831.742962962962</v>
      </c>
      <c r="T867" s="45"/>
      <c r="U867" s="47">
        <v>41860.125</v>
      </c>
    </row>
    <row r="868" spans="1:21" x14ac:dyDescent="0.25">
      <c r="A868" s="38">
        <v>2889</v>
      </c>
      <c r="B868" s="39" t="s">
        <v>2889</v>
      </c>
      <c r="C868" s="39" t="s">
        <v>6999</v>
      </c>
      <c r="D868" s="58">
        <v>3000</v>
      </c>
      <c r="E868" s="40">
        <v>1142</v>
      </c>
      <c r="F868" s="61" t="s">
        <v>8220</v>
      </c>
      <c r="G868" s="39" t="s">
        <v>8223</v>
      </c>
      <c r="H868" s="39" t="s">
        <v>8245</v>
      </c>
      <c r="I868" s="40">
        <v>1409344985</v>
      </c>
      <c r="J868" s="40">
        <v>1406752985</v>
      </c>
      <c r="K868" s="40" t="b">
        <v>0</v>
      </c>
      <c r="L868" s="40">
        <v>14</v>
      </c>
      <c r="M868" s="40" t="b">
        <v>0</v>
      </c>
      <c r="N868" s="39" t="s">
        <v>8269</v>
      </c>
      <c r="O868" s="40">
        <v>38</v>
      </c>
      <c r="P868" s="40">
        <v>81.569999999999993</v>
      </c>
      <c r="Q868" s="39" t="s">
        <v>8315</v>
      </c>
      <c r="R868" s="39" t="s">
        <v>8316</v>
      </c>
      <c r="S868" s="41">
        <v>41850.863252314812</v>
      </c>
      <c r="T868" s="40"/>
      <c r="U868" s="42">
        <v>41880.863252314812</v>
      </c>
    </row>
    <row r="869" spans="1:21" x14ac:dyDescent="0.25">
      <c r="A869" s="43">
        <v>2880</v>
      </c>
      <c r="B869" s="44" t="s">
        <v>2880</v>
      </c>
      <c r="C869" s="44" t="s">
        <v>6990</v>
      </c>
      <c r="D869" s="59">
        <v>12000</v>
      </c>
      <c r="E869" s="45">
        <v>2800</v>
      </c>
      <c r="F869" s="62" t="s">
        <v>8220</v>
      </c>
      <c r="G869" s="44" t="s">
        <v>8223</v>
      </c>
      <c r="H869" s="44" t="s">
        <v>8245</v>
      </c>
      <c r="I869" s="45">
        <v>1440090300</v>
      </c>
      <c r="J869" s="45">
        <v>1436305452</v>
      </c>
      <c r="K869" s="45" t="b">
        <v>0</v>
      </c>
      <c r="L869" s="45">
        <v>29</v>
      </c>
      <c r="M869" s="45" t="b">
        <v>0</v>
      </c>
      <c r="N869" s="44" t="s">
        <v>8269</v>
      </c>
      <c r="O869" s="45">
        <v>23</v>
      </c>
      <c r="P869" s="45">
        <v>96.55</v>
      </c>
      <c r="Q869" s="44" t="s">
        <v>8315</v>
      </c>
      <c r="R869" s="44" t="s">
        <v>8316</v>
      </c>
      <c r="S869" s="46">
        <v>42192.905694444446</v>
      </c>
      <c r="T869" s="45"/>
      <c r="U869" s="47">
        <v>42236.711805555555</v>
      </c>
    </row>
    <row r="870" spans="1:21" x14ac:dyDescent="0.25">
      <c r="A870" s="38">
        <v>2863</v>
      </c>
      <c r="B870" s="39" t="s">
        <v>2863</v>
      </c>
      <c r="C870" s="39" t="s">
        <v>6973</v>
      </c>
      <c r="D870" s="58">
        <v>50000</v>
      </c>
      <c r="E870" s="40">
        <v>20</v>
      </c>
      <c r="F870" s="61" t="s">
        <v>8220</v>
      </c>
      <c r="G870" s="39" t="s">
        <v>8223</v>
      </c>
      <c r="H870" s="39" t="s">
        <v>8245</v>
      </c>
      <c r="I870" s="40">
        <v>1410279123</v>
      </c>
      <c r="J870" s="40">
        <v>1405095123</v>
      </c>
      <c r="K870" s="40" t="b">
        <v>0</v>
      </c>
      <c r="L870" s="40">
        <v>1</v>
      </c>
      <c r="M870" s="40" t="b">
        <v>0</v>
      </c>
      <c r="N870" s="39" t="s">
        <v>8269</v>
      </c>
      <c r="O870" s="40">
        <v>0</v>
      </c>
      <c r="P870" s="40">
        <v>20</v>
      </c>
      <c r="Q870" s="39" t="s">
        <v>8315</v>
      </c>
      <c r="R870" s="39" t="s">
        <v>8316</v>
      </c>
      <c r="S870" s="41">
        <v>41831.675034722219</v>
      </c>
      <c r="T870" s="40"/>
      <c r="U870" s="42">
        <v>41891.675034722219</v>
      </c>
    </row>
    <row r="871" spans="1:21" x14ac:dyDescent="0.25">
      <c r="A871" s="43">
        <v>2853</v>
      </c>
      <c r="B871" s="44" t="s">
        <v>2853</v>
      </c>
      <c r="C871" s="44" t="s">
        <v>6963</v>
      </c>
      <c r="D871" s="59">
        <v>9500</v>
      </c>
      <c r="E871" s="45">
        <v>0</v>
      </c>
      <c r="F871" s="62" t="s">
        <v>8220</v>
      </c>
      <c r="G871" s="44" t="s">
        <v>8228</v>
      </c>
      <c r="H871" s="44" t="s">
        <v>8250</v>
      </c>
      <c r="I871" s="45">
        <v>1410669297</v>
      </c>
      <c r="J871" s="45">
        <v>1405485297</v>
      </c>
      <c r="K871" s="45" t="b">
        <v>0</v>
      </c>
      <c r="L871" s="45">
        <v>0</v>
      </c>
      <c r="M871" s="45" t="b">
        <v>0</v>
      </c>
      <c r="N871" s="44" t="s">
        <v>8269</v>
      </c>
      <c r="O871" s="45">
        <v>0</v>
      </c>
      <c r="P871" s="45">
        <v>0</v>
      </c>
      <c r="Q871" s="44" t="s">
        <v>8315</v>
      </c>
      <c r="R871" s="44" t="s">
        <v>8316</v>
      </c>
      <c r="S871" s="46">
        <v>41836.190937500003</v>
      </c>
      <c r="T871" s="45"/>
      <c r="U871" s="47">
        <v>41896.190937500003</v>
      </c>
    </row>
    <row r="872" spans="1:21" x14ac:dyDescent="0.25">
      <c r="A872" s="38">
        <v>3121</v>
      </c>
      <c r="B872" s="39" t="s">
        <v>3121</v>
      </c>
      <c r="C872" s="39" t="s">
        <v>7231</v>
      </c>
      <c r="D872" s="58">
        <v>1500</v>
      </c>
      <c r="E872" s="40">
        <v>10</v>
      </c>
      <c r="F872" s="61" t="s">
        <v>8219</v>
      </c>
      <c r="G872" s="39" t="s">
        <v>8228</v>
      </c>
      <c r="H872" s="39" t="s">
        <v>8250</v>
      </c>
      <c r="I872" s="40">
        <v>1411748335</v>
      </c>
      <c r="J872" s="40">
        <v>1406564335</v>
      </c>
      <c r="K872" s="40" t="b">
        <v>0</v>
      </c>
      <c r="L872" s="40">
        <v>1</v>
      </c>
      <c r="M872" s="40" t="b">
        <v>0</v>
      </c>
      <c r="N872" s="39" t="s">
        <v>8301</v>
      </c>
      <c r="O872" s="40">
        <v>1</v>
      </c>
      <c r="P872" s="40">
        <v>10</v>
      </c>
      <c r="Q872" s="39" t="s">
        <v>8315</v>
      </c>
      <c r="R872" s="39" t="s">
        <v>8355</v>
      </c>
      <c r="S872" s="41">
        <v>41848.679803240739</v>
      </c>
      <c r="T872" s="40"/>
      <c r="U872" s="42">
        <v>41908.679803240739</v>
      </c>
    </row>
    <row r="873" spans="1:21" x14ac:dyDescent="0.25">
      <c r="A873" s="43">
        <v>3829</v>
      </c>
      <c r="B873" s="44" t="s">
        <v>3826</v>
      </c>
      <c r="C873" s="44" t="s">
        <v>7938</v>
      </c>
      <c r="D873" s="59">
        <v>500</v>
      </c>
      <c r="E873" s="45">
        <v>501</v>
      </c>
      <c r="F873" s="62" t="s">
        <v>8218</v>
      </c>
      <c r="G873" s="44" t="s">
        <v>8223</v>
      </c>
      <c r="H873" s="44" t="s">
        <v>8245</v>
      </c>
      <c r="I873" s="45">
        <v>1472676371</v>
      </c>
      <c r="J873" s="45">
        <v>1470948371</v>
      </c>
      <c r="K873" s="45" t="b">
        <v>0</v>
      </c>
      <c r="L873" s="45">
        <v>8</v>
      </c>
      <c r="M873" s="45" t="b">
        <v>1</v>
      </c>
      <c r="N873" s="44" t="s">
        <v>8269</v>
      </c>
      <c r="O873" s="45">
        <v>100</v>
      </c>
      <c r="P873" s="45">
        <v>62.63</v>
      </c>
      <c r="Q873" s="44" t="s">
        <v>8315</v>
      </c>
      <c r="R873" s="44" t="s">
        <v>8316</v>
      </c>
      <c r="S873" s="46">
        <v>42593.865405092591</v>
      </c>
      <c r="T873" s="45"/>
      <c r="U873" s="47">
        <v>42613.865405092591</v>
      </c>
    </row>
    <row r="874" spans="1:21" x14ac:dyDescent="0.25">
      <c r="A874" s="38">
        <v>3781</v>
      </c>
      <c r="B874" s="39" t="s">
        <v>3778</v>
      </c>
      <c r="C874" s="39" t="s">
        <v>7891</v>
      </c>
      <c r="D874" s="58">
        <v>4500</v>
      </c>
      <c r="E874" s="40">
        <v>4935</v>
      </c>
      <c r="F874" s="61" t="s">
        <v>8218</v>
      </c>
      <c r="G874" s="39" t="s">
        <v>8223</v>
      </c>
      <c r="H874" s="39" t="s">
        <v>8245</v>
      </c>
      <c r="I874" s="40">
        <v>1410210685</v>
      </c>
      <c r="J874" s="40">
        <v>1408050685</v>
      </c>
      <c r="K874" s="40" t="b">
        <v>0</v>
      </c>
      <c r="L874" s="40">
        <v>52</v>
      </c>
      <c r="M874" s="40" t="b">
        <v>1</v>
      </c>
      <c r="N874" s="39" t="s">
        <v>8303</v>
      </c>
      <c r="O874" s="40">
        <v>110</v>
      </c>
      <c r="P874" s="40">
        <v>94.9</v>
      </c>
      <c r="Q874" s="39" t="s">
        <v>8315</v>
      </c>
      <c r="R874" s="39" t="s">
        <v>8357</v>
      </c>
      <c r="S874" s="41">
        <v>41865.882928240739</v>
      </c>
      <c r="T874" s="40"/>
      <c r="U874" s="42">
        <v>41890.882928240739</v>
      </c>
    </row>
    <row r="875" spans="1:21" x14ac:dyDescent="0.25">
      <c r="A875" s="43">
        <v>3706</v>
      </c>
      <c r="B875" s="44" t="s">
        <v>3703</v>
      </c>
      <c r="C875" s="44" t="s">
        <v>7816</v>
      </c>
      <c r="D875" s="59">
        <v>1500</v>
      </c>
      <c r="E875" s="45">
        <v>1820</v>
      </c>
      <c r="F875" s="62" t="s">
        <v>8218</v>
      </c>
      <c r="G875" s="44" t="s">
        <v>8223</v>
      </c>
      <c r="H875" s="44" t="s">
        <v>8245</v>
      </c>
      <c r="I875" s="45">
        <v>1410558949</v>
      </c>
      <c r="J875" s="45">
        <v>1409262949</v>
      </c>
      <c r="K875" s="45" t="b">
        <v>0</v>
      </c>
      <c r="L875" s="45">
        <v>13</v>
      </c>
      <c r="M875" s="45" t="b">
        <v>1</v>
      </c>
      <c r="N875" s="44" t="s">
        <v>8269</v>
      </c>
      <c r="O875" s="45">
        <v>121</v>
      </c>
      <c r="P875" s="45">
        <v>140</v>
      </c>
      <c r="Q875" s="44" t="s">
        <v>8315</v>
      </c>
      <c r="R875" s="44" t="s">
        <v>8316</v>
      </c>
      <c r="S875" s="46">
        <v>41879.913761574076</v>
      </c>
      <c r="T875" s="45"/>
      <c r="U875" s="47">
        <v>41894.913761574076</v>
      </c>
    </row>
    <row r="876" spans="1:21" x14ac:dyDescent="0.25">
      <c r="A876" s="38">
        <v>3700</v>
      </c>
      <c r="B876" s="39" t="s">
        <v>3697</v>
      </c>
      <c r="C876" s="39" t="s">
        <v>7810</v>
      </c>
      <c r="D876" s="58">
        <v>500</v>
      </c>
      <c r="E876" s="40">
        <v>606</v>
      </c>
      <c r="F876" s="61" t="s">
        <v>8218</v>
      </c>
      <c r="G876" s="39" t="s">
        <v>8223</v>
      </c>
      <c r="H876" s="39" t="s">
        <v>8245</v>
      </c>
      <c r="I876" s="40">
        <v>1412092800</v>
      </c>
      <c r="J876" s="40">
        <v>1409493800</v>
      </c>
      <c r="K876" s="40" t="b">
        <v>0</v>
      </c>
      <c r="L876" s="40">
        <v>18</v>
      </c>
      <c r="M876" s="40" t="b">
        <v>1</v>
      </c>
      <c r="N876" s="39" t="s">
        <v>8269</v>
      </c>
      <c r="O876" s="40">
        <v>121</v>
      </c>
      <c r="P876" s="40">
        <v>33.67</v>
      </c>
      <c r="Q876" s="39" t="s">
        <v>8315</v>
      </c>
      <c r="R876" s="39" t="s">
        <v>8316</v>
      </c>
      <c r="S876" s="41">
        <v>41882.585648148146</v>
      </c>
      <c r="T876" s="40"/>
      <c r="U876" s="42">
        <v>41912.666666666664</v>
      </c>
    </row>
    <row r="877" spans="1:21" x14ac:dyDescent="0.25">
      <c r="A877" s="43">
        <v>3686</v>
      </c>
      <c r="B877" s="44" t="s">
        <v>3683</v>
      </c>
      <c r="C877" s="44" t="s">
        <v>7796</v>
      </c>
      <c r="D877" s="59">
        <v>350</v>
      </c>
      <c r="E877" s="45">
        <v>355</v>
      </c>
      <c r="F877" s="62" t="s">
        <v>8218</v>
      </c>
      <c r="G877" s="44" t="s">
        <v>8223</v>
      </c>
      <c r="H877" s="44" t="s">
        <v>8245</v>
      </c>
      <c r="I877" s="45">
        <v>1440820740</v>
      </c>
      <c r="J877" s="45">
        <v>1439567660</v>
      </c>
      <c r="K877" s="45" t="b">
        <v>0</v>
      </c>
      <c r="L877" s="45">
        <v>6</v>
      </c>
      <c r="M877" s="45" t="b">
        <v>1</v>
      </c>
      <c r="N877" s="44" t="s">
        <v>8269</v>
      </c>
      <c r="O877" s="45">
        <v>101</v>
      </c>
      <c r="P877" s="45">
        <v>59.17</v>
      </c>
      <c r="Q877" s="44" t="s">
        <v>8315</v>
      </c>
      <c r="R877" s="44" t="s">
        <v>8316</v>
      </c>
      <c r="S877" s="46">
        <v>42230.662731481483</v>
      </c>
      <c r="T877" s="45"/>
      <c r="U877" s="47">
        <v>42245.165972222225</v>
      </c>
    </row>
    <row r="878" spans="1:21" x14ac:dyDescent="0.25">
      <c r="A878" s="38">
        <v>3684</v>
      </c>
      <c r="B878" s="39" t="s">
        <v>3681</v>
      </c>
      <c r="C878" s="39" t="s">
        <v>7794</v>
      </c>
      <c r="D878" s="58">
        <v>750</v>
      </c>
      <c r="E878" s="40">
        <v>1043</v>
      </c>
      <c r="F878" s="61" t="s">
        <v>8218</v>
      </c>
      <c r="G878" s="39" t="s">
        <v>8223</v>
      </c>
      <c r="H878" s="39" t="s">
        <v>8245</v>
      </c>
      <c r="I878" s="40">
        <v>1441167586</v>
      </c>
      <c r="J878" s="40">
        <v>1438575586</v>
      </c>
      <c r="K878" s="40" t="b">
        <v>0</v>
      </c>
      <c r="L878" s="40">
        <v>23</v>
      </c>
      <c r="M878" s="40" t="b">
        <v>1</v>
      </c>
      <c r="N878" s="39" t="s">
        <v>8269</v>
      </c>
      <c r="O878" s="40">
        <v>139</v>
      </c>
      <c r="P878" s="40">
        <v>45.35</v>
      </c>
      <c r="Q878" s="39" t="s">
        <v>8315</v>
      </c>
      <c r="R878" s="39" t="s">
        <v>8316</v>
      </c>
      <c r="S878" s="41">
        <v>42219.180393518516</v>
      </c>
      <c r="T878" s="40"/>
      <c r="U878" s="42">
        <v>42249.180393518516</v>
      </c>
    </row>
    <row r="879" spans="1:21" x14ac:dyDescent="0.25">
      <c r="A879" s="43">
        <v>3676</v>
      </c>
      <c r="B879" s="44" t="s">
        <v>3673</v>
      </c>
      <c r="C879" s="44" t="s">
        <v>7786</v>
      </c>
      <c r="D879" s="59">
        <v>800</v>
      </c>
      <c r="E879" s="45">
        <v>1030</v>
      </c>
      <c r="F879" s="62" t="s">
        <v>8218</v>
      </c>
      <c r="G879" s="44" t="s">
        <v>8223</v>
      </c>
      <c r="H879" s="44" t="s">
        <v>8245</v>
      </c>
      <c r="I879" s="45">
        <v>1410550484</v>
      </c>
      <c r="J879" s="45">
        <v>1408995284</v>
      </c>
      <c r="K879" s="45" t="b">
        <v>0</v>
      </c>
      <c r="L879" s="45">
        <v>16</v>
      </c>
      <c r="M879" s="45" t="b">
        <v>1</v>
      </c>
      <c r="N879" s="44" t="s">
        <v>8269</v>
      </c>
      <c r="O879" s="45">
        <v>129</v>
      </c>
      <c r="P879" s="45">
        <v>64.38</v>
      </c>
      <c r="Q879" s="44" t="s">
        <v>8315</v>
      </c>
      <c r="R879" s="44" t="s">
        <v>8316</v>
      </c>
      <c r="S879" s="46">
        <v>41876.815787037034</v>
      </c>
      <c r="T879" s="45"/>
      <c r="U879" s="47">
        <v>41894.815787037034</v>
      </c>
    </row>
    <row r="880" spans="1:21" x14ac:dyDescent="0.25">
      <c r="A880" s="38">
        <v>3672</v>
      </c>
      <c r="B880" s="39" t="s">
        <v>3669</v>
      </c>
      <c r="C880" s="39" t="s">
        <v>7782</v>
      </c>
      <c r="D880" s="58">
        <v>3000</v>
      </c>
      <c r="E880" s="40">
        <v>3046</v>
      </c>
      <c r="F880" s="61" t="s">
        <v>8218</v>
      </c>
      <c r="G880" s="39" t="s">
        <v>8224</v>
      </c>
      <c r="H880" s="39" t="s">
        <v>8246</v>
      </c>
      <c r="I880" s="40">
        <v>1411771384</v>
      </c>
      <c r="J880" s="40">
        <v>1409179384</v>
      </c>
      <c r="K880" s="40" t="b">
        <v>0</v>
      </c>
      <c r="L880" s="40">
        <v>57</v>
      </c>
      <c r="M880" s="40" t="b">
        <v>1</v>
      </c>
      <c r="N880" s="39" t="s">
        <v>8269</v>
      </c>
      <c r="O880" s="40">
        <v>102</v>
      </c>
      <c r="P880" s="40">
        <v>53.44</v>
      </c>
      <c r="Q880" s="39" t="s">
        <v>8315</v>
      </c>
      <c r="R880" s="39" t="s">
        <v>8316</v>
      </c>
      <c r="S880" s="41">
        <v>41878.946574074071</v>
      </c>
      <c r="T880" s="40">
        <v>2014</v>
      </c>
      <c r="U880" s="42">
        <v>41908.946574074071</v>
      </c>
    </row>
    <row r="881" spans="1:21" x14ac:dyDescent="0.25">
      <c r="A881" s="43">
        <v>3652</v>
      </c>
      <c r="B881" s="44" t="s">
        <v>2867</v>
      </c>
      <c r="C881" s="44" t="s">
        <v>7762</v>
      </c>
      <c r="D881" s="59">
        <v>300</v>
      </c>
      <c r="E881" s="45">
        <v>752</v>
      </c>
      <c r="F881" s="62" t="s">
        <v>8218</v>
      </c>
      <c r="G881" s="44" t="s">
        <v>8228</v>
      </c>
      <c r="H881" s="44" t="s">
        <v>8250</v>
      </c>
      <c r="I881" s="45">
        <v>1472097540</v>
      </c>
      <c r="J881" s="45">
        <v>1471188502</v>
      </c>
      <c r="K881" s="45" t="b">
        <v>0</v>
      </c>
      <c r="L881" s="45">
        <v>17</v>
      </c>
      <c r="M881" s="45" t="b">
        <v>1</v>
      </c>
      <c r="N881" s="44" t="s">
        <v>8269</v>
      </c>
      <c r="O881" s="45">
        <v>251</v>
      </c>
      <c r="P881" s="45">
        <v>44.24</v>
      </c>
      <c r="Q881" s="44" t="s">
        <v>8315</v>
      </c>
      <c r="R881" s="44" t="s">
        <v>8316</v>
      </c>
      <c r="S881" s="46">
        <v>42596.644699074073</v>
      </c>
      <c r="T881" s="45"/>
      <c r="U881" s="47">
        <v>42607.165972222225</v>
      </c>
    </row>
    <row r="882" spans="1:21" x14ac:dyDescent="0.25">
      <c r="A882" s="38">
        <v>3622</v>
      </c>
      <c r="B882" s="39" t="s">
        <v>3620</v>
      </c>
      <c r="C882" s="39" t="s">
        <v>7732</v>
      </c>
      <c r="D882" s="58">
        <v>1000</v>
      </c>
      <c r="E882" s="40">
        <v>1000.99</v>
      </c>
      <c r="F882" s="61" t="s">
        <v>8218</v>
      </c>
      <c r="G882" s="39" t="s">
        <v>8223</v>
      </c>
      <c r="H882" s="39" t="s">
        <v>8245</v>
      </c>
      <c r="I882" s="40">
        <v>1411874580</v>
      </c>
      <c r="J882" s="40">
        <v>1409030371</v>
      </c>
      <c r="K882" s="40" t="b">
        <v>0</v>
      </c>
      <c r="L882" s="40">
        <v>21</v>
      </c>
      <c r="M882" s="40" t="b">
        <v>1</v>
      </c>
      <c r="N882" s="39" t="s">
        <v>8269</v>
      </c>
      <c r="O882" s="40">
        <v>100</v>
      </c>
      <c r="P882" s="40">
        <v>47.67</v>
      </c>
      <c r="Q882" s="39" t="s">
        <v>8315</v>
      </c>
      <c r="R882" s="39" t="s">
        <v>8316</v>
      </c>
      <c r="S882" s="41">
        <v>41877.221886574072</v>
      </c>
      <c r="T882" s="40"/>
      <c r="U882" s="42">
        <v>41910.140972222223</v>
      </c>
    </row>
    <row r="883" spans="1:21" x14ac:dyDescent="0.25">
      <c r="A883" s="43">
        <v>3599</v>
      </c>
      <c r="B883" s="44" t="s">
        <v>3598</v>
      </c>
      <c r="C883" s="44" t="s">
        <v>7709</v>
      </c>
      <c r="D883" s="59">
        <v>500</v>
      </c>
      <c r="E883" s="45">
        <v>1010</v>
      </c>
      <c r="F883" s="62" t="s">
        <v>8218</v>
      </c>
      <c r="G883" s="44" t="s">
        <v>8223</v>
      </c>
      <c r="H883" s="44" t="s">
        <v>8245</v>
      </c>
      <c r="I883" s="45">
        <v>1440892800</v>
      </c>
      <c r="J883" s="45">
        <v>1438715077</v>
      </c>
      <c r="K883" s="45" t="b">
        <v>0</v>
      </c>
      <c r="L883" s="45">
        <v>17</v>
      </c>
      <c r="M883" s="45" t="b">
        <v>1</v>
      </c>
      <c r="N883" s="44" t="s">
        <v>8269</v>
      </c>
      <c r="O883" s="45">
        <v>202</v>
      </c>
      <c r="P883" s="45">
        <v>59.41</v>
      </c>
      <c r="Q883" s="44" t="s">
        <v>8315</v>
      </c>
      <c r="R883" s="44" t="s">
        <v>8316</v>
      </c>
      <c r="S883" s="46">
        <v>42220.794872685183</v>
      </c>
      <c r="T883" s="45"/>
      <c r="U883" s="47">
        <v>42246</v>
      </c>
    </row>
    <row r="884" spans="1:21" x14ac:dyDescent="0.25">
      <c r="A884" s="38">
        <v>3598</v>
      </c>
      <c r="B884" s="39" t="s">
        <v>3597</v>
      </c>
      <c r="C884" s="39" t="s">
        <v>7708</v>
      </c>
      <c r="D884" s="58">
        <v>1000</v>
      </c>
      <c r="E884" s="40">
        <v>1101</v>
      </c>
      <c r="F884" s="61" t="s">
        <v>8218</v>
      </c>
      <c r="G884" s="39" t="s">
        <v>8223</v>
      </c>
      <c r="H884" s="39" t="s">
        <v>8245</v>
      </c>
      <c r="I884" s="40">
        <v>1409720340</v>
      </c>
      <c r="J884" s="40">
        <v>1408129822</v>
      </c>
      <c r="K884" s="40" t="b">
        <v>0</v>
      </c>
      <c r="L884" s="40">
        <v>27</v>
      </c>
      <c r="M884" s="40" t="b">
        <v>1</v>
      </c>
      <c r="N884" s="39" t="s">
        <v>8269</v>
      </c>
      <c r="O884" s="40">
        <v>110</v>
      </c>
      <c r="P884" s="40">
        <v>40.78</v>
      </c>
      <c r="Q884" s="39" t="s">
        <v>8315</v>
      </c>
      <c r="R884" s="39" t="s">
        <v>8316</v>
      </c>
      <c r="S884" s="41">
        <v>41866.79886574074</v>
      </c>
      <c r="T884" s="40"/>
      <c r="U884" s="42">
        <v>41885.207638888889</v>
      </c>
    </row>
    <row r="885" spans="1:21" x14ac:dyDescent="0.25">
      <c r="A885" s="43">
        <v>3596</v>
      </c>
      <c r="B885" s="44" t="s">
        <v>3595</v>
      </c>
      <c r="C885" s="44" t="s">
        <v>7706</v>
      </c>
      <c r="D885" s="59">
        <v>1100</v>
      </c>
      <c r="E885" s="45">
        <v>1185</v>
      </c>
      <c r="F885" s="62" t="s">
        <v>8218</v>
      </c>
      <c r="G885" s="44" t="s">
        <v>8228</v>
      </c>
      <c r="H885" s="44" t="s">
        <v>8250</v>
      </c>
      <c r="I885" s="45">
        <v>1409072982</v>
      </c>
      <c r="J885" s="45">
        <v>1407258582</v>
      </c>
      <c r="K885" s="45" t="b">
        <v>0</v>
      </c>
      <c r="L885" s="45">
        <v>15</v>
      </c>
      <c r="M885" s="45" t="b">
        <v>1</v>
      </c>
      <c r="N885" s="44" t="s">
        <v>8269</v>
      </c>
      <c r="O885" s="45">
        <v>108</v>
      </c>
      <c r="P885" s="45">
        <v>79</v>
      </c>
      <c r="Q885" s="44" t="s">
        <v>8315</v>
      </c>
      <c r="R885" s="44" t="s">
        <v>8316</v>
      </c>
      <c r="S885" s="46">
        <v>41856.715069444443</v>
      </c>
      <c r="T885" s="45"/>
      <c r="U885" s="47">
        <v>41877.715069444443</v>
      </c>
    </row>
    <row r="886" spans="1:21" x14ac:dyDescent="0.25">
      <c r="A886" s="38">
        <v>3594</v>
      </c>
      <c r="B886" s="39" t="s">
        <v>3593</v>
      </c>
      <c r="C886" s="39" t="s">
        <v>7704</v>
      </c>
      <c r="D886" s="58">
        <v>1600</v>
      </c>
      <c r="E886" s="40">
        <v>2015</v>
      </c>
      <c r="F886" s="61" t="s">
        <v>8218</v>
      </c>
      <c r="G886" s="39" t="s">
        <v>8223</v>
      </c>
      <c r="H886" s="39" t="s">
        <v>8245</v>
      </c>
      <c r="I886" s="40">
        <v>1472952982</v>
      </c>
      <c r="J886" s="40">
        <v>1470792982</v>
      </c>
      <c r="K886" s="40" t="b">
        <v>0</v>
      </c>
      <c r="L886" s="40">
        <v>36</v>
      </c>
      <c r="M886" s="40" t="b">
        <v>1</v>
      </c>
      <c r="N886" s="39" t="s">
        <v>8269</v>
      </c>
      <c r="O886" s="40">
        <v>126</v>
      </c>
      <c r="P886" s="40">
        <v>55.97</v>
      </c>
      <c r="Q886" s="39" t="s">
        <v>8315</v>
      </c>
      <c r="R886" s="39" t="s">
        <v>8316</v>
      </c>
      <c r="S886" s="41">
        <v>42592.066921296297</v>
      </c>
      <c r="T886" s="40"/>
      <c r="U886" s="42">
        <v>42617.066921296297</v>
      </c>
    </row>
    <row r="887" spans="1:21" x14ac:dyDescent="0.25">
      <c r="A887" s="43">
        <v>523</v>
      </c>
      <c r="B887" s="44" t="s">
        <v>524</v>
      </c>
      <c r="C887" s="44" t="s">
        <v>4633</v>
      </c>
      <c r="D887" s="59">
        <v>5000</v>
      </c>
      <c r="E887" s="45">
        <v>6030</v>
      </c>
      <c r="F887" s="62" t="s">
        <v>8218</v>
      </c>
      <c r="G887" s="44" t="s">
        <v>8223</v>
      </c>
      <c r="H887" s="44" t="s">
        <v>8245</v>
      </c>
      <c r="I887" s="45">
        <v>1442805076</v>
      </c>
      <c r="J887" s="45">
        <v>1440213076</v>
      </c>
      <c r="K887" s="45" t="b">
        <v>0</v>
      </c>
      <c r="L887" s="45">
        <v>84</v>
      </c>
      <c r="M887" s="45" t="b">
        <v>1</v>
      </c>
      <c r="N887" s="44" t="s">
        <v>8269</v>
      </c>
      <c r="O887" s="45">
        <v>121</v>
      </c>
      <c r="P887" s="45">
        <v>71.790000000000006</v>
      </c>
      <c r="Q887" s="44" t="s">
        <v>8315</v>
      </c>
      <c r="R887" s="44" t="s">
        <v>8316</v>
      </c>
      <c r="S887" s="46">
        <v>42238.132824074077</v>
      </c>
      <c r="T887" s="45"/>
      <c r="U887" s="47">
        <v>42268.132824074077</v>
      </c>
    </row>
    <row r="888" spans="1:21" x14ac:dyDescent="0.25">
      <c r="A888" s="38">
        <v>3568</v>
      </c>
      <c r="B888" s="39" t="s">
        <v>3567</v>
      </c>
      <c r="C888" s="39" t="s">
        <v>7678</v>
      </c>
      <c r="D888" s="58">
        <v>1000</v>
      </c>
      <c r="E888" s="40">
        <v>1110</v>
      </c>
      <c r="F888" s="61" t="s">
        <v>8218</v>
      </c>
      <c r="G888" s="39" t="s">
        <v>8223</v>
      </c>
      <c r="H888" s="39" t="s">
        <v>8245</v>
      </c>
      <c r="I888" s="40">
        <v>1410975994</v>
      </c>
      <c r="J888" s="40">
        <v>1408383994</v>
      </c>
      <c r="K888" s="40" t="b">
        <v>0</v>
      </c>
      <c r="L888" s="40">
        <v>19</v>
      </c>
      <c r="M888" s="40" t="b">
        <v>1</v>
      </c>
      <c r="N888" s="39" t="s">
        <v>8269</v>
      </c>
      <c r="O888" s="40">
        <v>111</v>
      </c>
      <c r="P888" s="40">
        <v>58.42</v>
      </c>
      <c r="Q888" s="39" t="s">
        <v>8315</v>
      </c>
      <c r="R888" s="39" t="s">
        <v>8316</v>
      </c>
      <c r="S888" s="41">
        <v>41869.740671296298</v>
      </c>
      <c r="T888" s="40"/>
      <c r="U888" s="42">
        <v>41899.740671296298</v>
      </c>
    </row>
    <row r="889" spans="1:21" x14ac:dyDescent="0.25">
      <c r="A889" s="43">
        <v>3564</v>
      </c>
      <c r="B889" s="44" t="s">
        <v>3563</v>
      </c>
      <c r="C889" s="44" t="s">
        <v>7674</v>
      </c>
      <c r="D889" s="59">
        <v>1000</v>
      </c>
      <c r="E889" s="45">
        <v>1005</v>
      </c>
      <c r="F889" s="62" t="s">
        <v>8218</v>
      </c>
      <c r="G889" s="44" t="s">
        <v>8224</v>
      </c>
      <c r="H889" s="44" t="s">
        <v>8246</v>
      </c>
      <c r="I889" s="45">
        <v>1444060800</v>
      </c>
      <c r="J889" s="45">
        <v>1440082649</v>
      </c>
      <c r="K889" s="45" t="b">
        <v>0</v>
      </c>
      <c r="L889" s="45">
        <v>17</v>
      </c>
      <c r="M889" s="45" t="b">
        <v>1</v>
      </c>
      <c r="N889" s="44" t="s">
        <v>8269</v>
      </c>
      <c r="O889" s="45">
        <v>101</v>
      </c>
      <c r="P889" s="45">
        <v>59.12</v>
      </c>
      <c r="Q889" s="44" t="s">
        <v>8315</v>
      </c>
      <c r="R889" s="44" t="s">
        <v>8316</v>
      </c>
      <c r="S889" s="46">
        <v>42236.623252314814</v>
      </c>
      <c r="T889" s="45">
        <v>2015</v>
      </c>
      <c r="U889" s="47">
        <v>42282.666666666664</v>
      </c>
    </row>
    <row r="890" spans="1:21" x14ac:dyDescent="0.25">
      <c r="A890" s="38">
        <v>3549</v>
      </c>
      <c r="B890" s="39" t="s">
        <v>3548</v>
      </c>
      <c r="C890" s="39" t="s">
        <v>7659</v>
      </c>
      <c r="D890" s="58">
        <v>1000</v>
      </c>
      <c r="E890" s="40">
        <v>1020</v>
      </c>
      <c r="F890" s="61" t="s">
        <v>8218</v>
      </c>
      <c r="G890" s="39" t="s">
        <v>8224</v>
      </c>
      <c r="H890" s="39" t="s">
        <v>8246</v>
      </c>
      <c r="I890" s="40">
        <v>1441358873</v>
      </c>
      <c r="J890" s="40">
        <v>1438939673</v>
      </c>
      <c r="K890" s="40" t="b">
        <v>0</v>
      </c>
      <c r="L890" s="40">
        <v>42</v>
      </c>
      <c r="M890" s="40" t="b">
        <v>1</v>
      </c>
      <c r="N890" s="39" t="s">
        <v>8269</v>
      </c>
      <c r="O890" s="40">
        <v>102</v>
      </c>
      <c r="P890" s="40">
        <v>24.29</v>
      </c>
      <c r="Q890" s="39" t="s">
        <v>8315</v>
      </c>
      <c r="R890" s="39" t="s">
        <v>8316</v>
      </c>
      <c r="S890" s="41">
        <v>42223.394363425927</v>
      </c>
      <c r="T890" s="40">
        <v>2015</v>
      </c>
      <c r="U890" s="42">
        <v>42251.394363425927</v>
      </c>
    </row>
    <row r="891" spans="1:21" x14ac:dyDescent="0.25">
      <c r="A891" s="43">
        <v>3541</v>
      </c>
      <c r="B891" s="44" t="s">
        <v>3540</v>
      </c>
      <c r="C891" s="44" t="s">
        <v>7651</v>
      </c>
      <c r="D891" s="59">
        <v>1200</v>
      </c>
      <c r="E891" s="45">
        <v>1260</v>
      </c>
      <c r="F891" s="62" t="s">
        <v>8218</v>
      </c>
      <c r="G891" s="44" t="s">
        <v>8224</v>
      </c>
      <c r="H891" s="44" t="s">
        <v>8246</v>
      </c>
      <c r="I891" s="45">
        <v>1441042275</v>
      </c>
      <c r="J891" s="45">
        <v>1438882275</v>
      </c>
      <c r="K891" s="45" t="b">
        <v>0</v>
      </c>
      <c r="L891" s="45">
        <v>32</v>
      </c>
      <c r="M891" s="45" t="b">
        <v>1</v>
      </c>
      <c r="N891" s="44" t="s">
        <v>8269</v>
      </c>
      <c r="O891" s="45">
        <v>105</v>
      </c>
      <c r="P891" s="45">
        <v>39.380000000000003</v>
      </c>
      <c r="Q891" s="44" t="s">
        <v>8315</v>
      </c>
      <c r="R891" s="44" t="s">
        <v>8316</v>
      </c>
      <c r="S891" s="46">
        <v>42222.730034722219</v>
      </c>
      <c r="T891" s="45">
        <v>2015</v>
      </c>
      <c r="U891" s="47">
        <v>42247.730034722219</v>
      </c>
    </row>
    <row r="892" spans="1:21" x14ac:dyDescent="0.25">
      <c r="A892" s="38">
        <v>3539</v>
      </c>
      <c r="B892" s="39" t="s">
        <v>3538</v>
      </c>
      <c r="C892" s="39" t="s">
        <v>7649</v>
      </c>
      <c r="D892" s="58">
        <v>600</v>
      </c>
      <c r="E892" s="40">
        <v>718</v>
      </c>
      <c r="F892" s="61" t="s">
        <v>8218</v>
      </c>
      <c r="G892" s="39" t="s">
        <v>8223</v>
      </c>
      <c r="H892" s="39" t="s">
        <v>8245</v>
      </c>
      <c r="I892" s="40">
        <v>1473358122</v>
      </c>
      <c r="J892" s="40">
        <v>1471543722</v>
      </c>
      <c r="K892" s="40" t="b">
        <v>0</v>
      </c>
      <c r="L892" s="40">
        <v>13</v>
      </c>
      <c r="M892" s="40" t="b">
        <v>1</v>
      </c>
      <c r="N892" s="39" t="s">
        <v>8269</v>
      </c>
      <c r="O892" s="40">
        <v>120</v>
      </c>
      <c r="P892" s="40">
        <v>55.23</v>
      </c>
      <c r="Q892" s="39" t="s">
        <v>8315</v>
      </c>
      <c r="R892" s="39" t="s">
        <v>8316</v>
      </c>
      <c r="S892" s="41">
        <v>42600.756041666667</v>
      </c>
      <c r="T892" s="40"/>
      <c r="U892" s="42">
        <v>42621.756041666667</v>
      </c>
    </row>
    <row r="893" spans="1:21" x14ac:dyDescent="0.25">
      <c r="A893" s="43">
        <v>3534</v>
      </c>
      <c r="B893" s="44" t="s">
        <v>3533</v>
      </c>
      <c r="C893" s="44" t="s">
        <v>7644</v>
      </c>
      <c r="D893" s="59">
        <v>5000</v>
      </c>
      <c r="E893" s="45">
        <v>7810</v>
      </c>
      <c r="F893" s="62" t="s">
        <v>8218</v>
      </c>
      <c r="G893" s="44" t="s">
        <v>8223</v>
      </c>
      <c r="H893" s="44" t="s">
        <v>8245</v>
      </c>
      <c r="I893" s="45">
        <v>1443711623</v>
      </c>
      <c r="J893" s="45">
        <v>1440687623</v>
      </c>
      <c r="K893" s="45" t="b">
        <v>0</v>
      </c>
      <c r="L893" s="45">
        <v>204</v>
      </c>
      <c r="M893" s="45" t="b">
        <v>1</v>
      </c>
      <c r="N893" s="44" t="s">
        <v>8269</v>
      </c>
      <c r="O893" s="45">
        <v>156</v>
      </c>
      <c r="P893" s="45">
        <v>38.28</v>
      </c>
      <c r="Q893" s="44" t="s">
        <v>8315</v>
      </c>
      <c r="R893" s="44" t="s">
        <v>8316</v>
      </c>
      <c r="S893" s="46">
        <v>42243.6252662037</v>
      </c>
      <c r="T893" s="45"/>
      <c r="U893" s="47">
        <v>42278.6252662037</v>
      </c>
    </row>
    <row r="894" spans="1:21" x14ac:dyDescent="0.25">
      <c r="A894" s="38">
        <v>3524</v>
      </c>
      <c r="B894" s="39" t="s">
        <v>3523</v>
      </c>
      <c r="C894" s="39" t="s">
        <v>7634</v>
      </c>
      <c r="D894" s="58">
        <v>10000</v>
      </c>
      <c r="E894" s="40">
        <v>10156</v>
      </c>
      <c r="F894" s="61" t="s">
        <v>8218</v>
      </c>
      <c r="G894" s="39" t="s">
        <v>8223</v>
      </c>
      <c r="H894" s="39" t="s">
        <v>8245</v>
      </c>
      <c r="I894" s="40">
        <v>1410580800</v>
      </c>
      <c r="J894" s="40">
        <v>1409336373</v>
      </c>
      <c r="K894" s="40" t="b">
        <v>0</v>
      </c>
      <c r="L894" s="40">
        <v>74</v>
      </c>
      <c r="M894" s="40" t="b">
        <v>1</v>
      </c>
      <c r="N894" s="39" t="s">
        <v>8269</v>
      </c>
      <c r="O894" s="40">
        <v>102</v>
      </c>
      <c r="P894" s="40">
        <v>137.24</v>
      </c>
      <c r="Q894" s="39" t="s">
        <v>8315</v>
      </c>
      <c r="R894" s="39" t="s">
        <v>8316</v>
      </c>
      <c r="S894" s="41">
        <v>41880.76357638889</v>
      </c>
      <c r="T894" s="40"/>
      <c r="U894" s="42">
        <v>41895.166666666664</v>
      </c>
    </row>
    <row r="895" spans="1:21" x14ac:dyDescent="0.25">
      <c r="A895" s="43">
        <v>3522</v>
      </c>
      <c r="B895" s="44" t="s">
        <v>3521</v>
      </c>
      <c r="C895" s="44" t="s">
        <v>7632</v>
      </c>
      <c r="D895" s="59">
        <v>1395</v>
      </c>
      <c r="E895" s="45">
        <v>1395</v>
      </c>
      <c r="F895" s="62" t="s">
        <v>8218</v>
      </c>
      <c r="G895" s="44" t="s">
        <v>8224</v>
      </c>
      <c r="H895" s="44" t="s">
        <v>8246</v>
      </c>
      <c r="I895" s="45">
        <v>1442311560</v>
      </c>
      <c r="J895" s="45">
        <v>1439924246</v>
      </c>
      <c r="K895" s="45" t="b">
        <v>0</v>
      </c>
      <c r="L895" s="45">
        <v>34</v>
      </c>
      <c r="M895" s="45" t="b">
        <v>1</v>
      </c>
      <c r="N895" s="44" t="s">
        <v>8269</v>
      </c>
      <c r="O895" s="45">
        <v>100</v>
      </c>
      <c r="P895" s="45">
        <v>41.03</v>
      </c>
      <c r="Q895" s="44" t="s">
        <v>8315</v>
      </c>
      <c r="R895" s="44" t="s">
        <v>8316</v>
      </c>
      <c r="S895" s="46">
        <v>42234.789884259262</v>
      </c>
      <c r="T895" s="45">
        <v>2015</v>
      </c>
      <c r="U895" s="47">
        <v>42262.42083333333</v>
      </c>
    </row>
    <row r="896" spans="1:21" x14ac:dyDescent="0.25">
      <c r="A896" s="38">
        <v>3521</v>
      </c>
      <c r="B896" s="39" t="s">
        <v>3520</v>
      </c>
      <c r="C896" s="39" t="s">
        <v>7631</v>
      </c>
      <c r="D896" s="58">
        <v>350</v>
      </c>
      <c r="E896" s="40">
        <v>593</v>
      </c>
      <c r="F896" s="61" t="s">
        <v>8218</v>
      </c>
      <c r="G896" s="39" t="s">
        <v>8223</v>
      </c>
      <c r="H896" s="39" t="s">
        <v>8245</v>
      </c>
      <c r="I896" s="40">
        <v>1411980020</v>
      </c>
      <c r="J896" s="40">
        <v>1409388020</v>
      </c>
      <c r="K896" s="40" t="b">
        <v>0</v>
      </c>
      <c r="L896" s="40">
        <v>13</v>
      </c>
      <c r="M896" s="40" t="b">
        <v>1</v>
      </c>
      <c r="N896" s="39" t="s">
        <v>8269</v>
      </c>
      <c r="O896" s="40">
        <v>169</v>
      </c>
      <c r="P896" s="40">
        <v>45.62</v>
      </c>
      <c r="Q896" s="39" t="s">
        <v>8315</v>
      </c>
      <c r="R896" s="39" t="s">
        <v>8316</v>
      </c>
      <c r="S896" s="41">
        <v>41881.361342592594</v>
      </c>
      <c r="T896" s="40"/>
      <c r="U896" s="42">
        <v>41911.361342592594</v>
      </c>
    </row>
    <row r="897" spans="1:21" x14ac:dyDescent="0.25">
      <c r="A897" s="43">
        <v>3520</v>
      </c>
      <c r="B897" s="44" t="s">
        <v>3519</v>
      </c>
      <c r="C897" s="44" t="s">
        <v>7630</v>
      </c>
      <c r="D897" s="59">
        <v>2000</v>
      </c>
      <c r="E897" s="45">
        <v>2015</v>
      </c>
      <c r="F897" s="62" t="s">
        <v>8218</v>
      </c>
      <c r="G897" s="44" t="s">
        <v>8224</v>
      </c>
      <c r="H897" s="44" t="s">
        <v>8246</v>
      </c>
      <c r="I897" s="45">
        <v>1441547220</v>
      </c>
      <c r="J897" s="45">
        <v>1439322412</v>
      </c>
      <c r="K897" s="45" t="b">
        <v>0</v>
      </c>
      <c r="L897" s="45">
        <v>21</v>
      </c>
      <c r="M897" s="45" t="b">
        <v>1</v>
      </c>
      <c r="N897" s="44" t="s">
        <v>8269</v>
      </c>
      <c r="O897" s="45">
        <v>101</v>
      </c>
      <c r="P897" s="45">
        <v>95.95</v>
      </c>
      <c r="Q897" s="44" t="s">
        <v>8315</v>
      </c>
      <c r="R897" s="44" t="s">
        <v>8316</v>
      </c>
      <c r="S897" s="46">
        <v>42227.824212962965</v>
      </c>
      <c r="T897" s="45">
        <v>2015</v>
      </c>
      <c r="U897" s="47">
        <v>42253.574305555558</v>
      </c>
    </row>
    <row r="898" spans="1:21" x14ac:dyDescent="0.25">
      <c r="A898" s="38">
        <v>3516</v>
      </c>
      <c r="B898" s="39" t="s">
        <v>3515</v>
      </c>
      <c r="C898" s="39" t="s">
        <v>7626</v>
      </c>
      <c r="D898" s="58">
        <v>2500</v>
      </c>
      <c r="E898" s="40">
        <v>2500</v>
      </c>
      <c r="F898" s="61" t="s">
        <v>8218</v>
      </c>
      <c r="G898" s="39" t="s">
        <v>8223</v>
      </c>
      <c r="H898" s="39" t="s">
        <v>8245</v>
      </c>
      <c r="I898" s="40">
        <v>1410145200</v>
      </c>
      <c r="J898" s="40">
        <v>1407197670</v>
      </c>
      <c r="K898" s="40" t="b">
        <v>0</v>
      </c>
      <c r="L898" s="40">
        <v>11</v>
      </c>
      <c r="M898" s="40" t="b">
        <v>1</v>
      </c>
      <c r="N898" s="39" t="s">
        <v>8269</v>
      </c>
      <c r="O898" s="40">
        <v>100</v>
      </c>
      <c r="P898" s="40">
        <v>227.27</v>
      </c>
      <c r="Q898" s="39" t="s">
        <v>8315</v>
      </c>
      <c r="R898" s="39" t="s">
        <v>8316</v>
      </c>
      <c r="S898" s="41">
        <v>41856.010069444441</v>
      </c>
      <c r="T898" s="40"/>
      <c r="U898" s="42">
        <v>41890.125</v>
      </c>
    </row>
    <row r="899" spans="1:21" x14ac:dyDescent="0.25">
      <c r="A899" s="43">
        <v>3501</v>
      </c>
      <c r="B899" s="44" t="s">
        <v>3500</v>
      </c>
      <c r="C899" s="44" t="s">
        <v>7611</v>
      </c>
      <c r="D899" s="59">
        <v>1500</v>
      </c>
      <c r="E899" s="45">
        <v>1510</v>
      </c>
      <c r="F899" s="62" t="s">
        <v>8218</v>
      </c>
      <c r="G899" s="44" t="s">
        <v>8224</v>
      </c>
      <c r="H899" s="44" t="s">
        <v>8246</v>
      </c>
      <c r="I899" s="45">
        <v>1441995595</v>
      </c>
      <c r="J899" s="45">
        <v>1439835595</v>
      </c>
      <c r="K899" s="45" t="b">
        <v>0</v>
      </c>
      <c r="L899" s="45">
        <v>42</v>
      </c>
      <c r="M899" s="45" t="b">
        <v>1</v>
      </c>
      <c r="N899" s="44" t="s">
        <v>8269</v>
      </c>
      <c r="O899" s="45">
        <v>101</v>
      </c>
      <c r="P899" s="45">
        <v>35.950000000000003</v>
      </c>
      <c r="Q899" s="44" t="s">
        <v>8315</v>
      </c>
      <c r="R899" s="44" t="s">
        <v>8316</v>
      </c>
      <c r="S899" s="46">
        <v>42233.763831018521</v>
      </c>
      <c r="T899" s="45">
        <v>2015</v>
      </c>
      <c r="U899" s="47">
        <v>42258.763831018521</v>
      </c>
    </row>
    <row r="900" spans="1:21" x14ac:dyDescent="0.25">
      <c r="A900" s="38">
        <v>3496</v>
      </c>
      <c r="B900" s="39" t="s">
        <v>3495</v>
      </c>
      <c r="C900" s="39" t="s">
        <v>7606</v>
      </c>
      <c r="D900" s="58">
        <v>3000</v>
      </c>
      <c r="E900" s="40">
        <v>3732</v>
      </c>
      <c r="F900" s="61" t="s">
        <v>8218</v>
      </c>
      <c r="G900" s="39" t="s">
        <v>8223</v>
      </c>
      <c r="H900" s="39" t="s">
        <v>8245</v>
      </c>
      <c r="I900" s="40">
        <v>1473625166</v>
      </c>
      <c r="J900" s="40">
        <v>1470169166</v>
      </c>
      <c r="K900" s="40" t="b">
        <v>0</v>
      </c>
      <c r="L900" s="40">
        <v>78</v>
      </c>
      <c r="M900" s="40" t="b">
        <v>1</v>
      </c>
      <c r="N900" s="39" t="s">
        <v>8269</v>
      </c>
      <c r="O900" s="40">
        <v>124</v>
      </c>
      <c r="P900" s="40">
        <v>47.85</v>
      </c>
      <c r="Q900" s="39" t="s">
        <v>8315</v>
      </c>
      <c r="R900" s="39" t="s">
        <v>8316</v>
      </c>
      <c r="S900" s="41">
        <v>42584.846828703703</v>
      </c>
      <c r="T900" s="40"/>
      <c r="U900" s="42">
        <v>42624.846828703703</v>
      </c>
    </row>
    <row r="901" spans="1:21" x14ac:dyDescent="0.25">
      <c r="A901" s="43">
        <v>3468</v>
      </c>
      <c r="B901" s="44" t="s">
        <v>3467</v>
      </c>
      <c r="C901" s="44" t="s">
        <v>7578</v>
      </c>
      <c r="D901" s="59">
        <v>10000</v>
      </c>
      <c r="E901" s="45">
        <v>12178</v>
      </c>
      <c r="F901" s="62" t="s">
        <v>8218</v>
      </c>
      <c r="G901" s="44" t="s">
        <v>8223</v>
      </c>
      <c r="H901" s="44" t="s">
        <v>8245</v>
      </c>
      <c r="I901" s="45">
        <v>1474426800</v>
      </c>
      <c r="J901" s="45">
        <v>1471976529</v>
      </c>
      <c r="K901" s="45" t="b">
        <v>0</v>
      </c>
      <c r="L901" s="45">
        <v>17</v>
      </c>
      <c r="M901" s="45" t="b">
        <v>1</v>
      </c>
      <c r="N901" s="44" t="s">
        <v>8269</v>
      </c>
      <c r="O901" s="45">
        <v>122</v>
      </c>
      <c r="P901" s="45">
        <v>716.35</v>
      </c>
      <c r="Q901" s="44" t="s">
        <v>8315</v>
      </c>
      <c r="R901" s="44" t="s">
        <v>8316</v>
      </c>
      <c r="S901" s="46">
        <v>42605.765381944446</v>
      </c>
      <c r="T901" s="45"/>
      <c r="U901" s="47">
        <v>42634.125</v>
      </c>
    </row>
    <row r="902" spans="1:21" x14ac:dyDescent="0.25">
      <c r="A902" s="38">
        <v>3463</v>
      </c>
      <c r="B902" s="39" t="s">
        <v>3462</v>
      </c>
      <c r="C902" s="39" t="s">
        <v>7573</v>
      </c>
      <c r="D902" s="58">
        <v>10000</v>
      </c>
      <c r="E902" s="40">
        <v>10338</v>
      </c>
      <c r="F902" s="61" t="s">
        <v>8218</v>
      </c>
      <c r="G902" s="39" t="s">
        <v>8228</v>
      </c>
      <c r="H902" s="39" t="s">
        <v>8250</v>
      </c>
      <c r="I902" s="40">
        <v>1476158340</v>
      </c>
      <c r="J902" s="40">
        <v>1472594585</v>
      </c>
      <c r="K902" s="40" t="b">
        <v>0</v>
      </c>
      <c r="L902" s="40">
        <v>114</v>
      </c>
      <c r="M902" s="40" t="b">
        <v>1</v>
      </c>
      <c r="N902" s="39" t="s">
        <v>8269</v>
      </c>
      <c r="O902" s="40">
        <v>103</v>
      </c>
      <c r="P902" s="40">
        <v>90.68</v>
      </c>
      <c r="Q902" s="39" t="s">
        <v>8315</v>
      </c>
      <c r="R902" s="39" t="s">
        <v>8316</v>
      </c>
      <c r="S902" s="41">
        <v>42612.918807870374</v>
      </c>
      <c r="T902" s="40"/>
      <c r="U902" s="42">
        <v>42654.165972222225</v>
      </c>
    </row>
    <row r="903" spans="1:21" x14ac:dyDescent="0.25">
      <c r="A903" s="43">
        <v>3460</v>
      </c>
      <c r="B903" s="44" t="s">
        <v>3459</v>
      </c>
      <c r="C903" s="44" t="s">
        <v>7570</v>
      </c>
      <c r="D903" s="59">
        <v>500</v>
      </c>
      <c r="E903" s="45">
        <v>950</v>
      </c>
      <c r="F903" s="62" t="s">
        <v>8218</v>
      </c>
      <c r="G903" s="44" t="s">
        <v>8224</v>
      </c>
      <c r="H903" s="44" t="s">
        <v>8246</v>
      </c>
      <c r="I903" s="45">
        <v>1408106352</v>
      </c>
      <c r="J903" s="45">
        <v>1406896752</v>
      </c>
      <c r="K903" s="45" t="b">
        <v>0</v>
      </c>
      <c r="L903" s="45">
        <v>19</v>
      </c>
      <c r="M903" s="45" t="b">
        <v>1</v>
      </c>
      <c r="N903" s="44" t="s">
        <v>8269</v>
      </c>
      <c r="O903" s="45">
        <v>190</v>
      </c>
      <c r="P903" s="45">
        <v>50</v>
      </c>
      <c r="Q903" s="44" t="s">
        <v>8315</v>
      </c>
      <c r="R903" s="44" t="s">
        <v>8316</v>
      </c>
      <c r="S903" s="46">
        <v>41852.527222222219</v>
      </c>
      <c r="T903" s="45">
        <v>2014</v>
      </c>
      <c r="U903" s="47">
        <v>41866.527222222219</v>
      </c>
    </row>
    <row r="904" spans="1:21" x14ac:dyDescent="0.25">
      <c r="A904" s="38">
        <v>3443</v>
      </c>
      <c r="B904" s="39" t="s">
        <v>3442</v>
      </c>
      <c r="C904" s="39" t="s">
        <v>7553</v>
      </c>
      <c r="D904" s="58">
        <v>1000</v>
      </c>
      <c r="E904" s="40">
        <v>1855</v>
      </c>
      <c r="F904" s="61" t="s">
        <v>8218</v>
      </c>
      <c r="G904" s="39" t="s">
        <v>8223</v>
      </c>
      <c r="H904" s="39" t="s">
        <v>8245</v>
      </c>
      <c r="I904" s="40">
        <v>1410266146</v>
      </c>
      <c r="J904" s="40">
        <v>1407674146</v>
      </c>
      <c r="K904" s="40" t="b">
        <v>0</v>
      </c>
      <c r="L904" s="40">
        <v>45</v>
      </c>
      <c r="M904" s="40" t="b">
        <v>1</v>
      </c>
      <c r="N904" s="39" t="s">
        <v>8269</v>
      </c>
      <c r="O904" s="40">
        <v>186</v>
      </c>
      <c r="P904" s="40">
        <v>41.22</v>
      </c>
      <c r="Q904" s="39" t="s">
        <v>8315</v>
      </c>
      <c r="R904" s="39" t="s">
        <v>8316</v>
      </c>
      <c r="S904" s="41">
        <v>41861.524837962963</v>
      </c>
      <c r="T904" s="40"/>
      <c r="U904" s="42">
        <v>41891.524837962963</v>
      </c>
    </row>
    <row r="905" spans="1:21" x14ac:dyDescent="0.25">
      <c r="A905" s="43">
        <v>3412</v>
      </c>
      <c r="B905" s="44" t="s">
        <v>3411</v>
      </c>
      <c r="C905" s="44" t="s">
        <v>7522</v>
      </c>
      <c r="D905" s="59">
        <v>3000</v>
      </c>
      <c r="E905" s="45">
        <v>3000</v>
      </c>
      <c r="F905" s="62" t="s">
        <v>8218</v>
      </c>
      <c r="G905" s="44" t="s">
        <v>8224</v>
      </c>
      <c r="H905" s="44" t="s">
        <v>8246</v>
      </c>
      <c r="I905" s="45">
        <v>1411858862</v>
      </c>
      <c r="J905" s="45">
        <v>1409266862</v>
      </c>
      <c r="K905" s="45" t="b">
        <v>0</v>
      </c>
      <c r="L905" s="45">
        <v>26</v>
      </c>
      <c r="M905" s="45" t="b">
        <v>1</v>
      </c>
      <c r="N905" s="44" t="s">
        <v>8269</v>
      </c>
      <c r="O905" s="45">
        <v>100</v>
      </c>
      <c r="P905" s="45">
        <v>115.38</v>
      </c>
      <c r="Q905" s="44" t="s">
        <v>8315</v>
      </c>
      <c r="R905" s="44" t="s">
        <v>8316</v>
      </c>
      <c r="S905" s="46">
        <v>41879.959050925929</v>
      </c>
      <c r="T905" s="45">
        <v>2014</v>
      </c>
      <c r="U905" s="47">
        <v>41909.959050925929</v>
      </c>
    </row>
    <row r="906" spans="1:21" x14ac:dyDescent="0.25">
      <c r="A906" s="38">
        <v>3379</v>
      </c>
      <c r="B906" s="39" t="s">
        <v>3378</v>
      </c>
      <c r="C906" s="39" t="s">
        <v>7489</v>
      </c>
      <c r="D906" s="58">
        <v>2000</v>
      </c>
      <c r="E906" s="40">
        <v>2073</v>
      </c>
      <c r="F906" s="61" t="s">
        <v>8218</v>
      </c>
      <c r="G906" s="39" t="s">
        <v>8224</v>
      </c>
      <c r="H906" s="39" t="s">
        <v>8246</v>
      </c>
      <c r="I906" s="40">
        <v>1440630000</v>
      </c>
      <c r="J906" s="40">
        <v>1439122800</v>
      </c>
      <c r="K906" s="40" t="b">
        <v>0</v>
      </c>
      <c r="L906" s="40">
        <v>38</v>
      </c>
      <c r="M906" s="40" t="b">
        <v>1</v>
      </c>
      <c r="N906" s="39" t="s">
        <v>8269</v>
      </c>
      <c r="O906" s="40">
        <v>104</v>
      </c>
      <c r="P906" s="40">
        <v>54.55</v>
      </c>
      <c r="Q906" s="39" t="s">
        <v>8315</v>
      </c>
      <c r="R906" s="39" t="s">
        <v>8316</v>
      </c>
      <c r="S906" s="41">
        <v>42225.513888888891</v>
      </c>
      <c r="T906" s="40">
        <v>2015</v>
      </c>
      <c r="U906" s="42">
        <v>42242.958333333336</v>
      </c>
    </row>
    <row r="907" spans="1:21" x14ac:dyDescent="0.25">
      <c r="A907" s="43">
        <v>3378</v>
      </c>
      <c r="B907" s="44" t="s">
        <v>3377</v>
      </c>
      <c r="C907" s="44" t="s">
        <v>7488</v>
      </c>
      <c r="D907" s="59">
        <v>550</v>
      </c>
      <c r="E907" s="45">
        <v>592</v>
      </c>
      <c r="F907" s="62" t="s">
        <v>8218</v>
      </c>
      <c r="G907" s="44" t="s">
        <v>8224</v>
      </c>
      <c r="H907" s="44" t="s">
        <v>8246</v>
      </c>
      <c r="I907" s="45">
        <v>1409490480</v>
      </c>
      <c r="J907" s="45">
        <v>1407400306</v>
      </c>
      <c r="K907" s="45" t="b">
        <v>0</v>
      </c>
      <c r="L907" s="45">
        <v>21</v>
      </c>
      <c r="M907" s="45" t="b">
        <v>1</v>
      </c>
      <c r="N907" s="44" t="s">
        <v>8269</v>
      </c>
      <c r="O907" s="45">
        <v>108</v>
      </c>
      <c r="P907" s="45">
        <v>28.19</v>
      </c>
      <c r="Q907" s="44" t="s">
        <v>8315</v>
      </c>
      <c r="R907" s="44" t="s">
        <v>8316</v>
      </c>
      <c r="S907" s="46">
        <v>41858.355393518519</v>
      </c>
      <c r="T907" s="45">
        <v>2014</v>
      </c>
      <c r="U907" s="47">
        <v>41882.547222222223</v>
      </c>
    </row>
    <row r="908" spans="1:21" x14ac:dyDescent="0.25">
      <c r="A908" s="38">
        <v>3372</v>
      </c>
      <c r="B908" s="39" t="s">
        <v>3371</v>
      </c>
      <c r="C908" s="39" t="s">
        <v>7482</v>
      </c>
      <c r="D908" s="58">
        <v>1000</v>
      </c>
      <c r="E908" s="40">
        <v>1035</v>
      </c>
      <c r="F908" s="61" t="s">
        <v>8218</v>
      </c>
      <c r="G908" s="39" t="s">
        <v>8223</v>
      </c>
      <c r="H908" s="39" t="s">
        <v>8245</v>
      </c>
      <c r="I908" s="40">
        <v>1408942740</v>
      </c>
      <c r="J908" s="40">
        <v>1407157756</v>
      </c>
      <c r="K908" s="40" t="b">
        <v>0</v>
      </c>
      <c r="L908" s="40">
        <v>27</v>
      </c>
      <c r="M908" s="40" t="b">
        <v>1</v>
      </c>
      <c r="N908" s="39" t="s">
        <v>8269</v>
      </c>
      <c r="O908" s="40">
        <v>104</v>
      </c>
      <c r="P908" s="40">
        <v>38.33</v>
      </c>
      <c r="Q908" s="39" t="s">
        <v>8315</v>
      </c>
      <c r="R908" s="39" t="s">
        <v>8316</v>
      </c>
      <c r="S908" s="41">
        <v>41855.548101851855</v>
      </c>
      <c r="T908" s="40"/>
      <c r="U908" s="42">
        <v>41876.207638888889</v>
      </c>
    </row>
    <row r="909" spans="1:21" x14ac:dyDescent="0.25">
      <c r="A909" s="43">
        <v>3361</v>
      </c>
      <c r="B909" s="44" t="s">
        <v>3360</v>
      </c>
      <c r="C909" s="44" t="s">
        <v>7471</v>
      </c>
      <c r="D909" s="59">
        <v>5000</v>
      </c>
      <c r="E909" s="45">
        <v>5673</v>
      </c>
      <c r="F909" s="62" t="s">
        <v>8218</v>
      </c>
      <c r="G909" s="44" t="s">
        <v>8223</v>
      </c>
      <c r="H909" s="44" t="s">
        <v>8245</v>
      </c>
      <c r="I909" s="45">
        <v>1409587140</v>
      </c>
      <c r="J909" s="45">
        <v>1408062990</v>
      </c>
      <c r="K909" s="45" t="b">
        <v>0</v>
      </c>
      <c r="L909" s="45">
        <v>68</v>
      </c>
      <c r="M909" s="45" t="b">
        <v>1</v>
      </c>
      <c r="N909" s="44" t="s">
        <v>8269</v>
      </c>
      <c r="O909" s="45">
        <v>113</v>
      </c>
      <c r="P909" s="45">
        <v>83.43</v>
      </c>
      <c r="Q909" s="44" t="s">
        <v>8315</v>
      </c>
      <c r="R909" s="44" t="s">
        <v>8316</v>
      </c>
      <c r="S909" s="46">
        <v>41866.025347222225</v>
      </c>
      <c r="T909" s="45"/>
      <c r="U909" s="47">
        <v>41883.665972222225</v>
      </c>
    </row>
    <row r="910" spans="1:21" x14ac:dyDescent="0.25">
      <c r="A910" s="38">
        <v>3323</v>
      </c>
      <c r="B910" s="39" t="s">
        <v>3323</v>
      </c>
      <c r="C910" s="39" t="s">
        <v>7433</v>
      </c>
      <c r="D910" s="58">
        <v>1000</v>
      </c>
      <c r="E910" s="40">
        <v>1259</v>
      </c>
      <c r="F910" s="61" t="s">
        <v>8218</v>
      </c>
      <c r="G910" s="39" t="s">
        <v>8224</v>
      </c>
      <c r="H910" s="39" t="s">
        <v>8246</v>
      </c>
      <c r="I910" s="40">
        <v>1474793208</v>
      </c>
      <c r="J910" s="40">
        <v>1472201208</v>
      </c>
      <c r="K910" s="40" t="b">
        <v>0</v>
      </c>
      <c r="L910" s="40">
        <v>49</v>
      </c>
      <c r="M910" s="40" t="b">
        <v>1</v>
      </c>
      <c r="N910" s="39" t="s">
        <v>8269</v>
      </c>
      <c r="O910" s="40">
        <v>126</v>
      </c>
      <c r="P910" s="40">
        <v>25.69</v>
      </c>
      <c r="Q910" s="39" t="s">
        <v>8315</v>
      </c>
      <c r="R910" s="39" t="s">
        <v>8316</v>
      </c>
      <c r="S910" s="41">
        <v>42608.365833333337</v>
      </c>
      <c r="T910" s="40">
        <v>2016</v>
      </c>
      <c r="U910" s="42">
        <v>42638.365833333337</v>
      </c>
    </row>
    <row r="911" spans="1:21" x14ac:dyDescent="0.25">
      <c r="A911" s="43">
        <v>3298</v>
      </c>
      <c r="B911" s="44" t="s">
        <v>3298</v>
      </c>
      <c r="C911" s="44" t="s">
        <v>7408</v>
      </c>
      <c r="D911" s="59">
        <v>10000</v>
      </c>
      <c r="E911" s="45">
        <v>10173</v>
      </c>
      <c r="F911" s="62" t="s">
        <v>8218</v>
      </c>
      <c r="G911" s="44" t="s">
        <v>8223</v>
      </c>
      <c r="H911" s="44" t="s">
        <v>8245</v>
      </c>
      <c r="I911" s="45">
        <v>1442102400</v>
      </c>
      <c r="J911" s="45">
        <v>1440370768</v>
      </c>
      <c r="K911" s="45" t="b">
        <v>0</v>
      </c>
      <c r="L911" s="45">
        <v>72</v>
      </c>
      <c r="M911" s="45" t="b">
        <v>1</v>
      </c>
      <c r="N911" s="44" t="s">
        <v>8269</v>
      </c>
      <c r="O911" s="45">
        <v>102</v>
      </c>
      <c r="P911" s="45">
        <v>141.29</v>
      </c>
      <c r="Q911" s="44" t="s">
        <v>8315</v>
      </c>
      <c r="R911" s="44" t="s">
        <v>8316</v>
      </c>
      <c r="S911" s="46">
        <v>42239.957962962966</v>
      </c>
      <c r="T911" s="45"/>
      <c r="U911" s="47">
        <v>42260</v>
      </c>
    </row>
    <row r="912" spans="1:21" x14ac:dyDescent="0.25">
      <c r="A912" s="38">
        <v>3295</v>
      </c>
      <c r="B912" s="39" t="s">
        <v>3295</v>
      </c>
      <c r="C912" s="39" t="s">
        <v>7405</v>
      </c>
      <c r="D912" s="58">
        <v>700</v>
      </c>
      <c r="E912" s="40">
        <v>720.01</v>
      </c>
      <c r="F912" s="61" t="s">
        <v>8218</v>
      </c>
      <c r="G912" s="39" t="s">
        <v>8224</v>
      </c>
      <c r="H912" s="39" t="s">
        <v>8246</v>
      </c>
      <c r="I912" s="40">
        <v>1474886229</v>
      </c>
      <c r="J912" s="40">
        <v>1472294229</v>
      </c>
      <c r="K912" s="40" t="b">
        <v>0</v>
      </c>
      <c r="L912" s="40">
        <v>27</v>
      </c>
      <c r="M912" s="40" t="b">
        <v>1</v>
      </c>
      <c r="N912" s="39" t="s">
        <v>8269</v>
      </c>
      <c r="O912" s="40">
        <v>103</v>
      </c>
      <c r="P912" s="40">
        <v>26.67</v>
      </c>
      <c r="Q912" s="39" t="s">
        <v>8315</v>
      </c>
      <c r="R912" s="39" t="s">
        <v>8316</v>
      </c>
      <c r="S912" s="41">
        <v>42609.442465277774</v>
      </c>
      <c r="T912" s="40">
        <v>2016</v>
      </c>
      <c r="U912" s="42">
        <v>42639.442465277774</v>
      </c>
    </row>
    <row r="913" spans="1:21" x14ac:dyDescent="0.25">
      <c r="A913" s="43">
        <v>3291</v>
      </c>
      <c r="B913" s="44" t="s">
        <v>3291</v>
      </c>
      <c r="C913" s="44" t="s">
        <v>7401</v>
      </c>
      <c r="D913" s="59">
        <v>500</v>
      </c>
      <c r="E913" s="45">
        <v>570</v>
      </c>
      <c r="F913" s="62" t="s">
        <v>8218</v>
      </c>
      <c r="G913" s="44" t="s">
        <v>8223</v>
      </c>
      <c r="H913" s="44" t="s">
        <v>8245</v>
      </c>
      <c r="I913" s="45">
        <v>1442462340</v>
      </c>
      <c r="J913" s="45">
        <v>1439743900</v>
      </c>
      <c r="K913" s="45" t="b">
        <v>0</v>
      </c>
      <c r="L913" s="45">
        <v>14</v>
      </c>
      <c r="M913" s="45" t="b">
        <v>1</v>
      </c>
      <c r="N913" s="44" t="s">
        <v>8269</v>
      </c>
      <c r="O913" s="45">
        <v>114</v>
      </c>
      <c r="P913" s="45">
        <v>40.71</v>
      </c>
      <c r="Q913" s="44" t="s">
        <v>8315</v>
      </c>
      <c r="R913" s="44" t="s">
        <v>8316</v>
      </c>
      <c r="S913" s="46">
        <v>42232.702546296299</v>
      </c>
      <c r="T913" s="45"/>
      <c r="U913" s="47">
        <v>42264.165972222225</v>
      </c>
    </row>
    <row r="914" spans="1:21" x14ac:dyDescent="0.25">
      <c r="A914" s="38">
        <v>3281</v>
      </c>
      <c r="B914" s="39" t="s">
        <v>3281</v>
      </c>
      <c r="C914" s="39" t="s">
        <v>7391</v>
      </c>
      <c r="D914" s="58">
        <v>5000</v>
      </c>
      <c r="E914" s="40">
        <v>6080</v>
      </c>
      <c r="F914" s="61" t="s">
        <v>8218</v>
      </c>
      <c r="G914" s="39" t="s">
        <v>8223</v>
      </c>
      <c r="H914" s="39" t="s">
        <v>8245</v>
      </c>
      <c r="I914" s="40">
        <v>1441153705</v>
      </c>
      <c r="J914" s="40">
        <v>1438561705</v>
      </c>
      <c r="K914" s="40" t="b">
        <v>0</v>
      </c>
      <c r="L914" s="40">
        <v>47</v>
      </c>
      <c r="M914" s="40" t="b">
        <v>1</v>
      </c>
      <c r="N914" s="39" t="s">
        <v>8269</v>
      </c>
      <c r="O914" s="40">
        <v>122</v>
      </c>
      <c r="P914" s="40">
        <v>129.36000000000001</v>
      </c>
      <c r="Q914" s="39" t="s">
        <v>8315</v>
      </c>
      <c r="R914" s="39" t="s">
        <v>8316</v>
      </c>
      <c r="S914" s="41">
        <v>42219.019733796296</v>
      </c>
      <c r="T914" s="40"/>
      <c r="U914" s="42">
        <v>42249.019733796296</v>
      </c>
    </row>
    <row r="915" spans="1:21" x14ac:dyDescent="0.25">
      <c r="A915" s="43">
        <v>3273</v>
      </c>
      <c r="B915" s="44" t="s">
        <v>3273</v>
      </c>
      <c r="C915" s="44" t="s">
        <v>7383</v>
      </c>
      <c r="D915" s="59">
        <v>4000</v>
      </c>
      <c r="E915" s="45">
        <v>4296</v>
      </c>
      <c r="F915" s="62" t="s">
        <v>8218</v>
      </c>
      <c r="G915" s="44" t="s">
        <v>8223</v>
      </c>
      <c r="H915" s="44" t="s">
        <v>8245</v>
      </c>
      <c r="I915" s="45">
        <v>1473879600</v>
      </c>
      <c r="J915" s="45">
        <v>1472498042</v>
      </c>
      <c r="K915" s="45" t="b">
        <v>1</v>
      </c>
      <c r="L915" s="45">
        <v>21</v>
      </c>
      <c r="M915" s="45" t="b">
        <v>1</v>
      </c>
      <c r="N915" s="44" t="s">
        <v>8269</v>
      </c>
      <c r="O915" s="45">
        <v>107</v>
      </c>
      <c r="P915" s="45">
        <v>204.57</v>
      </c>
      <c r="Q915" s="44" t="s">
        <v>8315</v>
      </c>
      <c r="R915" s="44" t="s">
        <v>8316</v>
      </c>
      <c r="S915" s="46">
        <v>42611.801412037035</v>
      </c>
      <c r="T915" s="45"/>
      <c r="U915" s="47">
        <v>42627.791666666664</v>
      </c>
    </row>
    <row r="916" spans="1:21" x14ac:dyDescent="0.25">
      <c r="A916" s="38">
        <v>3268</v>
      </c>
      <c r="B916" s="39" t="s">
        <v>3268</v>
      </c>
      <c r="C916" s="39" t="s">
        <v>7378</v>
      </c>
      <c r="D916" s="58">
        <v>2000</v>
      </c>
      <c r="E916" s="40">
        <v>2560</v>
      </c>
      <c r="F916" s="61" t="s">
        <v>8218</v>
      </c>
      <c r="G916" s="39" t="s">
        <v>8223</v>
      </c>
      <c r="H916" s="39" t="s">
        <v>8245</v>
      </c>
      <c r="I916" s="40">
        <v>1472074928</v>
      </c>
      <c r="J916" s="40">
        <v>1470692528</v>
      </c>
      <c r="K916" s="40" t="b">
        <v>1</v>
      </c>
      <c r="L916" s="40">
        <v>42</v>
      </c>
      <c r="M916" s="40" t="b">
        <v>1</v>
      </c>
      <c r="N916" s="39" t="s">
        <v>8269</v>
      </c>
      <c r="O916" s="40">
        <v>128</v>
      </c>
      <c r="P916" s="40">
        <v>60.95</v>
      </c>
      <c r="Q916" s="39" t="s">
        <v>8315</v>
      </c>
      <c r="R916" s="39" t="s">
        <v>8316</v>
      </c>
      <c r="S916" s="41">
        <v>42590.90425925926</v>
      </c>
      <c r="T916" s="40"/>
      <c r="U916" s="42">
        <v>42606.90425925926</v>
      </c>
    </row>
    <row r="917" spans="1:21" x14ac:dyDescent="0.25">
      <c r="A917" s="43">
        <v>3253</v>
      </c>
      <c r="B917" s="44" t="s">
        <v>3253</v>
      </c>
      <c r="C917" s="44" t="s">
        <v>7363</v>
      </c>
      <c r="D917" s="59">
        <v>20000</v>
      </c>
      <c r="E917" s="45">
        <v>20365</v>
      </c>
      <c r="F917" s="62" t="s">
        <v>8218</v>
      </c>
      <c r="G917" s="44" t="s">
        <v>8223</v>
      </c>
      <c r="H917" s="44" t="s">
        <v>8245</v>
      </c>
      <c r="I917" s="45">
        <v>1473306300</v>
      </c>
      <c r="J917" s="45">
        <v>1471701028</v>
      </c>
      <c r="K917" s="45" t="b">
        <v>1</v>
      </c>
      <c r="L917" s="45">
        <v>115</v>
      </c>
      <c r="M917" s="45" t="b">
        <v>1</v>
      </c>
      <c r="N917" s="44" t="s">
        <v>8269</v>
      </c>
      <c r="O917" s="45">
        <v>102</v>
      </c>
      <c r="P917" s="45">
        <v>177.09</v>
      </c>
      <c r="Q917" s="44" t="s">
        <v>8315</v>
      </c>
      <c r="R917" s="44" t="s">
        <v>8316</v>
      </c>
      <c r="S917" s="46">
        <v>42602.57671296296</v>
      </c>
      <c r="T917" s="45"/>
      <c r="U917" s="47">
        <v>42621.15625</v>
      </c>
    </row>
    <row r="918" spans="1:21" x14ac:dyDescent="0.25">
      <c r="A918" s="38">
        <v>3252</v>
      </c>
      <c r="B918" s="39" t="s">
        <v>3252</v>
      </c>
      <c r="C918" s="39" t="s">
        <v>7362</v>
      </c>
      <c r="D918" s="58">
        <v>2250</v>
      </c>
      <c r="E918" s="40">
        <v>2876</v>
      </c>
      <c r="F918" s="61" t="s">
        <v>8218</v>
      </c>
      <c r="G918" s="39" t="s">
        <v>8224</v>
      </c>
      <c r="H918" s="39" t="s">
        <v>8246</v>
      </c>
      <c r="I918" s="40">
        <v>1473247240</v>
      </c>
      <c r="J918" s="40">
        <v>1470655240</v>
      </c>
      <c r="K918" s="40" t="b">
        <v>1</v>
      </c>
      <c r="L918" s="40">
        <v>50</v>
      </c>
      <c r="M918" s="40" t="b">
        <v>1</v>
      </c>
      <c r="N918" s="39" t="s">
        <v>8269</v>
      </c>
      <c r="O918" s="40">
        <v>128</v>
      </c>
      <c r="P918" s="40">
        <v>57.52</v>
      </c>
      <c r="Q918" s="39" t="s">
        <v>8315</v>
      </c>
      <c r="R918" s="39" t="s">
        <v>8316</v>
      </c>
      <c r="S918" s="41">
        <v>42590.472685185188</v>
      </c>
      <c r="T918" s="40">
        <v>2016</v>
      </c>
      <c r="U918" s="42">
        <v>42620.472685185188</v>
      </c>
    </row>
    <row r="919" spans="1:21" x14ac:dyDescent="0.25">
      <c r="A919" s="43">
        <v>3246</v>
      </c>
      <c r="B919" s="44" t="s">
        <v>3246</v>
      </c>
      <c r="C919" s="44" t="s">
        <v>7356</v>
      </c>
      <c r="D919" s="59">
        <v>10000</v>
      </c>
      <c r="E919" s="45">
        <v>11122</v>
      </c>
      <c r="F919" s="62" t="s">
        <v>8218</v>
      </c>
      <c r="G919" s="44" t="s">
        <v>8223</v>
      </c>
      <c r="H919" s="44" t="s">
        <v>8245</v>
      </c>
      <c r="I919" s="45">
        <v>1442030340</v>
      </c>
      <c r="J919" s="45">
        <v>1439551200</v>
      </c>
      <c r="K919" s="45" t="b">
        <v>1</v>
      </c>
      <c r="L919" s="45">
        <v>193</v>
      </c>
      <c r="M919" s="45" t="b">
        <v>1</v>
      </c>
      <c r="N919" s="44" t="s">
        <v>8269</v>
      </c>
      <c r="O919" s="45">
        <v>111</v>
      </c>
      <c r="P919" s="45">
        <v>57.63</v>
      </c>
      <c r="Q919" s="44" t="s">
        <v>8315</v>
      </c>
      <c r="R919" s="44" t="s">
        <v>8316</v>
      </c>
      <c r="S919" s="46">
        <v>42230.472222222219</v>
      </c>
      <c r="T919" s="45"/>
      <c r="U919" s="47">
        <v>42259.165972222225</v>
      </c>
    </row>
    <row r="920" spans="1:21" x14ac:dyDescent="0.25">
      <c r="A920" s="38">
        <v>3242</v>
      </c>
      <c r="B920" s="39" t="s">
        <v>3242</v>
      </c>
      <c r="C920" s="39" t="s">
        <v>7352</v>
      </c>
      <c r="D920" s="58">
        <v>10000</v>
      </c>
      <c r="E920" s="40">
        <v>12730.42</v>
      </c>
      <c r="F920" s="61" t="s">
        <v>8218</v>
      </c>
      <c r="G920" s="39" t="s">
        <v>8223</v>
      </c>
      <c r="H920" s="39" t="s">
        <v>8245</v>
      </c>
      <c r="I920" s="40">
        <v>1411150092</v>
      </c>
      <c r="J920" s="40">
        <v>1408558092</v>
      </c>
      <c r="K920" s="40" t="b">
        <v>1</v>
      </c>
      <c r="L920" s="40">
        <v>183</v>
      </c>
      <c r="M920" s="40" t="b">
        <v>1</v>
      </c>
      <c r="N920" s="39" t="s">
        <v>8269</v>
      </c>
      <c r="O920" s="40">
        <v>127</v>
      </c>
      <c r="P920" s="40">
        <v>69.569999999999993</v>
      </c>
      <c r="Q920" s="39" t="s">
        <v>8315</v>
      </c>
      <c r="R920" s="39" t="s">
        <v>8316</v>
      </c>
      <c r="S920" s="41">
        <v>41871.755694444444</v>
      </c>
      <c r="T920" s="40"/>
      <c r="U920" s="42">
        <v>41901.755694444444</v>
      </c>
    </row>
    <row r="921" spans="1:21" x14ac:dyDescent="0.25">
      <c r="A921" s="43">
        <v>3215</v>
      </c>
      <c r="B921" s="44" t="s">
        <v>3215</v>
      </c>
      <c r="C921" s="44" t="s">
        <v>7325</v>
      </c>
      <c r="D921" s="59">
        <v>35000</v>
      </c>
      <c r="E921" s="45">
        <v>35123</v>
      </c>
      <c r="F921" s="62" t="s">
        <v>8218</v>
      </c>
      <c r="G921" s="44" t="s">
        <v>8223</v>
      </c>
      <c r="H921" s="44" t="s">
        <v>8245</v>
      </c>
      <c r="I921" s="45">
        <v>1441857540</v>
      </c>
      <c r="J921" s="45">
        <v>1438617471</v>
      </c>
      <c r="K921" s="45" t="b">
        <v>1</v>
      </c>
      <c r="L921" s="45">
        <v>134</v>
      </c>
      <c r="M921" s="45" t="b">
        <v>1</v>
      </c>
      <c r="N921" s="44" t="s">
        <v>8269</v>
      </c>
      <c r="O921" s="45">
        <v>100</v>
      </c>
      <c r="P921" s="45">
        <v>262.11</v>
      </c>
      <c r="Q921" s="44" t="s">
        <v>8315</v>
      </c>
      <c r="R921" s="44" t="s">
        <v>8316</v>
      </c>
      <c r="S921" s="46">
        <v>42219.665173611109</v>
      </c>
      <c r="T921" s="45"/>
      <c r="U921" s="47">
        <v>42257.165972222225</v>
      </c>
    </row>
    <row r="922" spans="1:21" x14ac:dyDescent="0.25">
      <c r="A922" s="38">
        <v>3186</v>
      </c>
      <c r="B922" s="39" t="s">
        <v>3186</v>
      </c>
      <c r="C922" s="39" t="s">
        <v>7296</v>
      </c>
      <c r="D922" s="58">
        <v>3200</v>
      </c>
      <c r="E922" s="40">
        <v>3270</v>
      </c>
      <c r="F922" s="61" t="s">
        <v>8218</v>
      </c>
      <c r="G922" s="39" t="s">
        <v>8224</v>
      </c>
      <c r="H922" s="39" t="s">
        <v>8246</v>
      </c>
      <c r="I922" s="40">
        <v>1410901200</v>
      </c>
      <c r="J922" s="40">
        <v>1408313438</v>
      </c>
      <c r="K922" s="40" t="b">
        <v>1</v>
      </c>
      <c r="L922" s="40">
        <v>70</v>
      </c>
      <c r="M922" s="40" t="b">
        <v>1</v>
      </c>
      <c r="N922" s="39" t="s">
        <v>8269</v>
      </c>
      <c r="O922" s="40">
        <v>102</v>
      </c>
      <c r="P922" s="40">
        <v>46.71</v>
      </c>
      <c r="Q922" s="39" t="s">
        <v>8315</v>
      </c>
      <c r="R922" s="39" t="s">
        <v>8316</v>
      </c>
      <c r="S922" s="41">
        <v>41868.924050925925</v>
      </c>
      <c r="T922" s="40">
        <v>2014</v>
      </c>
      <c r="U922" s="42">
        <v>41898.875</v>
      </c>
    </row>
    <row r="923" spans="1:21" x14ac:dyDescent="0.25">
      <c r="A923" s="43">
        <v>3183</v>
      </c>
      <c r="B923" s="44" t="s">
        <v>3183</v>
      </c>
      <c r="C923" s="44" t="s">
        <v>7293</v>
      </c>
      <c r="D923" s="59">
        <v>2500</v>
      </c>
      <c r="E923" s="45">
        <v>2725</v>
      </c>
      <c r="F923" s="62" t="s">
        <v>8218</v>
      </c>
      <c r="G923" s="44" t="s">
        <v>8223</v>
      </c>
      <c r="H923" s="44" t="s">
        <v>8245</v>
      </c>
      <c r="I923" s="45">
        <v>1377284669</v>
      </c>
      <c r="J923" s="45">
        <v>1375729469</v>
      </c>
      <c r="K923" s="45" t="b">
        <v>1</v>
      </c>
      <c r="L923" s="45">
        <v>68</v>
      </c>
      <c r="M923" s="45" t="b">
        <v>1</v>
      </c>
      <c r="N923" s="44" t="s">
        <v>8269</v>
      </c>
      <c r="O923" s="45">
        <v>109</v>
      </c>
      <c r="P923" s="45">
        <v>40.07</v>
      </c>
      <c r="Q923" s="44" t="s">
        <v>8315</v>
      </c>
      <c r="R923" s="44" t="s">
        <v>8316</v>
      </c>
      <c r="S923" s="46">
        <v>41491.79478009259</v>
      </c>
      <c r="T923" s="45"/>
      <c r="U923" s="47">
        <v>41509.79478009259</v>
      </c>
    </row>
    <row r="924" spans="1:21" x14ac:dyDescent="0.25">
      <c r="A924" s="38">
        <v>3174</v>
      </c>
      <c r="B924" s="39" t="s">
        <v>3174</v>
      </c>
      <c r="C924" s="39" t="s">
        <v>7284</v>
      </c>
      <c r="D924" s="58">
        <v>3000</v>
      </c>
      <c r="E924" s="40">
        <v>3034</v>
      </c>
      <c r="F924" s="61" t="s">
        <v>8218</v>
      </c>
      <c r="G924" s="39" t="s">
        <v>8223</v>
      </c>
      <c r="H924" s="39" t="s">
        <v>8245</v>
      </c>
      <c r="I924" s="40">
        <v>1408999508</v>
      </c>
      <c r="J924" s="40">
        <v>1407789908</v>
      </c>
      <c r="K924" s="40" t="b">
        <v>1</v>
      </c>
      <c r="L924" s="40">
        <v>23</v>
      </c>
      <c r="M924" s="40" t="b">
        <v>1</v>
      </c>
      <c r="N924" s="39" t="s">
        <v>8269</v>
      </c>
      <c r="O924" s="40">
        <v>101</v>
      </c>
      <c r="P924" s="40">
        <v>131.91</v>
      </c>
      <c r="Q924" s="39" t="s">
        <v>8315</v>
      </c>
      <c r="R924" s="39" t="s">
        <v>8316</v>
      </c>
      <c r="S924" s="41">
        <v>41862.864675925928</v>
      </c>
      <c r="T924" s="40"/>
      <c r="U924" s="42">
        <v>41876.864675925928</v>
      </c>
    </row>
    <row r="925" spans="1:21" x14ac:dyDescent="0.25">
      <c r="A925" s="43">
        <v>3173</v>
      </c>
      <c r="B925" s="44" t="s">
        <v>3173</v>
      </c>
      <c r="C925" s="44" t="s">
        <v>7283</v>
      </c>
      <c r="D925" s="59">
        <v>10000</v>
      </c>
      <c r="E925" s="45">
        <v>10300</v>
      </c>
      <c r="F925" s="62" t="s">
        <v>8218</v>
      </c>
      <c r="G925" s="44" t="s">
        <v>8223</v>
      </c>
      <c r="H925" s="44" t="s">
        <v>8245</v>
      </c>
      <c r="I925" s="45">
        <v>1411765492</v>
      </c>
      <c r="J925" s="45">
        <v>1409173492</v>
      </c>
      <c r="K925" s="45" t="b">
        <v>1</v>
      </c>
      <c r="L925" s="45">
        <v>74</v>
      </c>
      <c r="M925" s="45" t="b">
        <v>1</v>
      </c>
      <c r="N925" s="44" t="s">
        <v>8269</v>
      </c>
      <c r="O925" s="45">
        <v>103</v>
      </c>
      <c r="P925" s="45">
        <v>139.19</v>
      </c>
      <c r="Q925" s="44" t="s">
        <v>8315</v>
      </c>
      <c r="R925" s="44" t="s">
        <v>8316</v>
      </c>
      <c r="S925" s="46">
        <v>41878.878379629627</v>
      </c>
      <c r="T925" s="45"/>
      <c r="U925" s="47">
        <v>41908.878379629627</v>
      </c>
    </row>
    <row r="926" spans="1:21" x14ac:dyDescent="0.25">
      <c r="A926" s="38">
        <v>3151</v>
      </c>
      <c r="B926" s="39" t="s">
        <v>3151</v>
      </c>
      <c r="C926" s="39" t="s">
        <v>7261</v>
      </c>
      <c r="D926" s="58">
        <v>3500</v>
      </c>
      <c r="E926" s="40">
        <v>3514</v>
      </c>
      <c r="F926" s="61" t="s">
        <v>8218</v>
      </c>
      <c r="G926" s="39" t="s">
        <v>8223</v>
      </c>
      <c r="H926" s="39" t="s">
        <v>8245</v>
      </c>
      <c r="I926" s="40">
        <v>1410379774</v>
      </c>
      <c r="J926" s="40">
        <v>1407787774</v>
      </c>
      <c r="K926" s="40" t="b">
        <v>1</v>
      </c>
      <c r="L926" s="40">
        <v>34</v>
      </c>
      <c r="M926" s="40" t="b">
        <v>1</v>
      </c>
      <c r="N926" s="39" t="s">
        <v>8269</v>
      </c>
      <c r="O926" s="40">
        <v>100</v>
      </c>
      <c r="P926" s="40">
        <v>103.35</v>
      </c>
      <c r="Q926" s="39" t="s">
        <v>8315</v>
      </c>
      <c r="R926" s="39" t="s">
        <v>8316</v>
      </c>
      <c r="S926" s="41">
        <v>41862.83997685185</v>
      </c>
      <c r="T926" s="40"/>
      <c r="U926" s="42">
        <v>41892.83997685185</v>
      </c>
    </row>
    <row r="927" spans="1:21" x14ac:dyDescent="0.25">
      <c r="A927" s="43">
        <v>3046</v>
      </c>
      <c r="B927" s="44" t="s">
        <v>3046</v>
      </c>
      <c r="C927" s="44" t="s">
        <v>7156</v>
      </c>
      <c r="D927" s="59">
        <v>7900</v>
      </c>
      <c r="E927" s="45">
        <v>15077</v>
      </c>
      <c r="F927" s="62" t="s">
        <v>8218</v>
      </c>
      <c r="G927" s="44" t="s">
        <v>8223</v>
      </c>
      <c r="H927" s="44" t="s">
        <v>8245</v>
      </c>
      <c r="I927" s="45">
        <v>1410324720</v>
      </c>
      <c r="J927" s="45">
        <v>1407784586</v>
      </c>
      <c r="K927" s="45" t="b">
        <v>0</v>
      </c>
      <c r="L927" s="45">
        <v>58</v>
      </c>
      <c r="M927" s="45" t="b">
        <v>1</v>
      </c>
      <c r="N927" s="44" t="s">
        <v>8301</v>
      </c>
      <c r="O927" s="45">
        <v>191</v>
      </c>
      <c r="P927" s="45">
        <v>259.95</v>
      </c>
      <c r="Q927" s="44" t="s">
        <v>8315</v>
      </c>
      <c r="R927" s="44" t="s">
        <v>8355</v>
      </c>
      <c r="S927" s="46">
        <v>41862.803078703706</v>
      </c>
      <c r="T927" s="45"/>
      <c r="U927" s="47">
        <v>41892.202777777777</v>
      </c>
    </row>
    <row r="928" spans="1:21" x14ac:dyDescent="0.25">
      <c r="A928" s="38">
        <v>3032</v>
      </c>
      <c r="B928" s="39" t="s">
        <v>3032</v>
      </c>
      <c r="C928" s="39" t="s">
        <v>7142</v>
      </c>
      <c r="D928" s="58">
        <v>1000</v>
      </c>
      <c r="E928" s="40">
        <v>1272</v>
      </c>
      <c r="F928" s="61" t="s">
        <v>8218</v>
      </c>
      <c r="G928" s="39" t="s">
        <v>8223</v>
      </c>
      <c r="H928" s="39" t="s">
        <v>8245</v>
      </c>
      <c r="I928" s="40">
        <v>1441933459</v>
      </c>
      <c r="J928" s="40">
        <v>1439341459</v>
      </c>
      <c r="K928" s="40" t="b">
        <v>0</v>
      </c>
      <c r="L928" s="40">
        <v>25</v>
      </c>
      <c r="M928" s="40" t="b">
        <v>1</v>
      </c>
      <c r="N928" s="39" t="s">
        <v>8301</v>
      </c>
      <c r="O928" s="40">
        <v>127</v>
      </c>
      <c r="P928" s="40">
        <v>50.88</v>
      </c>
      <c r="Q928" s="39" t="s">
        <v>8315</v>
      </c>
      <c r="R928" s="39" t="s">
        <v>8355</v>
      </c>
      <c r="S928" s="41">
        <v>42228.044664351852</v>
      </c>
      <c r="T928" s="40"/>
      <c r="U928" s="42">
        <v>42258.044664351852</v>
      </c>
    </row>
    <row r="929" spans="1:21" x14ac:dyDescent="0.25">
      <c r="A929" s="43">
        <v>3031</v>
      </c>
      <c r="B929" s="44" t="s">
        <v>3031</v>
      </c>
      <c r="C929" s="44" t="s">
        <v>7141</v>
      </c>
      <c r="D929" s="59">
        <v>1500</v>
      </c>
      <c r="E929" s="45">
        <v>1500</v>
      </c>
      <c r="F929" s="62" t="s">
        <v>8218</v>
      </c>
      <c r="G929" s="44" t="s">
        <v>8223</v>
      </c>
      <c r="H929" s="44" t="s">
        <v>8245</v>
      </c>
      <c r="I929" s="45">
        <v>1476479447</v>
      </c>
      <c r="J929" s="45">
        <v>1471295447</v>
      </c>
      <c r="K929" s="45" t="b">
        <v>0</v>
      </c>
      <c r="L929" s="45">
        <v>29</v>
      </c>
      <c r="M929" s="45" t="b">
        <v>1</v>
      </c>
      <c r="N929" s="44" t="s">
        <v>8301</v>
      </c>
      <c r="O929" s="45">
        <v>100</v>
      </c>
      <c r="P929" s="45">
        <v>51.72</v>
      </c>
      <c r="Q929" s="44" t="s">
        <v>8315</v>
      </c>
      <c r="R929" s="44" t="s">
        <v>8355</v>
      </c>
      <c r="S929" s="46">
        <v>42597.882488425923</v>
      </c>
      <c r="T929" s="45"/>
      <c r="U929" s="47">
        <v>42657.882488425923</v>
      </c>
    </row>
    <row r="930" spans="1:21" x14ac:dyDescent="0.25">
      <c r="A930" s="38">
        <v>3030</v>
      </c>
      <c r="B930" s="39" t="s">
        <v>3030</v>
      </c>
      <c r="C930" s="39" t="s">
        <v>7140</v>
      </c>
      <c r="D930" s="58">
        <v>1750</v>
      </c>
      <c r="E930" s="40">
        <v>1867</v>
      </c>
      <c r="F930" s="61" t="s">
        <v>8218</v>
      </c>
      <c r="G930" s="39" t="s">
        <v>8223</v>
      </c>
      <c r="H930" s="39" t="s">
        <v>8245</v>
      </c>
      <c r="I930" s="40">
        <v>1442426171</v>
      </c>
      <c r="J930" s="40">
        <v>1439834171</v>
      </c>
      <c r="K930" s="40" t="b">
        <v>0</v>
      </c>
      <c r="L930" s="40">
        <v>41</v>
      </c>
      <c r="M930" s="40" t="b">
        <v>1</v>
      </c>
      <c r="N930" s="39" t="s">
        <v>8301</v>
      </c>
      <c r="O930" s="40">
        <v>107</v>
      </c>
      <c r="P930" s="40">
        <v>45.54</v>
      </c>
      <c r="Q930" s="39" t="s">
        <v>8315</v>
      </c>
      <c r="R930" s="39" t="s">
        <v>8355</v>
      </c>
      <c r="S930" s="41">
        <v>42233.747349537036</v>
      </c>
      <c r="T930" s="40"/>
      <c r="U930" s="42">
        <v>42263.747349537036</v>
      </c>
    </row>
    <row r="931" spans="1:21" x14ac:dyDescent="0.25">
      <c r="A931" s="43">
        <v>2981</v>
      </c>
      <c r="B931" s="44" t="s">
        <v>2981</v>
      </c>
      <c r="C931" s="44" t="s">
        <v>7091</v>
      </c>
      <c r="D931" s="59">
        <v>4000</v>
      </c>
      <c r="E931" s="45">
        <v>5157</v>
      </c>
      <c r="F931" s="62" t="s">
        <v>8218</v>
      </c>
      <c r="G931" s="44" t="s">
        <v>8240</v>
      </c>
      <c r="H931" s="44" t="s">
        <v>8248</v>
      </c>
      <c r="I931" s="45">
        <v>1443014756</v>
      </c>
      <c r="J931" s="45">
        <v>1439126756</v>
      </c>
      <c r="K931" s="45" t="b">
        <v>1</v>
      </c>
      <c r="L931" s="45">
        <v>97</v>
      </c>
      <c r="M931" s="45" t="b">
        <v>1</v>
      </c>
      <c r="N931" s="44" t="s">
        <v>8301</v>
      </c>
      <c r="O931" s="45">
        <v>129</v>
      </c>
      <c r="P931" s="45">
        <v>53.16</v>
      </c>
      <c r="Q931" s="44" t="s">
        <v>8315</v>
      </c>
      <c r="R931" s="44" t="s">
        <v>8355</v>
      </c>
      <c r="S931" s="46">
        <v>42225.559675925928</v>
      </c>
      <c r="T931" s="45"/>
      <c r="U931" s="47">
        <v>42270.559675925928</v>
      </c>
    </row>
    <row r="932" spans="1:21" x14ac:dyDescent="0.25">
      <c r="A932" s="38">
        <v>2980</v>
      </c>
      <c r="B932" s="39" t="s">
        <v>2980</v>
      </c>
      <c r="C932" s="39" t="s">
        <v>7090</v>
      </c>
      <c r="D932" s="58">
        <v>3000</v>
      </c>
      <c r="E932" s="40">
        <v>3275</v>
      </c>
      <c r="F932" s="61" t="s">
        <v>8218</v>
      </c>
      <c r="G932" s="39" t="s">
        <v>8223</v>
      </c>
      <c r="H932" s="39" t="s">
        <v>8245</v>
      </c>
      <c r="I932" s="40">
        <v>1440381600</v>
      </c>
      <c r="J932" s="40">
        <v>1438639130</v>
      </c>
      <c r="K932" s="40" t="b">
        <v>0</v>
      </c>
      <c r="L932" s="40">
        <v>24</v>
      </c>
      <c r="M932" s="40" t="b">
        <v>1</v>
      </c>
      <c r="N932" s="39" t="s">
        <v>8269</v>
      </c>
      <c r="O932" s="40">
        <v>109</v>
      </c>
      <c r="P932" s="40">
        <v>136.46</v>
      </c>
      <c r="Q932" s="39" t="s">
        <v>8315</v>
      </c>
      <c r="R932" s="39" t="s">
        <v>8316</v>
      </c>
      <c r="S932" s="41">
        <v>42219.915856481479</v>
      </c>
      <c r="T932" s="40"/>
      <c r="U932" s="42">
        <v>42240.083333333336</v>
      </c>
    </row>
    <row r="933" spans="1:21" x14ac:dyDescent="0.25">
      <c r="A933" s="43">
        <v>2974</v>
      </c>
      <c r="B933" s="44" t="s">
        <v>2974</v>
      </c>
      <c r="C933" s="44" t="s">
        <v>7084</v>
      </c>
      <c r="D933" s="59">
        <v>5000</v>
      </c>
      <c r="E933" s="45">
        <v>5100</v>
      </c>
      <c r="F933" s="62" t="s">
        <v>8218</v>
      </c>
      <c r="G933" s="44" t="s">
        <v>8223</v>
      </c>
      <c r="H933" s="44" t="s">
        <v>8245</v>
      </c>
      <c r="I933" s="45">
        <v>1411695300</v>
      </c>
      <c r="J933" s="45">
        <v>1409275671</v>
      </c>
      <c r="K933" s="45" t="b">
        <v>0</v>
      </c>
      <c r="L933" s="45">
        <v>87</v>
      </c>
      <c r="M933" s="45" t="b">
        <v>1</v>
      </c>
      <c r="N933" s="44" t="s">
        <v>8269</v>
      </c>
      <c r="O933" s="45">
        <v>102</v>
      </c>
      <c r="P933" s="45">
        <v>58.62</v>
      </c>
      <c r="Q933" s="44" t="s">
        <v>8315</v>
      </c>
      <c r="R933" s="44" t="s">
        <v>8316</v>
      </c>
      <c r="S933" s="46">
        <v>41880.061006944445</v>
      </c>
      <c r="T933" s="45"/>
      <c r="U933" s="47">
        <v>41908.065972222219</v>
      </c>
    </row>
    <row r="934" spans="1:21" x14ac:dyDescent="0.25">
      <c r="A934" s="38">
        <v>2971</v>
      </c>
      <c r="B934" s="39" t="s">
        <v>2971</v>
      </c>
      <c r="C934" s="39" t="s">
        <v>7081</v>
      </c>
      <c r="D934" s="58">
        <v>3200</v>
      </c>
      <c r="E934" s="40">
        <v>3205</v>
      </c>
      <c r="F934" s="61" t="s">
        <v>8218</v>
      </c>
      <c r="G934" s="39" t="s">
        <v>8223</v>
      </c>
      <c r="H934" s="39" t="s">
        <v>8245</v>
      </c>
      <c r="I934" s="40">
        <v>1409500078</v>
      </c>
      <c r="J934" s="40">
        <v>1406908078</v>
      </c>
      <c r="K934" s="40" t="b">
        <v>0</v>
      </c>
      <c r="L934" s="40">
        <v>43</v>
      </c>
      <c r="M934" s="40" t="b">
        <v>1</v>
      </c>
      <c r="N934" s="39" t="s">
        <v>8269</v>
      </c>
      <c r="O934" s="40">
        <v>100</v>
      </c>
      <c r="P934" s="40">
        <v>74.53</v>
      </c>
      <c r="Q934" s="39" t="s">
        <v>8315</v>
      </c>
      <c r="R934" s="39" t="s">
        <v>8316</v>
      </c>
      <c r="S934" s="41">
        <v>41852.658310185187</v>
      </c>
      <c r="T934" s="40"/>
      <c r="U934" s="42">
        <v>41882.658310185187</v>
      </c>
    </row>
    <row r="935" spans="1:21" x14ac:dyDescent="0.25">
      <c r="A935" s="43">
        <v>2968</v>
      </c>
      <c r="B935" s="44" t="s">
        <v>2968</v>
      </c>
      <c r="C935" s="44" t="s">
        <v>7078</v>
      </c>
      <c r="D935" s="59">
        <v>3500</v>
      </c>
      <c r="E935" s="45">
        <v>3710</v>
      </c>
      <c r="F935" s="62" t="s">
        <v>8218</v>
      </c>
      <c r="G935" s="44" t="s">
        <v>8223</v>
      </c>
      <c r="H935" s="44" t="s">
        <v>8245</v>
      </c>
      <c r="I935" s="45">
        <v>1471406340</v>
      </c>
      <c r="J935" s="45">
        <v>1470227660</v>
      </c>
      <c r="K935" s="45" t="b">
        <v>0</v>
      </c>
      <c r="L935" s="45">
        <v>47</v>
      </c>
      <c r="M935" s="45" t="b">
        <v>1</v>
      </c>
      <c r="N935" s="44" t="s">
        <v>8269</v>
      </c>
      <c r="O935" s="45">
        <v>106</v>
      </c>
      <c r="P935" s="45">
        <v>78.94</v>
      </c>
      <c r="Q935" s="44" t="s">
        <v>8315</v>
      </c>
      <c r="R935" s="44" t="s">
        <v>8316</v>
      </c>
      <c r="S935" s="46">
        <v>42585.523842592593</v>
      </c>
      <c r="T935" s="45"/>
      <c r="U935" s="47">
        <v>42599.165972222225</v>
      </c>
    </row>
    <row r="936" spans="1:21" x14ac:dyDescent="0.25">
      <c r="A936" s="38">
        <v>2966</v>
      </c>
      <c r="B936" s="39" t="s">
        <v>2966</v>
      </c>
      <c r="C936" s="39" t="s">
        <v>7076</v>
      </c>
      <c r="D936" s="58">
        <v>10000</v>
      </c>
      <c r="E936" s="40">
        <v>11363</v>
      </c>
      <c r="F936" s="61" t="s">
        <v>8218</v>
      </c>
      <c r="G936" s="39" t="s">
        <v>8223</v>
      </c>
      <c r="H936" s="39" t="s">
        <v>8245</v>
      </c>
      <c r="I936" s="40">
        <v>1442425412</v>
      </c>
      <c r="J936" s="40">
        <v>1439833412</v>
      </c>
      <c r="K936" s="40" t="b">
        <v>0</v>
      </c>
      <c r="L936" s="40">
        <v>128</v>
      </c>
      <c r="M936" s="40" t="b">
        <v>1</v>
      </c>
      <c r="N936" s="39" t="s">
        <v>8269</v>
      </c>
      <c r="O936" s="40">
        <v>114</v>
      </c>
      <c r="P936" s="40">
        <v>88.77</v>
      </c>
      <c r="Q936" s="39" t="s">
        <v>8315</v>
      </c>
      <c r="R936" s="39" t="s">
        <v>8316</v>
      </c>
      <c r="S936" s="41">
        <v>42233.738564814812</v>
      </c>
      <c r="T936" s="40"/>
      <c r="U936" s="42">
        <v>42263.738564814812</v>
      </c>
    </row>
    <row r="937" spans="1:21" x14ac:dyDescent="0.25">
      <c r="A937" s="43">
        <v>2931</v>
      </c>
      <c r="B937" s="44" t="s">
        <v>2931</v>
      </c>
      <c r="C937" s="44" t="s">
        <v>7041</v>
      </c>
      <c r="D937" s="59">
        <v>750</v>
      </c>
      <c r="E937" s="45">
        <v>795</v>
      </c>
      <c r="F937" s="62" t="s">
        <v>8218</v>
      </c>
      <c r="G937" s="44" t="s">
        <v>8228</v>
      </c>
      <c r="H937" s="44" t="s">
        <v>8250</v>
      </c>
      <c r="I937" s="45">
        <v>1410761280</v>
      </c>
      <c r="J937" s="45">
        <v>1408604363</v>
      </c>
      <c r="K937" s="45" t="b">
        <v>0</v>
      </c>
      <c r="L937" s="45">
        <v>9</v>
      </c>
      <c r="M937" s="45" t="b">
        <v>1</v>
      </c>
      <c r="N937" s="44" t="s">
        <v>8303</v>
      </c>
      <c r="O937" s="45">
        <v>106</v>
      </c>
      <c r="P937" s="45">
        <v>88.33</v>
      </c>
      <c r="Q937" s="44" t="s">
        <v>8315</v>
      </c>
      <c r="R937" s="44" t="s">
        <v>8357</v>
      </c>
      <c r="S937" s="46">
        <v>41872.291238425925</v>
      </c>
      <c r="T937" s="45"/>
      <c r="U937" s="47">
        <v>41897.255555555559</v>
      </c>
    </row>
    <row r="938" spans="1:21" x14ac:dyDescent="0.25">
      <c r="A938" s="38">
        <v>2925</v>
      </c>
      <c r="B938" s="39" t="s">
        <v>2925</v>
      </c>
      <c r="C938" s="39" t="s">
        <v>7035</v>
      </c>
      <c r="D938" s="58">
        <v>45000</v>
      </c>
      <c r="E938" s="40">
        <v>46100.69</v>
      </c>
      <c r="F938" s="61" t="s">
        <v>8218</v>
      </c>
      <c r="G938" s="39" t="s">
        <v>8223</v>
      </c>
      <c r="H938" s="39" t="s">
        <v>8245</v>
      </c>
      <c r="I938" s="40">
        <v>1410444068</v>
      </c>
      <c r="J938" s="40">
        <v>1407852068</v>
      </c>
      <c r="K938" s="40" t="b">
        <v>0</v>
      </c>
      <c r="L938" s="40">
        <v>199</v>
      </c>
      <c r="M938" s="40" t="b">
        <v>1</v>
      </c>
      <c r="N938" s="39" t="s">
        <v>8303</v>
      </c>
      <c r="O938" s="40">
        <v>102</v>
      </c>
      <c r="P938" s="40">
        <v>231.66</v>
      </c>
      <c r="Q938" s="39" t="s">
        <v>8315</v>
      </c>
      <c r="R938" s="39" t="s">
        <v>8357</v>
      </c>
      <c r="S938" s="41">
        <v>41863.584120370368</v>
      </c>
      <c r="T938" s="40"/>
      <c r="U938" s="42">
        <v>41893.584120370368</v>
      </c>
    </row>
    <row r="939" spans="1:21" x14ac:dyDescent="0.25">
      <c r="A939" s="43">
        <v>2921</v>
      </c>
      <c r="B939" s="44" t="s">
        <v>2921</v>
      </c>
      <c r="C939" s="44" t="s">
        <v>7031</v>
      </c>
      <c r="D939" s="59">
        <v>100</v>
      </c>
      <c r="E939" s="45">
        <v>129</v>
      </c>
      <c r="F939" s="62" t="s">
        <v>8218</v>
      </c>
      <c r="G939" s="44" t="s">
        <v>8223</v>
      </c>
      <c r="H939" s="44" t="s">
        <v>8245</v>
      </c>
      <c r="I939" s="45">
        <v>1411679804</v>
      </c>
      <c r="J939" s="45">
        <v>1409087804</v>
      </c>
      <c r="K939" s="45" t="b">
        <v>0</v>
      </c>
      <c r="L939" s="45">
        <v>3</v>
      </c>
      <c r="M939" s="45" t="b">
        <v>1</v>
      </c>
      <c r="N939" s="44" t="s">
        <v>8303</v>
      </c>
      <c r="O939" s="45">
        <v>129</v>
      </c>
      <c r="P939" s="45">
        <v>43</v>
      </c>
      <c r="Q939" s="44" t="s">
        <v>8315</v>
      </c>
      <c r="R939" s="44" t="s">
        <v>8357</v>
      </c>
      <c r="S939" s="46">
        <v>41877.886620370373</v>
      </c>
      <c r="T939" s="45"/>
      <c r="U939" s="47">
        <v>41907.886620370373</v>
      </c>
    </row>
    <row r="940" spans="1:21" x14ac:dyDescent="0.25">
      <c r="A940" s="38">
        <v>2839</v>
      </c>
      <c r="B940" s="39" t="s">
        <v>2839</v>
      </c>
      <c r="C940" s="39" t="s">
        <v>6949</v>
      </c>
      <c r="D940" s="58">
        <v>3500</v>
      </c>
      <c r="E940" s="40">
        <v>3900</v>
      </c>
      <c r="F940" s="61" t="s">
        <v>8218</v>
      </c>
      <c r="G940" s="39" t="s">
        <v>8223</v>
      </c>
      <c r="H940" s="39" t="s">
        <v>8245</v>
      </c>
      <c r="I940" s="40">
        <v>1408942740</v>
      </c>
      <c r="J940" s="40">
        <v>1406958354</v>
      </c>
      <c r="K940" s="40" t="b">
        <v>0</v>
      </c>
      <c r="L940" s="40">
        <v>31</v>
      </c>
      <c r="M940" s="40" t="b">
        <v>1</v>
      </c>
      <c r="N940" s="39" t="s">
        <v>8269</v>
      </c>
      <c r="O940" s="40">
        <v>111</v>
      </c>
      <c r="P940" s="40">
        <v>125.81</v>
      </c>
      <c r="Q940" s="39" t="s">
        <v>8315</v>
      </c>
      <c r="R940" s="39" t="s">
        <v>8316</v>
      </c>
      <c r="S940" s="41">
        <v>41853.240208333336</v>
      </c>
      <c r="T940" s="40"/>
      <c r="U940" s="42">
        <v>41876.207638888889</v>
      </c>
    </row>
    <row r="941" spans="1:21" x14ac:dyDescent="0.25">
      <c r="A941" s="43">
        <v>2821</v>
      </c>
      <c r="B941" s="44" t="s">
        <v>2821</v>
      </c>
      <c r="C941" s="44" t="s">
        <v>6931</v>
      </c>
      <c r="D941" s="59">
        <v>1000</v>
      </c>
      <c r="E941" s="45">
        <v>1000</v>
      </c>
      <c r="F941" s="62" t="s">
        <v>8218</v>
      </c>
      <c r="G941" s="44" t="s">
        <v>8224</v>
      </c>
      <c r="H941" s="44" t="s">
        <v>8246</v>
      </c>
      <c r="I941" s="45">
        <v>1411510135</v>
      </c>
      <c r="J941" s="45">
        <v>1408918135</v>
      </c>
      <c r="K941" s="45" t="b">
        <v>0</v>
      </c>
      <c r="L941" s="45">
        <v>35</v>
      </c>
      <c r="M941" s="45" t="b">
        <v>1</v>
      </c>
      <c r="N941" s="44" t="s">
        <v>8269</v>
      </c>
      <c r="O941" s="45">
        <v>100</v>
      </c>
      <c r="P941" s="45">
        <v>28.57</v>
      </c>
      <c r="Q941" s="44" t="s">
        <v>8315</v>
      </c>
      <c r="R941" s="44" t="s">
        <v>8316</v>
      </c>
      <c r="S941" s="46">
        <v>41875.922858796293</v>
      </c>
      <c r="T941" s="45">
        <v>2014</v>
      </c>
      <c r="U941" s="47">
        <v>41905.922858796293</v>
      </c>
    </row>
    <row r="942" spans="1:21" x14ac:dyDescent="0.25">
      <c r="A942" s="38">
        <v>2804</v>
      </c>
      <c r="B942" s="39" t="s">
        <v>2804</v>
      </c>
      <c r="C942" s="39" t="s">
        <v>6914</v>
      </c>
      <c r="D942" s="58">
        <v>1000</v>
      </c>
      <c r="E942" s="40">
        <v>1150</v>
      </c>
      <c r="F942" s="61" t="s">
        <v>8218</v>
      </c>
      <c r="G942" s="39" t="s">
        <v>8224</v>
      </c>
      <c r="H942" s="39" t="s">
        <v>8246</v>
      </c>
      <c r="I942" s="40">
        <v>1411987990</v>
      </c>
      <c r="J942" s="40">
        <v>1409395990</v>
      </c>
      <c r="K942" s="40" t="b">
        <v>0</v>
      </c>
      <c r="L942" s="40">
        <v>23</v>
      </c>
      <c r="M942" s="40" t="b">
        <v>1</v>
      </c>
      <c r="N942" s="39" t="s">
        <v>8269</v>
      </c>
      <c r="O942" s="40">
        <v>115</v>
      </c>
      <c r="P942" s="40">
        <v>50</v>
      </c>
      <c r="Q942" s="39" t="s">
        <v>8315</v>
      </c>
      <c r="R942" s="39" t="s">
        <v>8316</v>
      </c>
      <c r="S942" s="41">
        <v>41881.453587962962</v>
      </c>
      <c r="T942" s="40">
        <v>2014</v>
      </c>
      <c r="U942" s="42">
        <v>41911.453587962962</v>
      </c>
    </row>
    <row r="943" spans="1:21" x14ac:dyDescent="0.25">
      <c r="A943" s="43">
        <v>2791</v>
      </c>
      <c r="B943" s="44" t="s">
        <v>2791</v>
      </c>
      <c r="C943" s="44" t="s">
        <v>6901</v>
      </c>
      <c r="D943" s="59">
        <v>2000</v>
      </c>
      <c r="E943" s="45">
        <v>2050</v>
      </c>
      <c r="F943" s="62" t="s">
        <v>8218</v>
      </c>
      <c r="G943" s="44" t="s">
        <v>8223</v>
      </c>
      <c r="H943" s="44" t="s">
        <v>8245</v>
      </c>
      <c r="I943" s="45">
        <v>1473393600</v>
      </c>
      <c r="J943" s="45">
        <v>1470778559</v>
      </c>
      <c r="K943" s="45" t="b">
        <v>0</v>
      </c>
      <c r="L943" s="45">
        <v>28</v>
      </c>
      <c r="M943" s="45" t="b">
        <v>1</v>
      </c>
      <c r="N943" s="44" t="s">
        <v>8269</v>
      </c>
      <c r="O943" s="45">
        <v>103</v>
      </c>
      <c r="P943" s="45">
        <v>73.209999999999994</v>
      </c>
      <c r="Q943" s="44" t="s">
        <v>8315</v>
      </c>
      <c r="R943" s="44" t="s">
        <v>8316</v>
      </c>
      <c r="S943" s="46">
        <v>42591.899988425925</v>
      </c>
      <c r="T943" s="45"/>
      <c r="U943" s="47">
        <v>42622.166666666664</v>
      </c>
    </row>
    <row r="944" spans="1:21" x14ac:dyDescent="0.25">
      <c r="A944" s="38">
        <v>2709</v>
      </c>
      <c r="B944" s="39" t="s">
        <v>2709</v>
      </c>
      <c r="C944" s="39" t="s">
        <v>6819</v>
      </c>
      <c r="D944" s="58">
        <v>50000</v>
      </c>
      <c r="E944" s="40">
        <v>50803</v>
      </c>
      <c r="F944" s="61" t="s">
        <v>8218</v>
      </c>
      <c r="G944" s="39" t="s">
        <v>8223</v>
      </c>
      <c r="H944" s="39" t="s">
        <v>8245</v>
      </c>
      <c r="I944" s="40">
        <v>1475553540</v>
      </c>
      <c r="J944" s="40">
        <v>1472528141</v>
      </c>
      <c r="K944" s="40" t="b">
        <v>1</v>
      </c>
      <c r="L944" s="40">
        <v>308</v>
      </c>
      <c r="M944" s="40" t="b">
        <v>1</v>
      </c>
      <c r="N944" s="39" t="s">
        <v>8301</v>
      </c>
      <c r="O944" s="40">
        <v>102</v>
      </c>
      <c r="P944" s="40">
        <v>164.94</v>
      </c>
      <c r="Q944" s="39" t="s">
        <v>8315</v>
      </c>
      <c r="R944" s="39" t="s">
        <v>8355</v>
      </c>
      <c r="S944" s="41">
        <v>42612.149780092594</v>
      </c>
      <c r="T944" s="40"/>
      <c r="U944" s="42">
        <v>42647.165972222225</v>
      </c>
    </row>
    <row r="945" spans="1:21" x14ac:dyDescent="0.25">
      <c r="A945" s="43">
        <v>4067</v>
      </c>
      <c r="B945" s="44" t="s">
        <v>4063</v>
      </c>
      <c r="C945" s="44" t="s">
        <v>7998</v>
      </c>
      <c r="D945" s="59">
        <v>5000</v>
      </c>
      <c r="E945" s="45">
        <v>3045</v>
      </c>
      <c r="F945" s="62" t="s">
        <v>8220</v>
      </c>
      <c r="G945" s="44" t="s">
        <v>8223</v>
      </c>
      <c r="H945" s="44" t="s">
        <v>8245</v>
      </c>
      <c r="I945" s="45">
        <v>1443408550</v>
      </c>
      <c r="J945" s="45">
        <v>1439952550</v>
      </c>
      <c r="K945" s="45" t="b">
        <v>0</v>
      </c>
      <c r="L945" s="45">
        <v>17</v>
      </c>
      <c r="M945" s="45" t="b">
        <v>0</v>
      </c>
      <c r="N945" s="44" t="s">
        <v>8269</v>
      </c>
      <c r="O945" s="45">
        <v>61</v>
      </c>
      <c r="P945" s="45">
        <v>179.12</v>
      </c>
      <c r="Q945" s="44" t="s">
        <v>8315</v>
      </c>
      <c r="R945" s="44" t="s">
        <v>8316</v>
      </c>
      <c r="S945" s="46">
        <v>42235.117476851854</v>
      </c>
      <c r="T945" s="45"/>
      <c r="U945" s="47">
        <v>42275.117476851854</v>
      </c>
    </row>
    <row r="946" spans="1:21" x14ac:dyDescent="0.25">
      <c r="A946" s="38">
        <v>4059</v>
      </c>
      <c r="B946" s="39" t="s">
        <v>4055</v>
      </c>
      <c r="C946" s="39" t="s">
        <v>8163</v>
      </c>
      <c r="D946" s="58">
        <v>10000</v>
      </c>
      <c r="E946" s="40">
        <v>250</v>
      </c>
      <c r="F946" s="61" t="s">
        <v>8220</v>
      </c>
      <c r="G946" s="39" t="s">
        <v>8228</v>
      </c>
      <c r="H946" s="39" t="s">
        <v>8250</v>
      </c>
      <c r="I946" s="40">
        <v>1410836400</v>
      </c>
      <c r="J946" s="40">
        <v>1408116152</v>
      </c>
      <c r="K946" s="40" t="b">
        <v>0</v>
      </c>
      <c r="L946" s="40">
        <v>7</v>
      </c>
      <c r="M946" s="40" t="b">
        <v>0</v>
      </c>
      <c r="N946" s="39" t="s">
        <v>8269</v>
      </c>
      <c r="O946" s="40">
        <v>3</v>
      </c>
      <c r="P946" s="40">
        <v>35.71</v>
      </c>
      <c r="Q946" s="39" t="s">
        <v>8315</v>
      </c>
      <c r="R946" s="39" t="s">
        <v>8316</v>
      </c>
      <c r="S946" s="41">
        <v>41866.640648148146</v>
      </c>
      <c r="T946" s="40"/>
      <c r="U946" s="42">
        <v>41898.125</v>
      </c>
    </row>
    <row r="947" spans="1:21" x14ac:dyDescent="0.25">
      <c r="A947" s="43">
        <v>4054</v>
      </c>
      <c r="B947" s="44" t="s">
        <v>4050</v>
      </c>
      <c r="C947" s="44" t="s">
        <v>8158</v>
      </c>
      <c r="D947" s="59">
        <v>8880</v>
      </c>
      <c r="E947" s="45">
        <v>0</v>
      </c>
      <c r="F947" s="62" t="s">
        <v>8220</v>
      </c>
      <c r="G947" s="44" t="s">
        <v>8223</v>
      </c>
      <c r="H947" s="44" t="s">
        <v>8245</v>
      </c>
      <c r="I947" s="45">
        <v>1475294400</v>
      </c>
      <c r="J947" s="45">
        <v>1472674285</v>
      </c>
      <c r="K947" s="45" t="b">
        <v>0</v>
      </c>
      <c r="L947" s="45">
        <v>0</v>
      </c>
      <c r="M947" s="45" t="b">
        <v>0</v>
      </c>
      <c r="N947" s="44" t="s">
        <v>8269</v>
      </c>
      <c r="O947" s="45">
        <v>0</v>
      </c>
      <c r="P947" s="45">
        <v>0</v>
      </c>
      <c r="Q947" s="44" t="s">
        <v>8315</v>
      </c>
      <c r="R947" s="44" t="s">
        <v>8316</v>
      </c>
      <c r="S947" s="46">
        <v>42613.841261574074</v>
      </c>
      <c r="T947" s="45"/>
      <c r="U947" s="47">
        <v>42644.166666666664</v>
      </c>
    </row>
    <row r="948" spans="1:21" x14ac:dyDescent="0.25">
      <c r="A948" s="38">
        <v>4052</v>
      </c>
      <c r="B948" s="39" t="s">
        <v>4048</v>
      </c>
      <c r="C948" s="39" t="s">
        <v>8156</v>
      </c>
      <c r="D948" s="58">
        <v>3000</v>
      </c>
      <c r="E948" s="40">
        <v>1126</v>
      </c>
      <c r="F948" s="61" t="s">
        <v>8220</v>
      </c>
      <c r="G948" s="39" t="s">
        <v>8223</v>
      </c>
      <c r="H948" s="39" t="s">
        <v>8245</v>
      </c>
      <c r="I948" s="40">
        <v>1413234316</v>
      </c>
      <c r="J948" s="40">
        <v>1408050316</v>
      </c>
      <c r="K948" s="40" t="b">
        <v>0</v>
      </c>
      <c r="L948" s="40">
        <v>13</v>
      </c>
      <c r="M948" s="40" t="b">
        <v>0</v>
      </c>
      <c r="N948" s="39" t="s">
        <v>8269</v>
      </c>
      <c r="O948" s="40">
        <v>38</v>
      </c>
      <c r="P948" s="40">
        <v>86.62</v>
      </c>
      <c r="Q948" s="39" t="s">
        <v>8315</v>
      </c>
      <c r="R948" s="39" t="s">
        <v>8316</v>
      </c>
      <c r="S948" s="41">
        <v>41865.878657407404</v>
      </c>
      <c r="T948" s="40"/>
      <c r="U948" s="42">
        <v>41925.878657407404</v>
      </c>
    </row>
    <row r="949" spans="1:21" x14ac:dyDescent="0.25">
      <c r="A949" s="43">
        <v>4038</v>
      </c>
      <c r="B949" s="44" t="s">
        <v>4034</v>
      </c>
      <c r="C949" s="44" t="s">
        <v>8142</v>
      </c>
      <c r="D949" s="59">
        <v>2500</v>
      </c>
      <c r="E949" s="45">
        <v>301</v>
      </c>
      <c r="F949" s="62" t="s">
        <v>8220</v>
      </c>
      <c r="G949" s="44" t="s">
        <v>8223</v>
      </c>
      <c r="H949" s="44" t="s">
        <v>8245</v>
      </c>
      <c r="I949" s="45">
        <v>1413573010</v>
      </c>
      <c r="J949" s="45">
        <v>1408389010</v>
      </c>
      <c r="K949" s="45" t="b">
        <v>0</v>
      </c>
      <c r="L949" s="45">
        <v>4</v>
      </c>
      <c r="M949" s="45" t="b">
        <v>0</v>
      </c>
      <c r="N949" s="44" t="s">
        <v>8269</v>
      </c>
      <c r="O949" s="45">
        <v>12</v>
      </c>
      <c r="P949" s="45">
        <v>75.25</v>
      </c>
      <c r="Q949" s="44" t="s">
        <v>8315</v>
      </c>
      <c r="R949" s="44" t="s">
        <v>8316</v>
      </c>
      <c r="S949" s="46">
        <v>41869.798726851855</v>
      </c>
      <c r="T949" s="45"/>
      <c r="U949" s="47">
        <v>41929.798726851855</v>
      </c>
    </row>
    <row r="950" spans="1:21" x14ac:dyDescent="0.25">
      <c r="A950" s="38">
        <v>4024</v>
      </c>
      <c r="B950" s="39" t="s">
        <v>4020</v>
      </c>
      <c r="C950" s="39" t="s">
        <v>8129</v>
      </c>
      <c r="D950" s="58">
        <v>800</v>
      </c>
      <c r="E950" s="40">
        <v>10</v>
      </c>
      <c r="F950" s="61" t="s">
        <v>8220</v>
      </c>
      <c r="G950" s="39" t="s">
        <v>8223</v>
      </c>
      <c r="H950" s="39" t="s">
        <v>8245</v>
      </c>
      <c r="I950" s="40">
        <v>1441037097</v>
      </c>
      <c r="J950" s="40">
        <v>1438445097</v>
      </c>
      <c r="K950" s="40" t="b">
        <v>0</v>
      </c>
      <c r="L950" s="40">
        <v>1</v>
      </c>
      <c r="M950" s="40" t="b">
        <v>0</v>
      </c>
      <c r="N950" s="39" t="s">
        <v>8269</v>
      </c>
      <c r="O950" s="40">
        <v>1</v>
      </c>
      <c r="P950" s="40">
        <v>10</v>
      </c>
      <c r="Q950" s="39" t="s">
        <v>8315</v>
      </c>
      <c r="R950" s="39" t="s">
        <v>8316</v>
      </c>
      <c r="S950" s="41">
        <v>42217.670104166667</v>
      </c>
      <c r="T950" s="40"/>
      <c r="U950" s="42">
        <v>42247.670104166667</v>
      </c>
    </row>
    <row r="951" spans="1:21" x14ac:dyDescent="0.25">
      <c r="A951" s="43">
        <v>4021</v>
      </c>
      <c r="B951" s="44" t="s">
        <v>4017</v>
      </c>
      <c r="C951" s="44" t="s">
        <v>8126</v>
      </c>
      <c r="D951" s="59">
        <v>15000</v>
      </c>
      <c r="E951" s="45">
        <v>125</v>
      </c>
      <c r="F951" s="62" t="s">
        <v>8220</v>
      </c>
      <c r="G951" s="44" t="s">
        <v>8223</v>
      </c>
      <c r="H951" s="44" t="s">
        <v>8245</v>
      </c>
      <c r="I951" s="45">
        <v>1414360358</v>
      </c>
      <c r="J951" s="45">
        <v>1409176358</v>
      </c>
      <c r="K951" s="45" t="b">
        <v>0</v>
      </c>
      <c r="L951" s="45">
        <v>2</v>
      </c>
      <c r="M951" s="45" t="b">
        <v>0</v>
      </c>
      <c r="N951" s="44" t="s">
        <v>8269</v>
      </c>
      <c r="O951" s="45">
        <v>1</v>
      </c>
      <c r="P951" s="45">
        <v>62.5</v>
      </c>
      <c r="Q951" s="44" t="s">
        <v>8315</v>
      </c>
      <c r="R951" s="44" t="s">
        <v>8316</v>
      </c>
      <c r="S951" s="46">
        <v>41878.911550925928</v>
      </c>
      <c r="T951" s="45"/>
      <c r="U951" s="47">
        <v>41938.911550925928</v>
      </c>
    </row>
    <row r="952" spans="1:21" x14ac:dyDescent="0.25">
      <c r="A952" s="38">
        <v>4017</v>
      </c>
      <c r="B952" s="39" t="s">
        <v>4013</v>
      </c>
      <c r="C952" s="39" t="s">
        <v>8122</v>
      </c>
      <c r="D952" s="58">
        <v>10000</v>
      </c>
      <c r="E952" s="40">
        <v>105</v>
      </c>
      <c r="F952" s="61" t="s">
        <v>8220</v>
      </c>
      <c r="G952" s="39" t="s">
        <v>8223</v>
      </c>
      <c r="H952" s="39" t="s">
        <v>8245</v>
      </c>
      <c r="I952" s="40">
        <v>1409846874</v>
      </c>
      <c r="J952" s="40">
        <v>1407254874</v>
      </c>
      <c r="K952" s="40" t="b">
        <v>0</v>
      </c>
      <c r="L952" s="40">
        <v>2</v>
      </c>
      <c r="M952" s="40" t="b">
        <v>0</v>
      </c>
      <c r="N952" s="39" t="s">
        <v>8269</v>
      </c>
      <c r="O952" s="40">
        <v>1</v>
      </c>
      <c r="P952" s="40">
        <v>52.5</v>
      </c>
      <c r="Q952" s="39" t="s">
        <v>8315</v>
      </c>
      <c r="R952" s="39" t="s">
        <v>8316</v>
      </c>
      <c r="S952" s="41">
        <v>41856.672152777777</v>
      </c>
      <c r="T952" s="40"/>
      <c r="U952" s="42">
        <v>41886.672152777777</v>
      </c>
    </row>
    <row r="953" spans="1:21" x14ac:dyDescent="0.25">
      <c r="A953" s="43">
        <v>4016</v>
      </c>
      <c r="B953" s="44" t="s">
        <v>4012</v>
      </c>
      <c r="C953" s="44" t="s">
        <v>8121</v>
      </c>
      <c r="D953" s="59">
        <v>500</v>
      </c>
      <c r="E953" s="45">
        <v>70</v>
      </c>
      <c r="F953" s="62" t="s">
        <v>8220</v>
      </c>
      <c r="G953" s="44" t="s">
        <v>8224</v>
      </c>
      <c r="H953" s="44" t="s">
        <v>8246</v>
      </c>
      <c r="I953" s="45">
        <v>1410987400</v>
      </c>
      <c r="J953" s="45">
        <v>1408395400</v>
      </c>
      <c r="K953" s="45" t="b">
        <v>0</v>
      </c>
      <c r="L953" s="45">
        <v>7</v>
      </c>
      <c r="M953" s="45" t="b">
        <v>0</v>
      </c>
      <c r="N953" s="44" t="s">
        <v>8269</v>
      </c>
      <c r="O953" s="45">
        <v>14</v>
      </c>
      <c r="P953" s="45">
        <v>10</v>
      </c>
      <c r="Q953" s="44" t="s">
        <v>8315</v>
      </c>
      <c r="R953" s="44" t="s">
        <v>8316</v>
      </c>
      <c r="S953" s="46">
        <v>41869.872685185182</v>
      </c>
      <c r="T953" s="45">
        <v>2014</v>
      </c>
      <c r="U953" s="47">
        <v>41899.872685185182</v>
      </c>
    </row>
    <row r="954" spans="1:21" x14ac:dyDescent="0.25">
      <c r="A954" s="38">
        <v>4005</v>
      </c>
      <c r="B954" s="39" t="s">
        <v>4001</v>
      </c>
      <c r="C954" s="39" t="s">
        <v>8110</v>
      </c>
      <c r="D954" s="58">
        <v>3000</v>
      </c>
      <c r="E954" s="40">
        <v>40</v>
      </c>
      <c r="F954" s="61" t="s">
        <v>8220</v>
      </c>
      <c r="G954" s="39" t="s">
        <v>8223</v>
      </c>
      <c r="H954" s="39" t="s">
        <v>8245</v>
      </c>
      <c r="I954" s="40">
        <v>1413832985</v>
      </c>
      <c r="J954" s="40">
        <v>1408648985</v>
      </c>
      <c r="K954" s="40" t="b">
        <v>0</v>
      </c>
      <c r="L954" s="40">
        <v>2</v>
      </c>
      <c r="M954" s="40" t="b">
        <v>0</v>
      </c>
      <c r="N954" s="39" t="s">
        <v>8269</v>
      </c>
      <c r="O954" s="40">
        <v>1</v>
      </c>
      <c r="P954" s="40">
        <v>20</v>
      </c>
      <c r="Q954" s="39" t="s">
        <v>8315</v>
      </c>
      <c r="R954" s="39" t="s">
        <v>8316</v>
      </c>
      <c r="S954" s="41">
        <v>41872.807696759257</v>
      </c>
      <c r="T954" s="40"/>
      <c r="U954" s="42">
        <v>41932.807696759257</v>
      </c>
    </row>
    <row r="955" spans="1:21" x14ac:dyDescent="0.25">
      <c r="A955" s="43">
        <v>4002</v>
      </c>
      <c r="B955" s="44" t="s">
        <v>3998</v>
      </c>
      <c r="C955" s="44" t="s">
        <v>8108</v>
      </c>
      <c r="D955" s="59">
        <v>1250</v>
      </c>
      <c r="E955" s="45">
        <v>23</v>
      </c>
      <c r="F955" s="62" t="s">
        <v>8220</v>
      </c>
      <c r="G955" s="44" t="s">
        <v>8223</v>
      </c>
      <c r="H955" s="44" t="s">
        <v>8245</v>
      </c>
      <c r="I955" s="45">
        <v>1411779761</v>
      </c>
      <c r="J955" s="45">
        <v>1409187761</v>
      </c>
      <c r="K955" s="45" t="b">
        <v>0</v>
      </c>
      <c r="L955" s="45">
        <v>4</v>
      </c>
      <c r="M955" s="45" t="b">
        <v>0</v>
      </c>
      <c r="N955" s="44" t="s">
        <v>8269</v>
      </c>
      <c r="O955" s="45">
        <v>2</v>
      </c>
      <c r="P955" s="45">
        <v>5.75</v>
      </c>
      <c r="Q955" s="44" t="s">
        <v>8315</v>
      </c>
      <c r="R955" s="44" t="s">
        <v>8316</v>
      </c>
      <c r="S955" s="46">
        <v>41879.043530092589</v>
      </c>
      <c r="T955" s="45"/>
      <c r="U955" s="47">
        <v>41909.043530092589</v>
      </c>
    </row>
    <row r="956" spans="1:21" x14ac:dyDescent="0.25">
      <c r="A956" s="38">
        <v>3988</v>
      </c>
      <c r="B956" s="39" t="s">
        <v>3984</v>
      </c>
      <c r="C956" s="39" t="s">
        <v>8094</v>
      </c>
      <c r="D956" s="58">
        <v>1500</v>
      </c>
      <c r="E956" s="40">
        <v>32</v>
      </c>
      <c r="F956" s="61" t="s">
        <v>8220</v>
      </c>
      <c r="G956" s="39" t="s">
        <v>8223</v>
      </c>
      <c r="H956" s="39" t="s">
        <v>8245</v>
      </c>
      <c r="I956" s="40">
        <v>1440813413</v>
      </c>
      <c r="J956" s="40">
        <v>1439517413</v>
      </c>
      <c r="K956" s="40" t="b">
        <v>0</v>
      </c>
      <c r="L956" s="40">
        <v>4</v>
      </c>
      <c r="M956" s="40" t="b">
        <v>0</v>
      </c>
      <c r="N956" s="39" t="s">
        <v>8269</v>
      </c>
      <c r="O956" s="40">
        <v>2</v>
      </c>
      <c r="P956" s="40">
        <v>8</v>
      </c>
      <c r="Q956" s="39" t="s">
        <v>8315</v>
      </c>
      <c r="R956" s="39" t="s">
        <v>8316</v>
      </c>
      <c r="S956" s="41">
        <v>42230.08116898148</v>
      </c>
      <c r="T956" s="40"/>
      <c r="U956" s="42">
        <v>42245.08116898148</v>
      </c>
    </row>
    <row r="957" spans="1:21" x14ac:dyDescent="0.25">
      <c r="A957" s="43">
        <v>3969</v>
      </c>
      <c r="B957" s="44" t="s">
        <v>3966</v>
      </c>
      <c r="C957" s="44" t="s">
        <v>8076</v>
      </c>
      <c r="D957" s="59">
        <v>2825</v>
      </c>
      <c r="E957" s="45">
        <v>211</v>
      </c>
      <c r="F957" s="62" t="s">
        <v>8220</v>
      </c>
      <c r="G957" s="44" t="s">
        <v>8223</v>
      </c>
      <c r="H957" s="44" t="s">
        <v>8245</v>
      </c>
      <c r="I957" s="45">
        <v>1472442900</v>
      </c>
      <c r="J957" s="45">
        <v>1471638646</v>
      </c>
      <c r="K957" s="45" t="b">
        <v>0</v>
      </c>
      <c r="L957" s="45">
        <v>6</v>
      </c>
      <c r="M957" s="45" t="b">
        <v>0</v>
      </c>
      <c r="N957" s="44" t="s">
        <v>8269</v>
      </c>
      <c r="O957" s="45">
        <v>7</v>
      </c>
      <c r="P957" s="45">
        <v>35.17</v>
      </c>
      <c r="Q957" s="44" t="s">
        <v>8315</v>
      </c>
      <c r="R957" s="44" t="s">
        <v>8316</v>
      </c>
      <c r="S957" s="46">
        <v>42601.854699074072</v>
      </c>
      <c r="T957" s="45"/>
      <c r="U957" s="47">
        <v>42611.163194444445</v>
      </c>
    </row>
    <row r="958" spans="1:21" x14ac:dyDescent="0.25">
      <c r="A958" s="38">
        <v>3959</v>
      </c>
      <c r="B958" s="39" t="s">
        <v>3956</v>
      </c>
      <c r="C958" s="39" t="s">
        <v>8066</v>
      </c>
      <c r="D958" s="58">
        <v>1200</v>
      </c>
      <c r="E958" s="40">
        <v>292</v>
      </c>
      <c r="F958" s="61" t="s">
        <v>8220</v>
      </c>
      <c r="G958" s="39" t="s">
        <v>8223</v>
      </c>
      <c r="H958" s="39" t="s">
        <v>8245</v>
      </c>
      <c r="I958" s="40">
        <v>1411930556</v>
      </c>
      <c r="J958" s="40">
        <v>1409338556</v>
      </c>
      <c r="K958" s="40" t="b">
        <v>0</v>
      </c>
      <c r="L958" s="40">
        <v>12</v>
      </c>
      <c r="M958" s="40" t="b">
        <v>0</v>
      </c>
      <c r="N958" s="39" t="s">
        <v>8269</v>
      </c>
      <c r="O958" s="40">
        <v>24</v>
      </c>
      <c r="P958" s="40">
        <v>24.33</v>
      </c>
      <c r="Q958" s="39" t="s">
        <v>8315</v>
      </c>
      <c r="R958" s="39" t="s">
        <v>8316</v>
      </c>
      <c r="S958" s="41">
        <v>41880.788842592592</v>
      </c>
      <c r="T958" s="40"/>
      <c r="U958" s="42">
        <v>41910.788842592592</v>
      </c>
    </row>
    <row r="959" spans="1:21" x14ac:dyDescent="0.25">
      <c r="A959" s="43">
        <v>3952</v>
      </c>
      <c r="B959" s="44" t="s">
        <v>3949</v>
      </c>
      <c r="C959" s="44" t="s">
        <v>8059</v>
      </c>
      <c r="D959" s="59">
        <v>26000</v>
      </c>
      <c r="E959" s="45">
        <v>25</v>
      </c>
      <c r="F959" s="62" t="s">
        <v>8220</v>
      </c>
      <c r="G959" s="44" t="s">
        <v>8223</v>
      </c>
      <c r="H959" s="44" t="s">
        <v>8245</v>
      </c>
      <c r="I959" s="45">
        <v>1445885890</v>
      </c>
      <c r="J959" s="45">
        <v>1440701890</v>
      </c>
      <c r="K959" s="45" t="b">
        <v>0</v>
      </c>
      <c r="L959" s="45">
        <v>1</v>
      </c>
      <c r="M959" s="45" t="b">
        <v>0</v>
      </c>
      <c r="N959" s="44" t="s">
        <v>8269</v>
      </c>
      <c r="O959" s="45">
        <v>0</v>
      </c>
      <c r="P959" s="45">
        <v>25</v>
      </c>
      <c r="Q959" s="44" t="s">
        <v>8315</v>
      </c>
      <c r="R959" s="44" t="s">
        <v>8316</v>
      </c>
      <c r="S959" s="46">
        <v>42243.790393518517</v>
      </c>
      <c r="T959" s="45"/>
      <c r="U959" s="47">
        <v>42303.790393518517</v>
      </c>
    </row>
    <row r="960" spans="1:21" x14ac:dyDescent="0.25">
      <c r="A960" s="38">
        <v>3935</v>
      </c>
      <c r="B960" s="39" t="s">
        <v>3932</v>
      </c>
      <c r="C960" s="39" t="s">
        <v>8043</v>
      </c>
      <c r="D960" s="58">
        <v>3000</v>
      </c>
      <c r="E960" s="40">
        <v>1315</v>
      </c>
      <c r="F960" s="61" t="s">
        <v>8220</v>
      </c>
      <c r="G960" s="39" t="s">
        <v>8224</v>
      </c>
      <c r="H960" s="39" t="s">
        <v>8246</v>
      </c>
      <c r="I960" s="40">
        <v>1443973546</v>
      </c>
      <c r="J960" s="40">
        <v>1438789546</v>
      </c>
      <c r="K960" s="40" t="b">
        <v>0</v>
      </c>
      <c r="L960" s="40">
        <v>23</v>
      </c>
      <c r="M960" s="40" t="b">
        <v>0</v>
      </c>
      <c r="N960" s="39" t="s">
        <v>8269</v>
      </c>
      <c r="O960" s="40">
        <v>44</v>
      </c>
      <c r="P960" s="40">
        <v>57.17</v>
      </c>
      <c r="Q960" s="39" t="s">
        <v>8315</v>
      </c>
      <c r="R960" s="39" t="s">
        <v>8316</v>
      </c>
      <c r="S960" s="41">
        <v>42221.656782407408</v>
      </c>
      <c r="T960" s="40">
        <v>2015</v>
      </c>
      <c r="U960" s="42">
        <v>42281.656782407408</v>
      </c>
    </row>
    <row r="961" spans="1:21" x14ac:dyDescent="0.25">
      <c r="A961" s="43">
        <v>3934</v>
      </c>
      <c r="B961" s="44" t="s">
        <v>3931</v>
      </c>
      <c r="C961" s="44" t="s">
        <v>8042</v>
      </c>
      <c r="D961" s="59">
        <v>5000</v>
      </c>
      <c r="E961" s="45">
        <v>550</v>
      </c>
      <c r="F961" s="62" t="s">
        <v>8220</v>
      </c>
      <c r="G961" s="44" t="s">
        <v>8223</v>
      </c>
      <c r="H961" s="44" t="s">
        <v>8245</v>
      </c>
      <c r="I961" s="45">
        <v>1443704400</v>
      </c>
      <c r="J961" s="45">
        <v>1439827639</v>
      </c>
      <c r="K961" s="45" t="b">
        <v>0</v>
      </c>
      <c r="L961" s="45">
        <v>12</v>
      </c>
      <c r="M961" s="45" t="b">
        <v>0</v>
      </c>
      <c r="N961" s="44" t="s">
        <v>8269</v>
      </c>
      <c r="O961" s="45">
        <v>11</v>
      </c>
      <c r="P961" s="45">
        <v>45.83</v>
      </c>
      <c r="Q961" s="44" t="s">
        <v>8315</v>
      </c>
      <c r="R961" s="44" t="s">
        <v>8316</v>
      </c>
      <c r="S961" s="46">
        <v>42233.671747685185</v>
      </c>
      <c r="T961" s="45"/>
      <c r="U961" s="47">
        <v>42278.541666666664</v>
      </c>
    </row>
    <row r="962" spans="1:21" x14ac:dyDescent="0.25">
      <c r="A962" s="38">
        <v>3931</v>
      </c>
      <c r="B962" s="39" t="s">
        <v>3928</v>
      </c>
      <c r="C962" s="39" t="s">
        <v>8039</v>
      </c>
      <c r="D962" s="58">
        <v>8000</v>
      </c>
      <c r="E962" s="40">
        <v>0</v>
      </c>
      <c r="F962" s="61" t="s">
        <v>8220</v>
      </c>
      <c r="G962" s="39" t="s">
        <v>8223</v>
      </c>
      <c r="H962" s="39" t="s">
        <v>8245</v>
      </c>
      <c r="I962" s="40">
        <v>1441510707</v>
      </c>
      <c r="J962" s="40">
        <v>1439350707</v>
      </c>
      <c r="K962" s="40" t="b">
        <v>0</v>
      </c>
      <c r="L962" s="40">
        <v>0</v>
      </c>
      <c r="M962" s="40" t="b">
        <v>0</v>
      </c>
      <c r="N962" s="39" t="s">
        <v>8269</v>
      </c>
      <c r="O962" s="40">
        <v>0</v>
      </c>
      <c r="P962" s="40">
        <v>0</v>
      </c>
      <c r="Q962" s="39" t="s">
        <v>8315</v>
      </c>
      <c r="R962" s="39" t="s">
        <v>8316</v>
      </c>
      <c r="S962" s="41">
        <v>42228.151701388888</v>
      </c>
      <c r="T962" s="40"/>
      <c r="U962" s="42">
        <v>42253.151701388888</v>
      </c>
    </row>
    <row r="963" spans="1:21" x14ac:dyDescent="0.25">
      <c r="A963" s="43">
        <v>3929</v>
      </c>
      <c r="B963" s="44" t="s">
        <v>3926</v>
      </c>
      <c r="C963" s="44" t="s">
        <v>8037</v>
      </c>
      <c r="D963" s="59">
        <v>20000</v>
      </c>
      <c r="E963" s="45">
        <v>453</v>
      </c>
      <c r="F963" s="62" t="s">
        <v>8220</v>
      </c>
      <c r="G963" s="44" t="s">
        <v>8223</v>
      </c>
      <c r="H963" s="44" t="s">
        <v>8245</v>
      </c>
      <c r="I963" s="45">
        <v>1474228265</v>
      </c>
      <c r="J963" s="45">
        <v>1471636265</v>
      </c>
      <c r="K963" s="45" t="b">
        <v>0</v>
      </c>
      <c r="L963" s="45">
        <v>14</v>
      </c>
      <c r="M963" s="45" t="b">
        <v>0</v>
      </c>
      <c r="N963" s="44" t="s">
        <v>8269</v>
      </c>
      <c r="O963" s="45">
        <v>2</v>
      </c>
      <c r="P963" s="45">
        <v>32.36</v>
      </c>
      <c r="Q963" s="44" t="s">
        <v>8315</v>
      </c>
      <c r="R963" s="44" t="s">
        <v>8316</v>
      </c>
      <c r="S963" s="46">
        <v>42601.827141203707</v>
      </c>
      <c r="T963" s="45"/>
      <c r="U963" s="47">
        <v>42631.827141203707</v>
      </c>
    </row>
    <row r="964" spans="1:21" x14ac:dyDescent="0.25">
      <c r="A964" s="38">
        <v>3917</v>
      </c>
      <c r="B964" s="39" t="s">
        <v>3914</v>
      </c>
      <c r="C964" s="39" t="s">
        <v>8025</v>
      </c>
      <c r="D964" s="58">
        <v>3500</v>
      </c>
      <c r="E964" s="40">
        <v>10</v>
      </c>
      <c r="F964" s="61" t="s">
        <v>8220</v>
      </c>
      <c r="G964" s="39" t="s">
        <v>8224</v>
      </c>
      <c r="H964" s="39" t="s">
        <v>8246</v>
      </c>
      <c r="I964" s="40">
        <v>1410439161</v>
      </c>
      <c r="J964" s="40">
        <v>1407847161</v>
      </c>
      <c r="K964" s="40" t="b">
        <v>0</v>
      </c>
      <c r="L964" s="40">
        <v>1</v>
      </c>
      <c r="M964" s="40" t="b">
        <v>0</v>
      </c>
      <c r="N964" s="39" t="s">
        <v>8269</v>
      </c>
      <c r="O964" s="40">
        <v>0</v>
      </c>
      <c r="P964" s="40">
        <v>10</v>
      </c>
      <c r="Q964" s="39" t="s">
        <v>8315</v>
      </c>
      <c r="R964" s="39" t="s">
        <v>8316</v>
      </c>
      <c r="S964" s="41">
        <v>41863.527326388888</v>
      </c>
      <c r="T964" s="40">
        <v>2014</v>
      </c>
      <c r="U964" s="42">
        <v>41893.527326388888</v>
      </c>
    </row>
    <row r="965" spans="1:21" x14ac:dyDescent="0.25">
      <c r="A965" s="43">
        <v>3910</v>
      </c>
      <c r="B965" s="44" t="s">
        <v>3907</v>
      </c>
      <c r="C965" s="44" t="s">
        <v>8018</v>
      </c>
      <c r="D965" s="59">
        <v>6000</v>
      </c>
      <c r="E965" s="45">
        <v>185</v>
      </c>
      <c r="F965" s="62" t="s">
        <v>8220</v>
      </c>
      <c r="G965" s="44" t="s">
        <v>8223</v>
      </c>
      <c r="H965" s="44" t="s">
        <v>8245</v>
      </c>
      <c r="I965" s="45">
        <v>1441649397</v>
      </c>
      <c r="J965" s="45">
        <v>1439057397</v>
      </c>
      <c r="K965" s="45" t="b">
        <v>0</v>
      </c>
      <c r="L965" s="45">
        <v>3</v>
      </c>
      <c r="M965" s="45" t="b">
        <v>0</v>
      </c>
      <c r="N965" s="44" t="s">
        <v>8269</v>
      </c>
      <c r="O965" s="45">
        <v>3</v>
      </c>
      <c r="P965" s="45">
        <v>61.67</v>
      </c>
      <c r="Q965" s="44" t="s">
        <v>8315</v>
      </c>
      <c r="R965" s="44" t="s">
        <v>8316</v>
      </c>
      <c r="S965" s="46">
        <v>42224.756909722222</v>
      </c>
      <c r="T965" s="45"/>
      <c r="U965" s="47">
        <v>42254.756909722222</v>
      </c>
    </row>
    <row r="966" spans="1:21" x14ac:dyDescent="0.25">
      <c r="A966" s="38">
        <v>3909</v>
      </c>
      <c r="B966" s="39" t="s">
        <v>3906</v>
      </c>
      <c r="C966" s="39" t="s">
        <v>8017</v>
      </c>
      <c r="D966" s="58">
        <v>60000</v>
      </c>
      <c r="E966" s="40">
        <v>135</v>
      </c>
      <c r="F966" s="61" t="s">
        <v>8220</v>
      </c>
      <c r="G966" s="39" t="s">
        <v>8223</v>
      </c>
      <c r="H966" s="39" t="s">
        <v>8245</v>
      </c>
      <c r="I966" s="40">
        <v>1410424642</v>
      </c>
      <c r="J966" s="40">
        <v>1407832642</v>
      </c>
      <c r="K966" s="40" t="b">
        <v>0</v>
      </c>
      <c r="L966" s="40">
        <v>4</v>
      </c>
      <c r="M966" s="40" t="b">
        <v>0</v>
      </c>
      <c r="N966" s="39" t="s">
        <v>8269</v>
      </c>
      <c r="O966" s="40">
        <v>0</v>
      </c>
      <c r="P966" s="40">
        <v>33.75</v>
      </c>
      <c r="Q966" s="39" t="s">
        <v>8315</v>
      </c>
      <c r="R966" s="39" t="s">
        <v>8316</v>
      </c>
      <c r="S966" s="41">
        <v>41863.359282407408</v>
      </c>
      <c r="T966" s="40"/>
      <c r="U966" s="42">
        <v>41893.359282407408</v>
      </c>
    </row>
    <row r="967" spans="1:21" x14ac:dyDescent="0.25">
      <c r="A967" s="43">
        <v>3892</v>
      </c>
      <c r="B967" s="44" t="s">
        <v>3889</v>
      </c>
      <c r="C967" s="44" t="s">
        <v>8000</v>
      </c>
      <c r="D967" s="59">
        <v>1000</v>
      </c>
      <c r="E967" s="45">
        <v>0</v>
      </c>
      <c r="F967" s="62" t="s">
        <v>8220</v>
      </c>
      <c r="G967" s="44" t="s">
        <v>8223</v>
      </c>
      <c r="H967" s="44" t="s">
        <v>8245</v>
      </c>
      <c r="I967" s="45">
        <v>1408863600</v>
      </c>
      <c r="J967" s="45">
        <v>1408203557</v>
      </c>
      <c r="K967" s="45" t="b">
        <v>0</v>
      </c>
      <c r="L967" s="45">
        <v>0</v>
      </c>
      <c r="M967" s="45" t="b">
        <v>0</v>
      </c>
      <c r="N967" s="44" t="s">
        <v>8269</v>
      </c>
      <c r="O967" s="45">
        <v>0</v>
      </c>
      <c r="P967" s="45">
        <v>0</v>
      </c>
      <c r="Q967" s="44" t="s">
        <v>8315</v>
      </c>
      <c r="R967" s="44" t="s">
        <v>8316</v>
      </c>
      <c r="S967" s="46">
        <v>41867.652280092596</v>
      </c>
      <c r="T967" s="45"/>
      <c r="U967" s="47">
        <v>41875.291666666664</v>
      </c>
    </row>
    <row r="968" spans="1:21" x14ac:dyDescent="0.25">
      <c r="A968" s="38">
        <v>3862</v>
      </c>
      <c r="B968" s="39" t="s">
        <v>3859</v>
      </c>
      <c r="C968" s="39" t="s">
        <v>7971</v>
      </c>
      <c r="D968" s="58">
        <v>7500</v>
      </c>
      <c r="E968" s="40">
        <v>1</v>
      </c>
      <c r="F968" s="61" t="s">
        <v>8220</v>
      </c>
      <c r="G968" s="39" t="s">
        <v>8223</v>
      </c>
      <c r="H968" s="39" t="s">
        <v>8245</v>
      </c>
      <c r="I968" s="40">
        <v>1473699540</v>
      </c>
      <c r="J968" s="40">
        <v>1472451356</v>
      </c>
      <c r="K968" s="40" t="b">
        <v>0</v>
      </c>
      <c r="L968" s="40">
        <v>1</v>
      </c>
      <c r="M968" s="40" t="b">
        <v>0</v>
      </c>
      <c r="N968" s="39" t="s">
        <v>8269</v>
      </c>
      <c r="O968" s="40">
        <v>0</v>
      </c>
      <c r="P968" s="40">
        <v>1</v>
      </c>
      <c r="Q968" s="39" t="s">
        <v>8315</v>
      </c>
      <c r="R968" s="39" t="s">
        <v>8316</v>
      </c>
      <c r="S968" s="41">
        <v>42611.261064814818</v>
      </c>
      <c r="T968" s="40"/>
      <c r="U968" s="42">
        <v>42625.707638888889</v>
      </c>
    </row>
    <row r="969" spans="1:21" x14ac:dyDescent="0.25">
      <c r="A969" s="43">
        <v>3742</v>
      </c>
      <c r="B969" s="44" t="s">
        <v>3739</v>
      </c>
      <c r="C969" s="44" t="s">
        <v>7852</v>
      </c>
      <c r="D969" s="59">
        <v>5000</v>
      </c>
      <c r="E969" s="45">
        <v>100</v>
      </c>
      <c r="F969" s="62" t="s">
        <v>8220</v>
      </c>
      <c r="G969" s="44" t="s">
        <v>8223</v>
      </c>
      <c r="H969" s="44" t="s">
        <v>8245</v>
      </c>
      <c r="I969" s="45">
        <v>1409980144</v>
      </c>
      <c r="J969" s="45">
        <v>1407388144</v>
      </c>
      <c r="K969" s="45" t="b">
        <v>0</v>
      </c>
      <c r="L969" s="45">
        <v>4</v>
      </c>
      <c r="M969" s="45" t="b">
        <v>0</v>
      </c>
      <c r="N969" s="44" t="s">
        <v>8269</v>
      </c>
      <c r="O969" s="45">
        <v>2</v>
      </c>
      <c r="P969" s="45">
        <v>25</v>
      </c>
      <c r="Q969" s="44" t="s">
        <v>8315</v>
      </c>
      <c r="R969" s="44" t="s">
        <v>8316</v>
      </c>
      <c r="S969" s="46">
        <v>41858.214629629627</v>
      </c>
      <c r="T969" s="45"/>
      <c r="U969" s="47">
        <v>41888.214629629627</v>
      </c>
    </row>
    <row r="970" spans="1:21" x14ac:dyDescent="0.25">
      <c r="A970" s="38">
        <v>3647</v>
      </c>
      <c r="B970" s="39" t="s">
        <v>3645</v>
      </c>
      <c r="C970" s="39" t="s">
        <v>7757</v>
      </c>
      <c r="D970" s="58">
        <v>500</v>
      </c>
      <c r="E970" s="40">
        <v>30</v>
      </c>
      <c r="F970" s="61" t="s">
        <v>8220</v>
      </c>
      <c r="G970" s="39" t="s">
        <v>8224</v>
      </c>
      <c r="H970" s="39" t="s">
        <v>8246</v>
      </c>
      <c r="I970" s="40">
        <v>1475258327</v>
      </c>
      <c r="J970" s="40">
        <v>1471370327</v>
      </c>
      <c r="K970" s="40" t="b">
        <v>0</v>
      </c>
      <c r="L970" s="40">
        <v>2</v>
      </c>
      <c r="M970" s="40" t="b">
        <v>0</v>
      </c>
      <c r="N970" s="39" t="s">
        <v>8303</v>
      </c>
      <c r="O970" s="40">
        <v>6</v>
      </c>
      <c r="P970" s="40">
        <v>15</v>
      </c>
      <c r="Q970" s="39" t="s">
        <v>8315</v>
      </c>
      <c r="R970" s="39" t="s">
        <v>8357</v>
      </c>
      <c r="S970" s="41">
        <v>42598.749155092592</v>
      </c>
      <c r="T970" s="40">
        <v>2016</v>
      </c>
      <c r="U970" s="42">
        <v>42643.749155092592</v>
      </c>
    </row>
    <row r="971" spans="1:21" x14ac:dyDescent="0.25">
      <c r="A971" s="43">
        <v>3639</v>
      </c>
      <c r="B971" s="44" t="s">
        <v>3637</v>
      </c>
      <c r="C971" s="44" t="s">
        <v>7749</v>
      </c>
      <c r="D971" s="59">
        <v>25000</v>
      </c>
      <c r="E971" s="45">
        <v>1</v>
      </c>
      <c r="F971" s="62" t="s">
        <v>8220</v>
      </c>
      <c r="G971" s="44" t="s">
        <v>8223</v>
      </c>
      <c r="H971" s="44" t="s">
        <v>8245</v>
      </c>
      <c r="I971" s="45">
        <v>1475853060</v>
      </c>
      <c r="J971" s="45">
        <v>1470672906</v>
      </c>
      <c r="K971" s="45" t="b">
        <v>0</v>
      </c>
      <c r="L971" s="45">
        <v>1</v>
      </c>
      <c r="M971" s="45" t="b">
        <v>0</v>
      </c>
      <c r="N971" s="44" t="s">
        <v>8303</v>
      </c>
      <c r="O971" s="45">
        <v>0</v>
      </c>
      <c r="P971" s="45">
        <v>1</v>
      </c>
      <c r="Q971" s="44" t="s">
        <v>8315</v>
      </c>
      <c r="R971" s="44" t="s">
        <v>8357</v>
      </c>
      <c r="S971" s="46">
        <v>42590.677152777775</v>
      </c>
      <c r="T971" s="45"/>
      <c r="U971" s="47">
        <v>42650.632638888892</v>
      </c>
    </row>
    <row r="972" spans="1:21" x14ac:dyDescent="0.25">
      <c r="A972" s="38">
        <v>3636</v>
      </c>
      <c r="B972" s="39" t="s">
        <v>3634</v>
      </c>
      <c r="C972" s="39" t="s">
        <v>7746</v>
      </c>
      <c r="D972" s="58">
        <v>150000</v>
      </c>
      <c r="E972" s="40">
        <v>0</v>
      </c>
      <c r="F972" s="61" t="s">
        <v>8220</v>
      </c>
      <c r="G972" s="39" t="s">
        <v>8223</v>
      </c>
      <c r="H972" s="39" t="s">
        <v>8245</v>
      </c>
      <c r="I972" s="40">
        <v>1442248829</v>
      </c>
      <c r="J972" s="40">
        <v>1439224829</v>
      </c>
      <c r="K972" s="40" t="b">
        <v>0</v>
      </c>
      <c r="L972" s="40">
        <v>0</v>
      </c>
      <c r="M972" s="40" t="b">
        <v>0</v>
      </c>
      <c r="N972" s="39" t="s">
        <v>8303</v>
      </c>
      <c r="O972" s="40">
        <v>0</v>
      </c>
      <c r="P972" s="40">
        <v>0</v>
      </c>
      <c r="Q972" s="39" t="s">
        <v>8315</v>
      </c>
      <c r="R972" s="39" t="s">
        <v>8357</v>
      </c>
      <c r="S972" s="41">
        <v>42226.694780092592</v>
      </c>
      <c r="T972" s="40"/>
      <c r="U972" s="42">
        <v>42261.694780092592</v>
      </c>
    </row>
    <row r="973" spans="1:21" x14ac:dyDescent="0.25">
      <c r="A973" s="43">
        <v>3631</v>
      </c>
      <c r="B973" s="44" t="s">
        <v>3629</v>
      </c>
      <c r="C973" s="44" t="s">
        <v>7741</v>
      </c>
      <c r="D973" s="59">
        <v>17100</v>
      </c>
      <c r="E973" s="45">
        <v>8725</v>
      </c>
      <c r="F973" s="62" t="s">
        <v>8220</v>
      </c>
      <c r="G973" s="44" t="s">
        <v>8223</v>
      </c>
      <c r="H973" s="44" t="s">
        <v>8245</v>
      </c>
      <c r="I973" s="45">
        <v>1411444740</v>
      </c>
      <c r="J973" s="45">
        <v>1409335497</v>
      </c>
      <c r="K973" s="45" t="b">
        <v>0</v>
      </c>
      <c r="L973" s="45">
        <v>59</v>
      </c>
      <c r="M973" s="45" t="b">
        <v>0</v>
      </c>
      <c r="N973" s="44" t="s">
        <v>8303</v>
      </c>
      <c r="O973" s="45">
        <v>51</v>
      </c>
      <c r="P973" s="45">
        <v>147.88</v>
      </c>
      <c r="Q973" s="44" t="s">
        <v>8315</v>
      </c>
      <c r="R973" s="44" t="s">
        <v>8357</v>
      </c>
      <c r="S973" s="46">
        <v>41880.753437500003</v>
      </c>
      <c r="T973" s="45"/>
      <c r="U973" s="47">
        <v>41905.165972222225</v>
      </c>
    </row>
    <row r="974" spans="1:21" x14ac:dyDescent="0.25">
      <c r="A974" s="38">
        <v>3206</v>
      </c>
      <c r="B974" s="39" t="s">
        <v>3206</v>
      </c>
      <c r="C974" s="39" t="s">
        <v>7316</v>
      </c>
      <c r="D974" s="58">
        <v>5000</v>
      </c>
      <c r="E974" s="40">
        <v>0</v>
      </c>
      <c r="F974" s="61" t="s">
        <v>8220</v>
      </c>
      <c r="G974" s="39" t="s">
        <v>8223</v>
      </c>
      <c r="H974" s="39" t="s">
        <v>8245</v>
      </c>
      <c r="I974" s="40">
        <v>1442644651</v>
      </c>
      <c r="J974" s="40">
        <v>1440052651</v>
      </c>
      <c r="K974" s="40" t="b">
        <v>0</v>
      </c>
      <c r="L974" s="40">
        <v>0</v>
      </c>
      <c r="M974" s="40" t="b">
        <v>0</v>
      </c>
      <c r="N974" s="39" t="s">
        <v>8303</v>
      </c>
      <c r="O974" s="40">
        <v>0</v>
      </c>
      <c r="P974" s="40">
        <v>0</v>
      </c>
      <c r="Q974" s="39" t="s">
        <v>8315</v>
      </c>
      <c r="R974" s="39" t="s">
        <v>8357</v>
      </c>
      <c r="S974" s="41">
        <v>42236.276053240741</v>
      </c>
      <c r="T974" s="40"/>
      <c r="U974" s="42">
        <v>42266.276053240741</v>
      </c>
    </row>
    <row r="975" spans="1:21" x14ac:dyDescent="0.25">
      <c r="A975" s="43">
        <v>3203</v>
      </c>
      <c r="B975" s="44" t="s">
        <v>3203</v>
      </c>
      <c r="C975" s="44" t="s">
        <v>7313</v>
      </c>
      <c r="D975" s="59">
        <v>1000</v>
      </c>
      <c r="E975" s="45">
        <v>250</v>
      </c>
      <c r="F975" s="62" t="s">
        <v>8220</v>
      </c>
      <c r="G975" s="44" t="s">
        <v>8223</v>
      </c>
      <c r="H975" s="44" t="s">
        <v>8245</v>
      </c>
      <c r="I975" s="45">
        <v>1443224622</v>
      </c>
      <c r="J975" s="45">
        <v>1440632622</v>
      </c>
      <c r="K975" s="45" t="b">
        <v>0</v>
      </c>
      <c r="L975" s="45">
        <v>6</v>
      </c>
      <c r="M975" s="45" t="b">
        <v>0</v>
      </c>
      <c r="N975" s="44" t="s">
        <v>8303</v>
      </c>
      <c r="O975" s="45">
        <v>25</v>
      </c>
      <c r="P975" s="45">
        <v>41.67</v>
      </c>
      <c r="Q975" s="44" t="s">
        <v>8315</v>
      </c>
      <c r="R975" s="44" t="s">
        <v>8357</v>
      </c>
      <c r="S975" s="46">
        <v>42242.988680555558</v>
      </c>
      <c r="T975" s="45"/>
      <c r="U975" s="47">
        <v>42272.988680555558</v>
      </c>
    </row>
    <row r="976" spans="1:21" x14ac:dyDescent="0.25">
      <c r="A976" s="38">
        <v>3201</v>
      </c>
      <c r="B976" s="39" t="s">
        <v>3201</v>
      </c>
      <c r="C976" s="39" t="s">
        <v>7311</v>
      </c>
      <c r="D976" s="58">
        <v>2000</v>
      </c>
      <c r="E976" s="40">
        <v>25</v>
      </c>
      <c r="F976" s="61" t="s">
        <v>8220</v>
      </c>
      <c r="G976" s="39" t="s">
        <v>8224</v>
      </c>
      <c r="H976" s="39" t="s">
        <v>8246</v>
      </c>
      <c r="I976" s="40">
        <v>1409509477</v>
      </c>
      <c r="J976" s="40">
        <v>1407695077</v>
      </c>
      <c r="K976" s="40" t="b">
        <v>0</v>
      </c>
      <c r="L976" s="40">
        <v>2</v>
      </c>
      <c r="M976" s="40" t="b">
        <v>0</v>
      </c>
      <c r="N976" s="39" t="s">
        <v>8303</v>
      </c>
      <c r="O976" s="40">
        <v>1</v>
      </c>
      <c r="P976" s="40">
        <v>12.5</v>
      </c>
      <c r="Q976" s="39" t="s">
        <v>8315</v>
      </c>
      <c r="R976" s="39" t="s">
        <v>8357</v>
      </c>
      <c r="S976" s="41">
        <v>41861.767094907409</v>
      </c>
      <c r="T976" s="40">
        <v>2014</v>
      </c>
      <c r="U976" s="42">
        <v>41882.767094907409</v>
      </c>
    </row>
    <row r="977" spans="1:21" x14ac:dyDescent="0.25">
      <c r="A977" s="43">
        <v>3199</v>
      </c>
      <c r="B977" s="44" t="s">
        <v>3199</v>
      </c>
      <c r="C977" s="44" t="s">
        <v>7309</v>
      </c>
      <c r="D977" s="59">
        <v>5000</v>
      </c>
      <c r="E977" s="45">
        <v>2608</v>
      </c>
      <c r="F977" s="62" t="s">
        <v>8220</v>
      </c>
      <c r="G977" s="44" t="s">
        <v>8223</v>
      </c>
      <c r="H977" s="44" t="s">
        <v>8245</v>
      </c>
      <c r="I977" s="45">
        <v>1410037200</v>
      </c>
      <c r="J977" s="45">
        <v>1407435418</v>
      </c>
      <c r="K977" s="45" t="b">
        <v>0</v>
      </c>
      <c r="L977" s="45">
        <v>53</v>
      </c>
      <c r="M977" s="45" t="b">
        <v>0</v>
      </c>
      <c r="N977" s="44" t="s">
        <v>8303</v>
      </c>
      <c r="O977" s="45">
        <v>52</v>
      </c>
      <c r="P977" s="45">
        <v>49.21</v>
      </c>
      <c r="Q977" s="44" t="s">
        <v>8315</v>
      </c>
      <c r="R977" s="44" t="s">
        <v>8357</v>
      </c>
      <c r="S977" s="46">
        <v>41858.761782407404</v>
      </c>
      <c r="T977" s="45"/>
      <c r="U977" s="47">
        <v>41888.875</v>
      </c>
    </row>
    <row r="978" spans="1:21" x14ac:dyDescent="0.25">
      <c r="A978" s="38">
        <v>3106</v>
      </c>
      <c r="B978" s="39" t="s">
        <v>3106</v>
      </c>
      <c r="C978" s="39" t="s">
        <v>7216</v>
      </c>
      <c r="D978" s="58">
        <v>1000</v>
      </c>
      <c r="E978" s="40">
        <v>41</v>
      </c>
      <c r="F978" s="61" t="s">
        <v>8220</v>
      </c>
      <c r="G978" s="39" t="s">
        <v>8224</v>
      </c>
      <c r="H978" s="39" t="s">
        <v>8246</v>
      </c>
      <c r="I978" s="40">
        <v>1442440800</v>
      </c>
      <c r="J978" s="40">
        <v>1440497876</v>
      </c>
      <c r="K978" s="40" t="b">
        <v>0</v>
      </c>
      <c r="L978" s="40">
        <v>4</v>
      </c>
      <c r="M978" s="40" t="b">
        <v>0</v>
      </c>
      <c r="N978" s="39" t="s">
        <v>8301</v>
      </c>
      <c r="O978" s="40">
        <v>4</v>
      </c>
      <c r="P978" s="40">
        <v>10.25</v>
      </c>
      <c r="Q978" s="39" t="s">
        <v>8315</v>
      </c>
      <c r="R978" s="39" t="s">
        <v>8355</v>
      </c>
      <c r="S978" s="41">
        <v>42241.429120370369</v>
      </c>
      <c r="T978" s="40">
        <v>2015</v>
      </c>
      <c r="U978" s="42">
        <v>42263.916666666664</v>
      </c>
    </row>
    <row r="979" spans="1:21" x14ac:dyDescent="0.25">
      <c r="A979" s="43">
        <v>3105</v>
      </c>
      <c r="B979" s="44" t="s">
        <v>3105</v>
      </c>
      <c r="C979" s="44" t="s">
        <v>7215</v>
      </c>
      <c r="D979" s="59">
        <v>5845</v>
      </c>
      <c r="E979" s="45">
        <v>2476</v>
      </c>
      <c r="F979" s="62" t="s">
        <v>8220</v>
      </c>
      <c r="G979" s="44" t="s">
        <v>8223</v>
      </c>
      <c r="H979" s="44" t="s">
        <v>8245</v>
      </c>
      <c r="I979" s="45">
        <v>1413694800</v>
      </c>
      <c r="J979" s="45">
        <v>1408986916</v>
      </c>
      <c r="K979" s="45" t="b">
        <v>0</v>
      </c>
      <c r="L979" s="45">
        <v>31</v>
      </c>
      <c r="M979" s="45" t="b">
        <v>0</v>
      </c>
      <c r="N979" s="44" t="s">
        <v>8301</v>
      </c>
      <c r="O979" s="45">
        <v>42</v>
      </c>
      <c r="P979" s="45">
        <v>79.87</v>
      </c>
      <c r="Q979" s="44" t="s">
        <v>8315</v>
      </c>
      <c r="R979" s="44" t="s">
        <v>8355</v>
      </c>
      <c r="S979" s="46">
        <v>41876.718935185185</v>
      </c>
      <c r="T979" s="45"/>
      <c r="U979" s="47">
        <v>41931.208333333336</v>
      </c>
    </row>
    <row r="980" spans="1:21" x14ac:dyDescent="0.25">
      <c r="A980" s="38">
        <v>3085</v>
      </c>
      <c r="B980" s="39" t="s">
        <v>3085</v>
      </c>
      <c r="C980" s="39" t="s">
        <v>7195</v>
      </c>
      <c r="D980" s="58">
        <v>25000</v>
      </c>
      <c r="E980" s="40">
        <v>610</v>
      </c>
      <c r="F980" s="61" t="s">
        <v>8220</v>
      </c>
      <c r="G980" s="39" t="s">
        <v>8223</v>
      </c>
      <c r="H980" s="39" t="s">
        <v>8245</v>
      </c>
      <c r="I980" s="40">
        <v>1443561159</v>
      </c>
      <c r="J980" s="40">
        <v>1440969159</v>
      </c>
      <c r="K980" s="40" t="b">
        <v>0</v>
      </c>
      <c r="L980" s="40">
        <v>9</v>
      </c>
      <c r="M980" s="40" t="b">
        <v>0</v>
      </c>
      <c r="N980" s="39" t="s">
        <v>8301</v>
      </c>
      <c r="O980" s="40">
        <v>2</v>
      </c>
      <c r="P980" s="40">
        <v>67.78</v>
      </c>
      <c r="Q980" s="39" t="s">
        <v>8315</v>
      </c>
      <c r="R980" s="39" t="s">
        <v>8355</v>
      </c>
      <c r="S980" s="41">
        <v>42246.883784722224</v>
      </c>
      <c r="T980" s="40"/>
      <c r="U980" s="42">
        <v>42276.883784722224</v>
      </c>
    </row>
    <row r="981" spans="1:21" x14ac:dyDescent="0.25">
      <c r="A981" s="43">
        <v>3083</v>
      </c>
      <c r="B981" s="44" t="s">
        <v>3083</v>
      </c>
      <c r="C981" s="44" t="s">
        <v>7193</v>
      </c>
      <c r="D981" s="59">
        <v>20000</v>
      </c>
      <c r="E981" s="45">
        <v>56</v>
      </c>
      <c r="F981" s="62" t="s">
        <v>8220</v>
      </c>
      <c r="G981" s="44" t="s">
        <v>8223</v>
      </c>
      <c r="H981" s="44" t="s">
        <v>8245</v>
      </c>
      <c r="I981" s="45">
        <v>1409547600</v>
      </c>
      <c r="J981" s="45">
        <v>1406986278</v>
      </c>
      <c r="K981" s="45" t="b">
        <v>0</v>
      </c>
      <c r="L981" s="45">
        <v>3</v>
      </c>
      <c r="M981" s="45" t="b">
        <v>0</v>
      </c>
      <c r="N981" s="44" t="s">
        <v>8301</v>
      </c>
      <c r="O981" s="45">
        <v>0</v>
      </c>
      <c r="P981" s="45">
        <v>18.670000000000002</v>
      </c>
      <c r="Q981" s="44" t="s">
        <v>8315</v>
      </c>
      <c r="R981" s="44" t="s">
        <v>8355</v>
      </c>
      <c r="S981" s="46">
        <v>41853.563402777778</v>
      </c>
      <c r="T981" s="45"/>
      <c r="U981" s="47">
        <v>41883.208333333336</v>
      </c>
    </row>
    <row r="982" spans="1:21" x14ac:dyDescent="0.25">
      <c r="A982" s="38">
        <v>3081</v>
      </c>
      <c r="B982" s="39" t="s">
        <v>3081</v>
      </c>
      <c r="C982" s="39" t="s">
        <v>7191</v>
      </c>
      <c r="D982" s="58">
        <v>1000000</v>
      </c>
      <c r="E982" s="40">
        <v>2103</v>
      </c>
      <c r="F982" s="61" t="s">
        <v>8220</v>
      </c>
      <c r="G982" s="39" t="s">
        <v>8223</v>
      </c>
      <c r="H982" s="39" t="s">
        <v>8245</v>
      </c>
      <c r="I982" s="40">
        <v>1442722891</v>
      </c>
      <c r="J982" s="40">
        <v>1440130891</v>
      </c>
      <c r="K982" s="40" t="b">
        <v>0</v>
      </c>
      <c r="L982" s="40">
        <v>5</v>
      </c>
      <c r="M982" s="40" t="b">
        <v>0</v>
      </c>
      <c r="N982" s="39" t="s">
        <v>8301</v>
      </c>
      <c r="O982" s="40">
        <v>0</v>
      </c>
      <c r="P982" s="40">
        <v>420.6</v>
      </c>
      <c r="Q982" s="39" t="s">
        <v>8315</v>
      </c>
      <c r="R982" s="39" t="s">
        <v>8355</v>
      </c>
      <c r="S982" s="41">
        <v>42237.181608796294</v>
      </c>
      <c r="T982" s="40"/>
      <c r="U982" s="42">
        <v>42267.181608796294</v>
      </c>
    </row>
    <row r="983" spans="1:21" x14ac:dyDescent="0.25">
      <c r="A983" s="43">
        <v>3076</v>
      </c>
      <c r="B983" s="44" t="s">
        <v>3076</v>
      </c>
      <c r="C983" s="44" t="s">
        <v>7186</v>
      </c>
      <c r="D983" s="59">
        <v>10000</v>
      </c>
      <c r="E983" s="45">
        <v>1506</v>
      </c>
      <c r="F983" s="62" t="s">
        <v>8220</v>
      </c>
      <c r="G983" s="44" t="s">
        <v>8223</v>
      </c>
      <c r="H983" s="44" t="s">
        <v>8245</v>
      </c>
      <c r="I983" s="45">
        <v>1444405123</v>
      </c>
      <c r="J983" s="45">
        <v>1439221123</v>
      </c>
      <c r="K983" s="45" t="b">
        <v>0</v>
      </c>
      <c r="L983" s="45">
        <v>50</v>
      </c>
      <c r="M983" s="45" t="b">
        <v>0</v>
      </c>
      <c r="N983" s="44" t="s">
        <v>8301</v>
      </c>
      <c r="O983" s="45">
        <v>15</v>
      </c>
      <c r="P983" s="45">
        <v>30.12</v>
      </c>
      <c r="Q983" s="44" t="s">
        <v>8315</v>
      </c>
      <c r="R983" s="44" t="s">
        <v>8355</v>
      </c>
      <c r="S983" s="46">
        <v>42226.651886574073</v>
      </c>
      <c r="T983" s="45"/>
      <c r="U983" s="47">
        <v>42286.651886574073</v>
      </c>
    </row>
    <row r="984" spans="1:21" x14ac:dyDescent="0.25">
      <c r="A984" s="38">
        <v>3067</v>
      </c>
      <c r="B984" s="39" t="s">
        <v>3067</v>
      </c>
      <c r="C984" s="39" t="s">
        <v>7177</v>
      </c>
      <c r="D984" s="58">
        <v>8000</v>
      </c>
      <c r="E984" s="40">
        <v>200</v>
      </c>
      <c r="F984" s="61" t="s">
        <v>8220</v>
      </c>
      <c r="G984" s="39" t="s">
        <v>8227</v>
      </c>
      <c r="H984" s="39" t="s">
        <v>8249</v>
      </c>
      <c r="I984" s="40">
        <v>1441837879</v>
      </c>
      <c r="J984" s="40">
        <v>1439245879</v>
      </c>
      <c r="K984" s="40" t="b">
        <v>0</v>
      </c>
      <c r="L984" s="40">
        <v>1</v>
      </c>
      <c r="M984" s="40" t="b">
        <v>0</v>
      </c>
      <c r="N984" s="39" t="s">
        <v>8301</v>
      </c>
      <c r="O984" s="40">
        <v>3</v>
      </c>
      <c r="P984" s="40">
        <v>200</v>
      </c>
      <c r="Q984" s="39" t="s">
        <v>8315</v>
      </c>
      <c r="R984" s="39" t="s">
        <v>8355</v>
      </c>
      <c r="S984" s="41">
        <v>42226.938414351855</v>
      </c>
      <c r="T984" s="40"/>
      <c r="U984" s="42">
        <v>42256.938414351855</v>
      </c>
    </row>
    <row r="985" spans="1:21" x14ac:dyDescent="0.25">
      <c r="A985" s="43">
        <v>3060</v>
      </c>
      <c r="B985" s="44" t="s">
        <v>3060</v>
      </c>
      <c r="C985" s="44" t="s">
        <v>7170</v>
      </c>
      <c r="D985" s="59">
        <v>220000</v>
      </c>
      <c r="E985" s="45">
        <v>335</v>
      </c>
      <c r="F985" s="62" t="s">
        <v>8220</v>
      </c>
      <c r="G985" s="44" t="s">
        <v>8223</v>
      </c>
      <c r="H985" s="44" t="s">
        <v>8245</v>
      </c>
      <c r="I985" s="45">
        <v>1443422134</v>
      </c>
      <c r="J985" s="45">
        <v>1440830134</v>
      </c>
      <c r="K985" s="45" t="b">
        <v>0</v>
      </c>
      <c r="L985" s="45">
        <v>6</v>
      </c>
      <c r="M985" s="45" t="b">
        <v>0</v>
      </c>
      <c r="N985" s="44" t="s">
        <v>8301</v>
      </c>
      <c r="O985" s="45">
        <v>0</v>
      </c>
      <c r="P985" s="45">
        <v>55.83</v>
      </c>
      <c r="Q985" s="44" t="s">
        <v>8315</v>
      </c>
      <c r="R985" s="44" t="s">
        <v>8355</v>
      </c>
      <c r="S985" s="46">
        <v>42245.274699074071</v>
      </c>
      <c r="T985" s="45"/>
      <c r="U985" s="47">
        <v>42275.274699074071</v>
      </c>
    </row>
    <row r="986" spans="1:21" x14ac:dyDescent="0.25">
      <c r="A986" s="38">
        <v>3053</v>
      </c>
      <c r="B986" s="39" t="s">
        <v>3053</v>
      </c>
      <c r="C986" s="39" t="s">
        <v>7163</v>
      </c>
      <c r="D986" s="58">
        <v>10000</v>
      </c>
      <c r="E986" s="40">
        <v>40</v>
      </c>
      <c r="F986" s="61" t="s">
        <v>8220</v>
      </c>
      <c r="G986" s="39" t="s">
        <v>8223</v>
      </c>
      <c r="H986" s="39" t="s">
        <v>8245</v>
      </c>
      <c r="I986" s="40">
        <v>1412222340</v>
      </c>
      <c r="J986" s="40">
        <v>1407781013</v>
      </c>
      <c r="K986" s="40" t="b">
        <v>0</v>
      </c>
      <c r="L986" s="40">
        <v>3</v>
      </c>
      <c r="M986" s="40" t="b">
        <v>0</v>
      </c>
      <c r="N986" s="39" t="s">
        <v>8301</v>
      </c>
      <c r="O986" s="40">
        <v>0</v>
      </c>
      <c r="P986" s="40">
        <v>13.33</v>
      </c>
      <c r="Q986" s="39" t="s">
        <v>8315</v>
      </c>
      <c r="R986" s="39" t="s">
        <v>8355</v>
      </c>
      <c r="S986" s="41">
        <v>41862.761724537035</v>
      </c>
      <c r="T986" s="40"/>
      <c r="U986" s="42">
        <v>41914.165972222225</v>
      </c>
    </row>
    <row r="987" spans="1:21" x14ac:dyDescent="0.25">
      <c r="A987" s="43">
        <v>2917</v>
      </c>
      <c r="B987" s="44" t="s">
        <v>2917</v>
      </c>
      <c r="C987" s="44" t="s">
        <v>7027</v>
      </c>
      <c r="D987" s="59">
        <v>2000</v>
      </c>
      <c r="E987" s="45">
        <v>437</v>
      </c>
      <c r="F987" s="62" t="s">
        <v>8220</v>
      </c>
      <c r="G987" s="44" t="s">
        <v>8223</v>
      </c>
      <c r="H987" s="44" t="s">
        <v>8245</v>
      </c>
      <c r="I987" s="45">
        <v>1442381847</v>
      </c>
      <c r="J987" s="45">
        <v>1440826647</v>
      </c>
      <c r="K987" s="45" t="b">
        <v>0</v>
      </c>
      <c r="L987" s="45">
        <v>9</v>
      </c>
      <c r="M987" s="45" t="b">
        <v>0</v>
      </c>
      <c r="N987" s="44" t="s">
        <v>8269</v>
      </c>
      <c r="O987" s="45">
        <v>22</v>
      </c>
      <c r="P987" s="45">
        <v>48.56</v>
      </c>
      <c r="Q987" s="44" t="s">
        <v>8315</v>
      </c>
      <c r="R987" s="44" t="s">
        <v>8316</v>
      </c>
      <c r="S987" s="46">
        <v>42245.234340277777</v>
      </c>
      <c r="T987" s="45"/>
      <c r="U987" s="47">
        <v>42263.234340277777</v>
      </c>
    </row>
    <row r="988" spans="1:21" x14ac:dyDescent="0.25">
      <c r="A988" s="38">
        <v>2905</v>
      </c>
      <c r="B988" s="39" t="s">
        <v>2905</v>
      </c>
      <c r="C988" s="39" t="s">
        <v>7015</v>
      </c>
      <c r="D988" s="58">
        <v>3500</v>
      </c>
      <c r="E988" s="40">
        <v>622</v>
      </c>
      <c r="F988" s="61" t="s">
        <v>8220</v>
      </c>
      <c r="G988" s="39" t="s">
        <v>8223</v>
      </c>
      <c r="H988" s="39" t="s">
        <v>8245</v>
      </c>
      <c r="I988" s="40">
        <v>1473211313</v>
      </c>
      <c r="J988" s="40">
        <v>1472001713</v>
      </c>
      <c r="K988" s="40" t="b">
        <v>0</v>
      </c>
      <c r="L988" s="40">
        <v>17</v>
      </c>
      <c r="M988" s="40" t="b">
        <v>0</v>
      </c>
      <c r="N988" s="39" t="s">
        <v>8269</v>
      </c>
      <c r="O988" s="40">
        <v>18</v>
      </c>
      <c r="P988" s="40">
        <v>36.590000000000003</v>
      </c>
      <c r="Q988" s="39" t="s">
        <v>8315</v>
      </c>
      <c r="R988" s="39" t="s">
        <v>8316</v>
      </c>
      <c r="S988" s="41">
        <v>42606.056863425925</v>
      </c>
      <c r="T988" s="40"/>
      <c r="U988" s="42">
        <v>42620.056863425925</v>
      </c>
    </row>
    <row r="989" spans="1:21" x14ac:dyDescent="0.25">
      <c r="A989" s="43">
        <v>2892</v>
      </c>
      <c r="B989" s="44" t="s">
        <v>2892</v>
      </c>
      <c r="C989" s="44" t="s">
        <v>7002</v>
      </c>
      <c r="D989" s="59">
        <v>5500</v>
      </c>
      <c r="E989" s="45">
        <v>500</v>
      </c>
      <c r="F989" s="62" t="s">
        <v>8220</v>
      </c>
      <c r="G989" s="44" t="s">
        <v>8223</v>
      </c>
      <c r="H989" s="44" t="s">
        <v>8245</v>
      </c>
      <c r="I989" s="45">
        <v>1409000400</v>
      </c>
      <c r="J989" s="45">
        <v>1408381704</v>
      </c>
      <c r="K989" s="45" t="b">
        <v>0</v>
      </c>
      <c r="L989" s="45">
        <v>17</v>
      </c>
      <c r="M989" s="45" t="b">
        <v>0</v>
      </c>
      <c r="N989" s="44" t="s">
        <v>8269</v>
      </c>
      <c r="O989" s="45">
        <v>9</v>
      </c>
      <c r="P989" s="45">
        <v>29.41</v>
      </c>
      <c r="Q989" s="44" t="s">
        <v>8315</v>
      </c>
      <c r="R989" s="44" t="s">
        <v>8316</v>
      </c>
      <c r="S989" s="46">
        <v>41869.714166666665</v>
      </c>
      <c r="T989" s="45"/>
      <c r="U989" s="47">
        <v>41876.875</v>
      </c>
    </row>
    <row r="990" spans="1:21" x14ac:dyDescent="0.25">
      <c r="A990" s="38">
        <v>2859</v>
      </c>
      <c r="B990" s="39" t="s">
        <v>2859</v>
      </c>
      <c r="C990" s="39" t="s">
        <v>6969</v>
      </c>
      <c r="D990" s="58">
        <v>2000</v>
      </c>
      <c r="E990" s="40">
        <v>35</v>
      </c>
      <c r="F990" s="61" t="s">
        <v>8220</v>
      </c>
      <c r="G990" s="39" t="s">
        <v>8225</v>
      </c>
      <c r="H990" s="39" t="s">
        <v>8247</v>
      </c>
      <c r="I990" s="40">
        <v>1444984904</v>
      </c>
      <c r="J990" s="40">
        <v>1439800904</v>
      </c>
      <c r="K990" s="40" t="b">
        <v>0</v>
      </c>
      <c r="L990" s="40">
        <v>1</v>
      </c>
      <c r="M990" s="40" t="b">
        <v>0</v>
      </c>
      <c r="N990" s="39" t="s">
        <v>8269</v>
      </c>
      <c r="O990" s="40">
        <v>2</v>
      </c>
      <c r="P990" s="40">
        <v>35</v>
      </c>
      <c r="Q990" s="39" t="s">
        <v>8315</v>
      </c>
      <c r="R990" s="39" t="s">
        <v>8316</v>
      </c>
      <c r="S990" s="41">
        <v>42233.362314814818</v>
      </c>
      <c r="T990" s="40"/>
      <c r="U990" s="42">
        <v>42293.362314814818</v>
      </c>
    </row>
    <row r="991" spans="1:21" x14ac:dyDescent="0.25">
      <c r="A991" s="43">
        <v>2850</v>
      </c>
      <c r="B991" s="44" t="s">
        <v>2850</v>
      </c>
      <c r="C991" s="44" t="s">
        <v>6960</v>
      </c>
      <c r="D991" s="59">
        <v>8000</v>
      </c>
      <c r="E991" s="45">
        <v>311</v>
      </c>
      <c r="F991" s="62" t="s">
        <v>8220</v>
      </c>
      <c r="G991" s="44" t="s">
        <v>8223</v>
      </c>
      <c r="H991" s="44" t="s">
        <v>8245</v>
      </c>
      <c r="I991" s="45">
        <v>1409962211</v>
      </c>
      <c r="J991" s="45">
        <v>1407370211</v>
      </c>
      <c r="K991" s="45" t="b">
        <v>0</v>
      </c>
      <c r="L991" s="45">
        <v>13</v>
      </c>
      <c r="M991" s="45" t="b">
        <v>0</v>
      </c>
      <c r="N991" s="44" t="s">
        <v>8269</v>
      </c>
      <c r="O991" s="45">
        <v>4</v>
      </c>
      <c r="P991" s="45">
        <v>23.92</v>
      </c>
      <c r="Q991" s="44" t="s">
        <v>8315</v>
      </c>
      <c r="R991" s="44" t="s">
        <v>8316</v>
      </c>
      <c r="S991" s="46">
        <v>41858.007071759261</v>
      </c>
      <c r="T991" s="45"/>
      <c r="U991" s="47">
        <v>41888.007071759261</v>
      </c>
    </row>
    <row r="992" spans="1:21" x14ac:dyDescent="0.25">
      <c r="A992" s="38">
        <v>3883</v>
      </c>
      <c r="B992" s="39" t="s">
        <v>3880</v>
      </c>
      <c r="C992" s="39" t="s">
        <v>7992</v>
      </c>
      <c r="D992" s="58">
        <v>15000</v>
      </c>
      <c r="E992" s="40">
        <v>0</v>
      </c>
      <c r="F992" s="61" t="s">
        <v>8219</v>
      </c>
      <c r="G992" s="39" t="s">
        <v>8224</v>
      </c>
      <c r="H992" s="39" t="s">
        <v>8246</v>
      </c>
      <c r="I992" s="40">
        <v>1409668069</v>
      </c>
      <c r="J992" s="40">
        <v>1407076069</v>
      </c>
      <c r="K992" s="40" t="b">
        <v>0</v>
      </c>
      <c r="L992" s="40">
        <v>0</v>
      </c>
      <c r="M992" s="40" t="b">
        <v>0</v>
      </c>
      <c r="N992" s="39" t="s">
        <v>8303</v>
      </c>
      <c r="O992" s="40">
        <v>0</v>
      </c>
      <c r="P992" s="40">
        <v>0</v>
      </c>
      <c r="Q992" s="39" t="s">
        <v>8315</v>
      </c>
      <c r="R992" s="39" t="s">
        <v>8357</v>
      </c>
      <c r="S992" s="41">
        <v>41854.602650462963</v>
      </c>
      <c r="T992" s="40">
        <v>2014</v>
      </c>
      <c r="U992" s="42">
        <v>41884.602650462963</v>
      </c>
    </row>
    <row r="993" spans="1:21" x14ac:dyDescent="0.25">
      <c r="A993" s="43">
        <v>3868</v>
      </c>
      <c r="B993" s="44" t="s">
        <v>3865</v>
      </c>
      <c r="C993" s="44" t="s">
        <v>7977</v>
      </c>
      <c r="D993" s="59">
        <v>5000</v>
      </c>
      <c r="E993" s="45">
        <v>10</v>
      </c>
      <c r="F993" s="62" t="s">
        <v>8219</v>
      </c>
      <c r="G993" s="44" t="s">
        <v>8224</v>
      </c>
      <c r="H993" s="44" t="s">
        <v>8246</v>
      </c>
      <c r="I993" s="45">
        <v>1410191405</v>
      </c>
      <c r="J993" s="45">
        <v>1408031405</v>
      </c>
      <c r="K993" s="45" t="b">
        <v>0</v>
      </c>
      <c r="L993" s="45">
        <v>1</v>
      </c>
      <c r="M993" s="45" t="b">
        <v>0</v>
      </c>
      <c r="N993" s="44" t="s">
        <v>8303</v>
      </c>
      <c r="O993" s="45">
        <v>0</v>
      </c>
      <c r="P993" s="45">
        <v>10</v>
      </c>
      <c r="Q993" s="44" t="s">
        <v>8315</v>
      </c>
      <c r="R993" s="44" t="s">
        <v>8357</v>
      </c>
      <c r="S993" s="46">
        <v>41865.659780092596</v>
      </c>
      <c r="T993" s="45">
        <v>2014</v>
      </c>
      <c r="U993" s="47">
        <v>41890.659780092596</v>
      </c>
    </row>
    <row r="994" spans="1:21" x14ac:dyDescent="0.25">
      <c r="A994" s="38">
        <v>2960</v>
      </c>
      <c r="B994" s="39" t="s">
        <v>2960</v>
      </c>
      <c r="C994" s="39" t="s">
        <v>7070</v>
      </c>
      <c r="D994" s="58">
        <v>30000000</v>
      </c>
      <c r="E994" s="40">
        <v>0</v>
      </c>
      <c r="F994" s="61" t="s">
        <v>8219</v>
      </c>
      <c r="G994" s="39" t="s">
        <v>8223</v>
      </c>
      <c r="H994" s="39" t="s">
        <v>8245</v>
      </c>
      <c r="I994" s="40">
        <v>1410459023</v>
      </c>
      <c r="J994" s="40">
        <v>1407867023</v>
      </c>
      <c r="K994" s="40" t="b">
        <v>0</v>
      </c>
      <c r="L994" s="40">
        <v>0</v>
      </c>
      <c r="M994" s="40" t="b">
        <v>0</v>
      </c>
      <c r="N994" s="39" t="s">
        <v>8301</v>
      </c>
      <c r="O994" s="40">
        <v>0</v>
      </c>
      <c r="P994" s="40">
        <v>0</v>
      </c>
      <c r="Q994" s="39" t="s">
        <v>8315</v>
      </c>
      <c r="R994" s="39" t="s">
        <v>8355</v>
      </c>
      <c r="S994" s="41">
        <v>41863.757210648146</v>
      </c>
      <c r="T994" s="40"/>
      <c r="U994" s="42">
        <v>41893.757210648146</v>
      </c>
    </row>
    <row r="995" spans="1:21" x14ac:dyDescent="0.25">
      <c r="A995" s="43">
        <v>2951</v>
      </c>
      <c r="B995" s="44" t="s">
        <v>2951</v>
      </c>
      <c r="C995" s="44" t="s">
        <v>7061</v>
      </c>
      <c r="D995" s="59">
        <v>50000</v>
      </c>
      <c r="E995" s="45">
        <v>1096</v>
      </c>
      <c r="F995" s="62" t="s">
        <v>8219</v>
      </c>
      <c r="G995" s="44" t="s">
        <v>8223</v>
      </c>
      <c r="H995" s="44" t="s">
        <v>8245</v>
      </c>
      <c r="I995" s="45">
        <v>1412536573</v>
      </c>
      <c r="J995" s="45">
        <v>1408648573</v>
      </c>
      <c r="K995" s="45" t="b">
        <v>0</v>
      </c>
      <c r="L995" s="45">
        <v>58</v>
      </c>
      <c r="M995" s="45" t="b">
        <v>0</v>
      </c>
      <c r="N995" s="44" t="s">
        <v>8301</v>
      </c>
      <c r="O995" s="45">
        <v>2</v>
      </c>
      <c r="P995" s="45">
        <v>18.899999999999999</v>
      </c>
      <c r="Q995" s="44" t="s">
        <v>8315</v>
      </c>
      <c r="R995" s="44" t="s">
        <v>8355</v>
      </c>
      <c r="S995" s="46">
        <v>41872.802928240744</v>
      </c>
      <c r="T995" s="45"/>
      <c r="U995" s="47">
        <v>41917.802928240744</v>
      </c>
    </row>
    <row r="996" spans="1:21" x14ac:dyDescent="0.25">
      <c r="A996" s="38">
        <v>3777</v>
      </c>
      <c r="B996" s="39" t="s">
        <v>3774</v>
      </c>
      <c r="C996" s="39" t="s">
        <v>7887</v>
      </c>
      <c r="D996" s="58">
        <v>2000</v>
      </c>
      <c r="E996" s="40">
        <v>2864</v>
      </c>
      <c r="F996" s="61" t="s">
        <v>8218</v>
      </c>
      <c r="G996" s="39" t="s">
        <v>8223</v>
      </c>
      <c r="H996" s="39" t="s">
        <v>8245</v>
      </c>
      <c r="I996" s="40">
        <v>1411790400</v>
      </c>
      <c r="J996" s="40">
        <v>1409884821</v>
      </c>
      <c r="K996" s="40" t="b">
        <v>0</v>
      </c>
      <c r="L996" s="40">
        <v>59</v>
      </c>
      <c r="M996" s="40" t="b">
        <v>1</v>
      </c>
      <c r="N996" s="39" t="s">
        <v>8303</v>
      </c>
      <c r="O996" s="40">
        <v>143</v>
      </c>
      <c r="P996" s="40">
        <v>48.54</v>
      </c>
      <c r="Q996" s="39" t="s">
        <v>8315</v>
      </c>
      <c r="R996" s="39" t="s">
        <v>8357</v>
      </c>
      <c r="S996" s="41">
        <v>41887.111354166664</v>
      </c>
      <c r="T996" s="40"/>
      <c r="U996" s="42">
        <v>41909.166666666664</v>
      </c>
    </row>
    <row r="997" spans="1:21" x14ac:dyDescent="0.25">
      <c r="A997" s="43">
        <v>3752</v>
      </c>
      <c r="B997" s="44" t="s">
        <v>3749</v>
      </c>
      <c r="C997" s="44" t="s">
        <v>7862</v>
      </c>
      <c r="D997" s="59">
        <v>500</v>
      </c>
      <c r="E997" s="45">
        <v>565</v>
      </c>
      <c r="F997" s="62" t="s">
        <v>8218</v>
      </c>
      <c r="G997" s="44" t="s">
        <v>8224</v>
      </c>
      <c r="H997" s="44" t="s">
        <v>8246</v>
      </c>
      <c r="I997" s="45">
        <v>1476651600</v>
      </c>
      <c r="J997" s="45">
        <v>1473189335</v>
      </c>
      <c r="K997" s="45" t="b">
        <v>0</v>
      </c>
      <c r="L997" s="45">
        <v>15</v>
      </c>
      <c r="M997" s="45" t="b">
        <v>1</v>
      </c>
      <c r="N997" s="44" t="s">
        <v>8303</v>
      </c>
      <c r="O997" s="45">
        <v>113</v>
      </c>
      <c r="P997" s="45">
        <v>37.67</v>
      </c>
      <c r="Q997" s="44" t="s">
        <v>8315</v>
      </c>
      <c r="R997" s="44" t="s">
        <v>8357</v>
      </c>
      <c r="S997" s="46">
        <v>42619.802488425928</v>
      </c>
      <c r="T997" s="45">
        <v>2016</v>
      </c>
      <c r="U997" s="47">
        <v>42659.875</v>
      </c>
    </row>
    <row r="998" spans="1:21" x14ac:dyDescent="0.25">
      <c r="A998" s="38">
        <v>3727</v>
      </c>
      <c r="B998" s="39" t="s">
        <v>3724</v>
      </c>
      <c r="C998" s="39" t="s">
        <v>7837</v>
      </c>
      <c r="D998" s="58">
        <v>2000</v>
      </c>
      <c r="E998" s="40">
        <v>2015</v>
      </c>
      <c r="F998" s="61" t="s">
        <v>8218</v>
      </c>
      <c r="G998" s="39" t="s">
        <v>8223</v>
      </c>
      <c r="H998" s="39" t="s">
        <v>8245</v>
      </c>
      <c r="I998" s="40">
        <v>1476939300</v>
      </c>
      <c r="J998" s="40">
        <v>1474273294</v>
      </c>
      <c r="K998" s="40" t="b">
        <v>0</v>
      </c>
      <c r="L998" s="40">
        <v>33</v>
      </c>
      <c r="M998" s="40" t="b">
        <v>1</v>
      </c>
      <c r="N998" s="39" t="s">
        <v>8269</v>
      </c>
      <c r="O998" s="40">
        <v>101</v>
      </c>
      <c r="P998" s="40">
        <v>61.06</v>
      </c>
      <c r="Q998" s="39" t="s">
        <v>8315</v>
      </c>
      <c r="R998" s="39" t="s">
        <v>8316</v>
      </c>
      <c r="S998" s="41">
        <v>42632.348310185182</v>
      </c>
      <c r="T998" s="40"/>
      <c r="U998" s="42">
        <v>42663.204861111109</v>
      </c>
    </row>
    <row r="999" spans="1:21" x14ac:dyDescent="0.25">
      <c r="A999" s="43">
        <v>3699</v>
      </c>
      <c r="B999" s="44" t="s">
        <v>3696</v>
      </c>
      <c r="C999" s="44" t="s">
        <v>7809</v>
      </c>
      <c r="D999" s="59">
        <v>2500</v>
      </c>
      <c r="E999" s="45">
        <v>2520</v>
      </c>
      <c r="F999" s="62" t="s">
        <v>8218</v>
      </c>
      <c r="G999" s="44" t="s">
        <v>8223</v>
      </c>
      <c r="H999" s="44" t="s">
        <v>8245</v>
      </c>
      <c r="I999" s="45">
        <v>1413383216</v>
      </c>
      <c r="J999" s="45">
        <v>1410791216</v>
      </c>
      <c r="K999" s="45" t="b">
        <v>0</v>
      </c>
      <c r="L999" s="45">
        <v>40</v>
      </c>
      <c r="M999" s="45" t="b">
        <v>1</v>
      </c>
      <c r="N999" s="44" t="s">
        <v>8269</v>
      </c>
      <c r="O999" s="45">
        <v>101</v>
      </c>
      <c r="P999" s="45">
        <v>63</v>
      </c>
      <c r="Q999" s="44" t="s">
        <v>8315</v>
      </c>
      <c r="R999" s="44" t="s">
        <v>8316</v>
      </c>
      <c r="S999" s="46">
        <v>41897.602037037039</v>
      </c>
      <c r="T999" s="45"/>
      <c r="U999" s="47">
        <v>41927.602037037039</v>
      </c>
    </row>
    <row r="1000" spans="1:21" x14ac:dyDescent="0.25">
      <c r="A1000" s="38">
        <v>3692</v>
      </c>
      <c r="B1000" s="39" t="s">
        <v>3689</v>
      </c>
      <c r="C1000" s="39" t="s">
        <v>7802</v>
      </c>
      <c r="D1000" s="58">
        <v>1000</v>
      </c>
      <c r="E1000" s="40">
        <v>1260</v>
      </c>
      <c r="F1000" s="61" t="s">
        <v>8218</v>
      </c>
      <c r="G1000" s="39" t="s">
        <v>8223</v>
      </c>
      <c r="H1000" s="39" t="s">
        <v>8245</v>
      </c>
      <c r="I1000" s="40">
        <v>1411084800</v>
      </c>
      <c r="J1000" s="40">
        <v>1410304179</v>
      </c>
      <c r="K1000" s="40" t="b">
        <v>0</v>
      </c>
      <c r="L1000" s="40">
        <v>17</v>
      </c>
      <c r="M1000" s="40" t="b">
        <v>1</v>
      </c>
      <c r="N1000" s="39" t="s">
        <v>8269</v>
      </c>
      <c r="O1000" s="40">
        <v>126</v>
      </c>
      <c r="P1000" s="40">
        <v>74.12</v>
      </c>
      <c r="Q1000" s="39" t="s">
        <v>8315</v>
      </c>
      <c r="R1000" s="39" t="s">
        <v>8316</v>
      </c>
      <c r="S1000" s="41">
        <v>41891.96503472222</v>
      </c>
      <c r="T1000" s="40"/>
      <c r="U1000" s="42">
        <v>41901</v>
      </c>
    </row>
    <row r="1001" spans="1:21" x14ac:dyDescent="0.25">
      <c r="A1001" s="43">
        <v>3683</v>
      </c>
      <c r="B1001" s="44" t="s">
        <v>3680</v>
      </c>
      <c r="C1001" s="44" t="s">
        <v>7793</v>
      </c>
      <c r="D1001" s="59">
        <v>3500</v>
      </c>
      <c r="E1001" s="45">
        <v>3880</v>
      </c>
      <c r="F1001" s="62" t="s">
        <v>8218</v>
      </c>
      <c r="G1001" s="44" t="s">
        <v>8223</v>
      </c>
      <c r="H1001" s="44" t="s">
        <v>8245</v>
      </c>
      <c r="I1001" s="45">
        <v>1476931696</v>
      </c>
      <c r="J1001" s="45">
        <v>1474339696</v>
      </c>
      <c r="K1001" s="45" t="b">
        <v>0</v>
      </c>
      <c r="L1001" s="45">
        <v>66</v>
      </c>
      <c r="M1001" s="45" t="b">
        <v>1</v>
      </c>
      <c r="N1001" s="44" t="s">
        <v>8269</v>
      </c>
      <c r="O1001" s="45">
        <v>111</v>
      </c>
      <c r="P1001" s="45">
        <v>58.79</v>
      </c>
      <c r="Q1001" s="44" t="s">
        <v>8315</v>
      </c>
      <c r="R1001" s="44" t="s">
        <v>8316</v>
      </c>
      <c r="S1001" s="46">
        <v>42633.116851851853</v>
      </c>
      <c r="T1001" s="45"/>
      <c r="U1001" s="47">
        <v>42663.116851851853</v>
      </c>
    </row>
    <row r="1002" spans="1:21" x14ac:dyDescent="0.25">
      <c r="A1002" s="38">
        <v>3680</v>
      </c>
      <c r="B1002" s="39" t="s">
        <v>3677</v>
      </c>
      <c r="C1002" s="39" t="s">
        <v>7790</v>
      </c>
      <c r="D1002" s="58">
        <v>3000</v>
      </c>
      <c r="E1002" s="40">
        <v>3383</v>
      </c>
      <c r="F1002" s="61" t="s">
        <v>8218</v>
      </c>
      <c r="G1002" s="39" t="s">
        <v>8223</v>
      </c>
      <c r="H1002" s="39" t="s">
        <v>8245</v>
      </c>
      <c r="I1002" s="40">
        <v>1475664834</v>
      </c>
      <c r="J1002" s="40">
        <v>1473850434</v>
      </c>
      <c r="K1002" s="40" t="b">
        <v>0</v>
      </c>
      <c r="L1002" s="40">
        <v>34</v>
      </c>
      <c r="M1002" s="40" t="b">
        <v>1</v>
      </c>
      <c r="N1002" s="39" t="s">
        <v>8269</v>
      </c>
      <c r="O1002" s="40">
        <v>113</v>
      </c>
      <c r="P1002" s="40">
        <v>99.5</v>
      </c>
      <c r="Q1002" s="39" t="s">
        <v>8315</v>
      </c>
      <c r="R1002" s="39" t="s">
        <v>8316</v>
      </c>
      <c r="S1002" s="41">
        <v>42627.454097222224</v>
      </c>
      <c r="T1002" s="40"/>
      <c r="U1002" s="42">
        <v>42648.454097222224</v>
      </c>
    </row>
    <row r="1003" spans="1:21" x14ac:dyDescent="0.25">
      <c r="A1003" s="43">
        <v>3648</v>
      </c>
      <c r="B1003" s="44" t="s">
        <v>3646</v>
      </c>
      <c r="C1003" s="44" t="s">
        <v>7758</v>
      </c>
      <c r="D1003" s="59">
        <v>40000</v>
      </c>
      <c r="E1003" s="45">
        <v>40153</v>
      </c>
      <c r="F1003" s="62" t="s">
        <v>8218</v>
      </c>
      <c r="G1003" s="44" t="s">
        <v>8223</v>
      </c>
      <c r="H1003" s="44" t="s">
        <v>8245</v>
      </c>
      <c r="I1003" s="45">
        <v>1412492445</v>
      </c>
      <c r="J1003" s="45">
        <v>1409900445</v>
      </c>
      <c r="K1003" s="45" t="b">
        <v>0</v>
      </c>
      <c r="L1003" s="45">
        <v>73</v>
      </c>
      <c r="M1003" s="45" t="b">
        <v>1</v>
      </c>
      <c r="N1003" s="44" t="s">
        <v>8269</v>
      </c>
      <c r="O1003" s="45">
        <v>100</v>
      </c>
      <c r="P1003" s="45">
        <v>550.04</v>
      </c>
      <c r="Q1003" s="44" t="s">
        <v>8315</v>
      </c>
      <c r="R1003" s="44" t="s">
        <v>8316</v>
      </c>
      <c r="S1003" s="46">
        <v>41887.292187500003</v>
      </c>
      <c r="T1003" s="45"/>
      <c r="U1003" s="47">
        <v>41917.292187500003</v>
      </c>
    </row>
    <row r="1004" spans="1:21" x14ac:dyDescent="0.25">
      <c r="A1004" s="38">
        <v>3621</v>
      </c>
      <c r="B1004" s="39" t="s">
        <v>3619</v>
      </c>
      <c r="C1004" s="39" t="s">
        <v>7731</v>
      </c>
      <c r="D1004" s="58">
        <v>3000</v>
      </c>
      <c r="E1004" s="40">
        <v>3292</v>
      </c>
      <c r="F1004" s="61" t="s">
        <v>8218</v>
      </c>
      <c r="G1004" s="39" t="s">
        <v>8223</v>
      </c>
      <c r="H1004" s="39" t="s">
        <v>8245</v>
      </c>
      <c r="I1004" s="40">
        <v>1475269200</v>
      </c>
      <c r="J1004" s="40">
        <v>1473200844</v>
      </c>
      <c r="K1004" s="40" t="b">
        <v>0</v>
      </c>
      <c r="L1004" s="40">
        <v>70</v>
      </c>
      <c r="M1004" s="40" t="b">
        <v>1</v>
      </c>
      <c r="N1004" s="39" t="s">
        <v>8269</v>
      </c>
      <c r="O1004" s="40">
        <v>110</v>
      </c>
      <c r="P1004" s="40">
        <v>47.03</v>
      </c>
      <c r="Q1004" s="39" t="s">
        <v>8315</v>
      </c>
      <c r="R1004" s="39" t="s">
        <v>8316</v>
      </c>
      <c r="S1004" s="41">
        <v>42619.935694444444</v>
      </c>
      <c r="T1004" s="40"/>
      <c r="U1004" s="42">
        <v>42643.875</v>
      </c>
    </row>
    <row r="1005" spans="1:21" x14ac:dyDescent="0.25">
      <c r="A1005" s="43">
        <v>3600</v>
      </c>
      <c r="B1005" s="44" t="s">
        <v>3599</v>
      </c>
      <c r="C1005" s="44" t="s">
        <v>7710</v>
      </c>
      <c r="D1005" s="59">
        <v>10</v>
      </c>
      <c r="E1005" s="45">
        <v>13</v>
      </c>
      <c r="F1005" s="62" t="s">
        <v>8218</v>
      </c>
      <c r="G1005" s="44" t="s">
        <v>8223</v>
      </c>
      <c r="H1005" s="44" t="s">
        <v>8245</v>
      </c>
      <c r="I1005" s="45">
        <v>1476390164</v>
      </c>
      <c r="J1005" s="45">
        <v>1473970964</v>
      </c>
      <c r="K1005" s="45" t="b">
        <v>0</v>
      </c>
      <c r="L1005" s="45">
        <v>4</v>
      </c>
      <c r="M1005" s="45" t="b">
        <v>1</v>
      </c>
      <c r="N1005" s="44" t="s">
        <v>8269</v>
      </c>
      <c r="O1005" s="45">
        <v>130</v>
      </c>
      <c r="P1005" s="45">
        <v>3.25</v>
      </c>
      <c r="Q1005" s="44" t="s">
        <v>8315</v>
      </c>
      <c r="R1005" s="44" t="s">
        <v>8316</v>
      </c>
      <c r="S1005" s="46">
        <v>42628.849120370367</v>
      </c>
      <c r="T1005" s="45"/>
      <c r="U1005" s="47">
        <v>42656.849120370367</v>
      </c>
    </row>
    <row r="1006" spans="1:21" x14ac:dyDescent="0.25">
      <c r="A1006" s="38">
        <v>534</v>
      </c>
      <c r="B1006" s="39" t="s">
        <v>535</v>
      </c>
      <c r="C1006" s="39" t="s">
        <v>4644</v>
      </c>
      <c r="D1006" s="58">
        <v>15000</v>
      </c>
      <c r="E1006" s="40">
        <v>15700</v>
      </c>
      <c r="F1006" s="61" t="s">
        <v>8218</v>
      </c>
      <c r="G1006" s="39" t="s">
        <v>8233</v>
      </c>
      <c r="H1006" s="39" t="s">
        <v>8253</v>
      </c>
      <c r="I1006" s="40">
        <v>1446418800</v>
      </c>
      <c r="J1006" s="40">
        <v>1443036470</v>
      </c>
      <c r="K1006" s="40" t="b">
        <v>0</v>
      </c>
      <c r="L1006" s="40">
        <v>48</v>
      </c>
      <c r="M1006" s="40" t="b">
        <v>1</v>
      </c>
      <c r="N1006" s="39" t="s">
        <v>8269</v>
      </c>
      <c r="O1006" s="40">
        <v>105</v>
      </c>
      <c r="P1006" s="40">
        <v>327.08</v>
      </c>
      <c r="Q1006" s="39" t="s">
        <v>8315</v>
      </c>
      <c r="R1006" s="39" t="s">
        <v>8316</v>
      </c>
      <c r="S1006" s="41">
        <v>42270.810995370368</v>
      </c>
      <c r="T1006" s="40"/>
      <c r="U1006" s="42">
        <v>42309.958333333336</v>
      </c>
    </row>
    <row r="1007" spans="1:21" x14ac:dyDescent="0.25">
      <c r="A1007" s="43">
        <v>3590</v>
      </c>
      <c r="B1007" s="44" t="s">
        <v>3589</v>
      </c>
      <c r="C1007" s="44" t="s">
        <v>7700</v>
      </c>
      <c r="D1007" s="59">
        <v>5000</v>
      </c>
      <c r="E1007" s="45">
        <v>5003</v>
      </c>
      <c r="F1007" s="62" t="s">
        <v>8218</v>
      </c>
      <c r="G1007" s="44" t="s">
        <v>8224</v>
      </c>
      <c r="H1007" s="44" t="s">
        <v>8246</v>
      </c>
      <c r="I1007" s="45">
        <v>1413792034</v>
      </c>
      <c r="J1007" s="45">
        <v>1411200034</v>
      </c>
      <c r="K1007" s="45" t="b">
        <v>0</v>
      </c>
      <c r="L1007" s="45">
        <v>73</v>
      </c>
      <c r="M1007" s="45" t="b">
        <v>1</v>
      </c>
      <c r="N1007" s="44" t="s">
        <v>8269</v>
      </c>
      <c r="O1007" s="45">
        <v>100</v>
      </c>
      <c r="P1007" s="45">
        <v>68.53</v>
      </c>
      <c r="Q1007" s="44" t="s">
        <v>8315</v>
      </c>
      <c r="R1007" s="44" t="s">
        <v>8316</v>
      </c>
      <c r="S1007" s="46">
        <v>41902.333726851852</v>
      </c>
      <c r="T1007" s="45">
        <v>2014</v>
      </c>
      <c r="U1007" s="47">
        <v>41932.333726851852</v>
      </c>
    </row>
    <row r="1008" spans="1:21" x14ac:dyDescent="0.25">
      <c r="A1008" s="38">
        <v>3571</v>
      </c>
      <c r="B1008" s="39" t="s">
        <v>3570</v>
      </c>
      <c r="C1008" s="39" t="s">
        <v>7681</v>
      </c>
      <c r="D1008" s="58">
        <v>1500</v>
      </c>
      <c r="E1008" s="40">
        <v>1831</v>
      </c>
      <c r="F1008" s="61" t="s">
        <v>8218</v>
      </c>
      <c r="G1008" s="39" t="s">
        <v>8224</v>
      </c>
      <c r="H1008" s="39" t="s">
        <v>8246</v>
      </c>
      <c r="I1008" s="40">
        <v>1414701413</v>
      </c>
      <c r="J1008" s="40">
        <v>1412109413</v>
      </c>
      <c r="K1008" s="40" t="b">
        <v>0</v>
      </c>
      <c r="L1008" s="40">
        <v>25</v>
      </c>
      <c r="M1008" s="40" t="b">
        <v>1</v>
      </c>
      <c r="N1008" s="39" t="s">
        <v>8269</v>
      </c>
      <c r="O1008" s="40">
        <v>122</v>
      </c>
      <c r="P1008" s="40">
        <v>73.239999999999995</v>
      </c>
      <c r="Q1008" s="39" t="s">
        <v>8315</v>
      </c>
      <c r="R1008" s="39" t="s">
        <v>8316</v>
      </c>
      <c r="S1008" s="41">
        <v>41912.858946759261</v>
      </c>
      <c r="T1008" s="40">
        <v>2014</v>
      </c>
      <c r="U1008" s="42">
        <v>41942.858946759261</v>
      </c>
    </row>
    <row r="1009" spans="1:21" x14ac:dyDescent="0.25">
      <c r="A1009" s="43">
        <v>3535</v>
      </c>
      <c r="B1009" s="44" t="s">
        <v>3534</v>
      </c>
      <c r="C1009" s="44" t="s">
        <v>7645</v>
      </c>
      <c r="D1009" s="59">
        <v>2000</v>
      </c>
      <c r="E1009" s="45">
        <v>2063</v>
      </c>
      <c r="F1009" s="62" t="s">
        <v>8218</v>
      </c>
      <c r="G1009" s="44" t="s">
        <v>8224</v>
      </c>
      <c r="H1009" s="44" t="s">
        <v>8246</v>
      </c>
      <c r="I1009" s="45">
        <v>1443808800</v>
      </c>
      <c r="J1009" s="45">
        <v>1441120910</v>
      </c>
      <c r="K1009" s="45" t="b">
        <v>0</v>
      </c>
      <c r="L1009" s="45">
        <v>46</v>
      </c>
      <c r="M1009" s="45" t="b">
        <v>1</v>
      </c>
      <c r="N1009" s="44" t="s">
        <v>8269</v>
      </c>
      <c r="O1009" s="45">
        <v>103</v>
      </c>
      <c r="P1009" s="45">
        <v>44.85</v>
      </c>
      <c r="Q1009" s="44" t="s">
        <v>8315</v>
      </c>
      <c r="R1009" s="44" t="s">
        <v>8316</v>
      </c>
      <c r="S1009" s="46">
        <v>42248.640162037038</v>
      </c>
      <c r="T1009" s="45">
        <v>2015</v>
      </c>
      <c r="U1009" s="47">
        <v>42279.75</v>
      </c>
    </row>
    <row r="1010" spans="1:21" x14ac:dyDescent="0.25">
      <c r="A1010" s="38">
        <v>3532</v>
      </c>
      <c r="B1010" s="39" t="s">
        <v>3531</v>
      </c>
      <c r="C1010" s="39" t="s">
        <v>7642</v>
      </c>
      <c r="D1010" s="58">
        <v>960</v>
      </c>
      <c r="E1010" s="40">
        <v>1142</v>
      </c>
      <c r="F1010" s="61" t="s">
        <v>8218</v>
      </c>
      <c r="G1010" s="39" t="s">
        <v>8223</v>
      </c>
      <c r="H1010" s="39" t="s">
        <v>8245</v>
      </c>
      <c r="I1010" s="40">
        <v>1411012740</v>
      </c>
      <c r="J1010" s="40">
        <v>1409667827</v>
      </c>
      <c r="K1010" s="40" t="b">
        <v>0</v>
      </c>
      <c r="L1010" s="40">
        <v>27</v>
      </c>
      <c r="M1010" s="40" t="b">
        <v>1</v>
      </c>
      <c r="N1010" s="39" t="s">
        <v>8269</v>
      </c>
      <c r="O1010" s="40">
        <v>119</v>
      </c>
      <c r="P1010" s="40">
        <v>42.3</v>
      </c>
      <c r="Q1010" s="39" t="s">
        <v>8315</v>
      </c>
      <c r="R1010" s="39" t="s">
        <v>8316</v>
      </c>
      <c r="S1010" s="41">
        <v>41884.599849537037</v>
      </c>
      <c r="T1010" s="40"/>
      <c r="U1010" s="42">
        <v>41900.165972222225</v>
      </c>
    </row>
    <row r="1011" spans="1:21" x14ac:dyDescent="0.25">
      <c r="A1011" s="43">
        <v>3518</v>
      </c>
      <c r="B1011" s="44" t="s">
        <v>3517</v>
      </c>
      <c r="C1011" s="44" t="s">
        <v>7628</v>
      </c>
      <c r="D1011" s="59">
        <v>1500</v>
      </c>
      <c r="E1011" s="45">
        <v>1650.69</v>
      </c>
      <c r="F1011" s="62" t="s">
        <v>8218</v>
      </c>
      <c r="G1011" s="44" t="s">
        <v>8223</v>
      </c>
      <c r="H1011" s="44" t="s">
        <v>8245</v>
      </c>
      <c r="I1011" s="45">
        <v>1412259660</v>
      </c>
      <c r="J1011" s="45">
        <v>1410461299</v>
      </c>
      <c r="K1011" s="45" t="b">
        <v>0</v>
      </c>
      <c r="L1011" s="45">
        <v>33</v>
      </c>
      <c r="M1011" s="45" t="b">
        <v>1</v>
      </c>
      <c r="N1011" s="44" t="s">
        <v>8269</v>
      </c>
      <c r="O1011" s="45">
        <v>110</v>
      </c>
      <c r="P1011" s="45">
        <v>50.02</v>
      </c>
      <c r="Q1011" s="44" t="s">
        <v>8315</v>
      </c>
      <c r="R1011" s="44" t="s">
        <v>8316</v>
      </c>
      <c r="S1011" s="46">
        <v>41893.783553240741</v>
      </c>
      <c r="T1011" s="45"/>
      <c r="U1011" s="47">
        <v>41914.597916666666</v>
      </c>
    </row>
    <row r="1012" spans="1:21" x14ac:dyDescent="0.25">
      <c r="A1012" s="38">
        <v>3492</v>
      </c>
      <c r="B1012" s="39" t="s">
        <v>3491</v>
      </c>
      <c r="C1012" s="39" t="s">
        <v>7602</v>
      </c>
      <c r="D1012" s="58">
        <v>3800</v>
      </c>
      <c r="E1012" s="40">
        <v>4000.22</v>
      </c>
      <c r="F1012" s="61" t="s">
        <v>8218</v>
      </c>
      <c r="G1012" s="39" t="s">
        <v>8223</v>
      </c>
      <c r="H1012" s="39" t="s">
        <v>8245</v>
      </c>
      <c r="I1012" s="40">
        <v>1445818397</v>
      </c>
      <c r="J1012" s="40">
        <v>1442794397</v>
      </c>
      <c r="K1012" s="40" t="b">
        <v>0</v>
      </c>
      <c r="L1012" s="40">
        <v>35</v>
      </c>
      <c r="M1012" s="40" t="b">
        <v>1</v>
      </c>
      <c r="N1012" s="39" t="s">
        <v>8269</v>
      </c>
      <c r="O1012" s="40">
        <v>105</v>
      </c>
      <c r="P1012" s="40">
        <v>114.29</v>
      </c>
      <c r="Q1012" s="39" t="s">
        <v>8315</v>
      </c>
      <c r="R1012" s="39" t="s">
        <v>8316</v>
      </c>
      <c r="S1012" s="41">
        <v>42268.00922453704</v>
      </c>
      <c r="T1012" s="40"/>
      <c r="U1012" s="42">
        <v>42303.00922453704</v>
      </c>
    </row>
    <row r="1013" spans="1:21" x14ac:dyDescent="0.25">
      <c r="A1013" s="43">
        <v>3461</v>
      </c>
      <c r="B1013" s="44" t="s">
        <v>3460</v>
      </c>
      <c r="C1013" s="44" t="s">
        <v>7571</v>
      </c>
      <c r="D1013" s="59">
        <v>500</v>
      </c>
      <c r="E1013" s="45">
        <v>695</v>
      </c>
      <c r="F1013" s="62" t="s">
        <v>8218</v>
      </c>
      <c r="G1013" s="44" t="s">
        <v>8223</v>
      </c>
      <c r="H1013" s="44" t="s">
        <v>8245</v>
      </c>
      <c r="I1013" s="45">
        <v>1477710000</v>
      </c>
      <c r="J1013" s="45">
        <v>1475248279</v>
      </c>
      <c r="K1013" s="45" t="b">
        <v>0</v>
      </c>
      <c r="L1013" s="45">
        <v>12</v>
      </c>
      <c r="M1013" s="45" t="b">
        <v>1</v>
      </c>
      <c r="N1013" s="44" t="s">
        <v>8269</v>
      </c>
      <c r="O1013" s="45">
        <v>139</v>
      </c>
      <c r="P1013" s="45">
        <v>57.92</v>
      </c>
      <c r="Q1013" s="44" t="s">
        <v>8315</v>
      </c>
      <c r="R1013" s="44" t="s">
        <v>8316</v>
      </c>
      <c r="S1013" s="46">
        <v>42643.6328587963</v>
      </c>
      <c r="T1013" s="45"/>
      <c r="U1013" s="47">
        <v>42672.125</v>
      </c>
    </row>
    <row r="1014" spans="1:21" x14ac:dyDescent="0.25">
      <c r="A1014" s="38">
        <v>3455</v>
      </c>
      <c r="B1014" s="39" t="s">
        <v>3454</v>
      </c>
      <c r="C1014" s="39" t="s">
        <v>7565</v>
      </c>
      <c r="D1014" s="58">
        <v>10000</v>
      </c>
      <c r="E1014" s="40">
        <v>10065</v>
      </c>
      <c r="F1014" s="61" t="s">
        <v>8218</v>
      </c>
      <c r="G1014" s="39" t="s">
        <v>8223</v>
      </c>
      <c r="H1014" s="39" t="s">
        <v>8245</v>
      </c>
      <c r="I1014" s="40">
        <v>1476381627</v>
      </c>
      <c r="J1014" s="40">
        <v>1473789627</v>
      </c>
      <c r="K1014" s="40" t="b">
        <v>0</v>
      </c>
      <c r="L1014" s="40">
        <v>69</v>
      </c>
      <c r="M1014" s="40" t="b">
        <v>1</v>
      </c>
      <c r="N1014" s="39" t="s">
        <v>8269</v>
      </c>
      <c r="O1014" s="40">
        <v>101</v>
      </c>
      <c r="P1014" s="40">
        <v>145.87</v>
      </c>
      <c r="Q1014" s="39" t="s">
        <v>8315</v>
      </c>
      <c r="R1014" s="39" t="s">
        <v>8316</v>
      </c>
      <c r="S1014" s="41">
        <v>42626.7503125</v>
      </c>
      <c r="T1014" s="40"/>
      <c r="U1014" s="42">
        <v>42656.7503125</v>
      </c>
    </row>
    <row r="1015" spans="1:21" x14ac:dyDescent="0.25">
      <c r="A1015" s="43">
        <v>3445</v>
      </c>
      <c r="B1015" s="44" t="s">
        <v>3444</v>
      </c>
      <c r="C1015" s="44" t="s">
        <v>7555</v>
      </c>
      <c r="D1015" s="59">
        <v>2000</v>
      </c>
      <c r="E1015" s="45">
        <v>2000</v>
      </c>
      <c r="F1015" s="62" t="s">
        <v>8218</v>
      </c>
      <c r="G1015" s="44" t="s">
        <v>8224</v>
      </c>
      <c r="H1015" s="44" t="s">
        <v>8246</v>
      </c>
      <c r="I1015" s="45">
        <v>1445604236</v>
      </c>
      <c r="J1015" s="45">
        <v>1443185036</v>
      </c>
      <c r="K1015" s="45" t="b">
        <v>0</v>
      </c>
      <c r="L1015" s="45">
        <v>31</v>
      </c>
      <c r="M1015" s="45" t="b">
        <v>1</v>
      </c>
      <c r="N1015" s="44" t="s">
        <v>8269</v>
      </c>
      <c r="O1015" s="45">
        <v>100</v>
      </c>
      <c r="P1015" s="45">
        <v>64.52</v>
      </c>
      <c r="Q1015" s="44" t="s">
        <v>8315</v>
      </c>
      <c r="R1015" s="44" t="s">
        <v>8316</v>
      </c>
      <c r="S1015" s="46">
        <v>42272.530509259261</v>
      </c>
      <c r="T1015" s="45">
        <v>2015</v>
      </c>
      <c r="U1015" s="47">
        <v>42300.530509259261</v>
      </c>
    </row>
    <row r="1016" spans="1:21" x14ac:dyDescent="0.25">
      <c r="A1016" s="38">
        <v>3426</v>
      </c>
      <c r="B1016" s="39" t="s">
        <v>3425</v>
      </c>
      <c r="C1016" s="39" t="s">
        <v>7536</v>
      </c>
      <c r="D1016" s="58">
        <v>3750</v>
      </c>
      <c r="E1016" s="40">
        <v>4055</v>
      </c>
      <c r="F1016" s="61" t="s">
        <v>8218</v>
      </c>
      <c r="G1016" s="39" t="s">
        <v>8223</v>
      </c>
      <c r="H1016" s="39" t="s">
        <v>8245</v>
      </c>
      <c r="I1016" s="40">
        <v>1411264800</v>
      </c>
      <c r="J1016" s="40">
        <v>1409620903</v>
      </c>
      <c r="K1016" s="40" t="b">
        <v>0</v>
      </c>
      <c r="L1016" s="40">
        <v>87</v>
      </c>
      <c r="M1016" s="40" t="b">
        <v>1</v>
      </c>
      <c r="N1016" s="39" t="s">
        <v>8269</v>
      </c>
      <c r="O1016" s="40">
        <v>108</v>
      </c>
      <c r="P1016" s="40">
        <v>46.61</v>
      </c>
      <c r="Q1016" s="39" t="s">
        <v>8315</v>
      </c>
      <c r="R1016" s="39" t="s">
        <v>8316</v>
      </c>
      <c r="S1016" s="41">
        <v>41884.056747685187</v>
      </c>
      <c r="T1016" s="40"/>
      <c r="U1016" s="42">
        <v>41903.083333333336</v>
      </c>
    </row>
    <row r="1017" spans="1:21" x14ac:dyDescent="0.25">
      <c r="A1017" s="43">
        <v>3425</v>
      </c>
      <c r="B1017" s="44" t="s">
        <v>3424</v>
      </c>
      <c r="C1017" s="44" t="s">
        <v>7535</v>
      </c>
      <c r="D1017" s="59">
        <v>30000</v>
      </c>
      <c r="E1017" s="45">
        <v>30891.1</v>
      </c>
      <c r="F1017" s="62" t="s">
        <v>8218</v>
      </c>
      <c r="G1017" s="44" t="s">
        <v>8223</v>
      </c>
      <c r="H1017" s="44" t="s">
        <v>8245</v>
      </c>
      <c r="I1017" s="45">
        <v>1412434136</v>
      </c>
      <c r="J1017" s="45">
        <v>1409669336</v>
      </c>
      <c r="K1017" s="45" t="b">
        <v>0</v>
      </c>
      <c r="L1017" s="45">
        <v>104</v>
      </c>
      <c r="M1017" s="45" t="b">
        <v>1</v>
      </c>
      <c r="N1017" s="44" t="s">
        <v>8269</v>
      </c>
      <c r="O1017" s="45">
        <v>103</v>
      </c>
      <c r="P1017" s="45">
        <v>297.02999999999997</v>
      </c>
      <c r="Q1017" s="44" t="s">
        <v>8315</v>
      </c>
      <c r="R1017" s="44" t="s">
        <v>8316</v>
      </c>
      <c r="S1017" s="46">
        <v>41884.617314814815</v>
      </c>
      <c r="T1017" s="45"/>
      <c r="U1017" s="47">
        <v>41916.617314814815</v>
      </c>
    </row>
    <row r="1018" spans="1:21" x14ac:dyDescent="0.25">
      <c r="A1018" s="38">
        <v>3417</v>
      </c>
      <c r="B1018" s="39" t="s">
        <v>3416</v>
      </c>
      <c r="C1018" s="39" t="s">
        <v>7527</v>
      </c>
      <c r="D1018" s="58">
        <v>1700</v>
      </c>
      <c r="E1018" s="40">
        <v>1700.01</v>
      </c>
      <c r="F1018" s="61" t="s">
        <v>8218</v>
      </c>
      <c r="G1018" s="39" t="s">
        <v>8223</v>
      </c>
      <c r="H1018" s="39" t="s">
        <v>8245</v>
      </c>
      <c r="I1018" s="40">
        <v>1414284180</v>
      </c>
      <c r="J1018" s="40">
        <v>1410558948</v>
      </c>
      <c r="K1018" s="40" t="b">
        <v>0</v>
      </c>
      <c r="L1018" s="40">
        <v>45</v>
      </c>
      <c r="M1018" s="40" t="b">
        <v>1</v>
      </c>
      <c r="N1018" s="39" t="s">
        <v>8269</v>
      </c>
      <c r="O1018" s="40">
        <v>100</v>
      </c>
      <c r="P1018" s="40">
        <v>37.78</v>
      </c>
      <c r="Q1018" s="39" t="s">
        <v>8315</v>
      </c>
      <c r="R1018" s="39" t="s">
        <v>8316</v>
      </c>
      <c r="S1018" s="41">
        <v>41894.91375</v>
      </c>
      <c r="T1018" s="40"/>
      <c r="U1018" s="42">
        <v>41938.029861111114</v>
      </c>
    </row>
    <row r="1019" spans="1:21" x14ac:dyDescent="0.25">
      <c r="A1019" s="43">
        <v>3411</v>
      </c>
      <c r="B1019" s="44" t="s">
        <v>3410</v>
      </c>
      <c r="C1019" s="44" t="s">
        <v>7521</v>
      </c>
      <c r="D1019" s="59">
        <v>15000</v>
      </c>
      <c r="E1019" s="45">
        <v>15535</v>
      </c>
      <c r="F1019" s="62" t="s">
        <v>8218</v>
      </c>
      <c r="G1019" s="44" t="s">
        <v>8223</v>
      </c>
      <c r="H1019" s="44" t="s">
        <v>8245</v>
      </c>
      <c r="I1019" s="45">
        <v>1444264372</v>
      </c>
      <c r="J1019" s="45">
        <v>1442536372</v>
      </c>
      <c r="K1019" s="45" t="b">
        <v>0</v>
      </c>
      <c r="L1019" s="45">
        <v>78</v>
      </c>
      <c r="M1019" s="45" t="b">
        <v>1</v>
      </c>
      <c r="N1019" s="44" t="s">
        <v>8269</v>
      </c>
      <c r="O1019" s="45">
        <v>104</v>
      </c>
      <c r="P1019" s="45">
        <v>199.17</v>
      </c>
      <c r="Q1019" s="44" t="s">
        <v>8315</v>
      </c>
      <c r="R1019" s="44" t="s">
        <v>8316</v>
      </c>
      <c r="S1019" s="46">
        <v>42265.022824074076</v>
      </c>
      <c r="T1019" s="45"/>
      <c r="U1019" s="47">
        <v>42285.022824074076</v>
      </c>
    </row>
    <row r="1020" spans="1:21" x14ac:dyDescent="0.25">
      <c r="A1020" s="38">
        <v>3374</v>
      </c>
      <c r="B1020" s="39" t="s">
        <v>3373</v>
      </c>
      <c r="C1020" s="39" t="s">
        <v>7484</v>
      </c>
      <c r="D1020" s="58">
        <v>3500</v>
      </c>
      <c r="E1020" s="40">
        <v>3730</v>
      </c>
      <c r="F1020" s="61" t="s">
        <v>8218</v>
      </c>
      <c r="G1020" s="39" t="s">
        <v>8228</v>
      </c>
      <c r="H1020" s="39" t="s">
        <v>8250</v>
      </c>
      <c r="I1020" s="40">
        <v>1446053616</v>
      </c>
      <c r="J1020" s="40">
        <v>1443461616</v>
      </c>
      <c r="K1020" s="40" t="b">
        <v>0</v>
      </c>
      <c r="L1020" s="40">
        <v>52</v>
      </c>
      <c r="M1020" s="40" t="b">
        <v>1</v>
      </c>
      <c r="N1020" s="39" t="s">
        <v>8269</v>
      </c>
      <c r="O1020" s="40">
        <v>107</v>
      </c>
      <c r="P1020" s="40">
        <v>71.73</v>
      </c>
      <c r="Q1020" s="39" t="s">
        <v>8315</v>
      </c>
      <c r="R1020" s="39" t="s">
        <v>8316</v>
      </c>
      <c r="S1020" s="41">
        <v>42275.731666666667</v>
      </c>
      <c r="T1020" s="40"/>
      <c r="U1020" s="42">
        <v>42305.731666666667</v>
      </c>
    </row>
    <row r="1021" spans="1:21" x14ac:dyDescent="0.25">
      <c r="A1021" s="43">
        <v>3354</v>
      </c>
      <c r="B1021" s="44" t="s">
        <v>3353</v>
      </c>
      <c r="C1021" s="44" t="s">
        <v>7464</v>
      </c>
      <c r="D1021" s="59">
        <v>3000</v>
      </c>
      <c r="E1021" s="45">
        <v>3058</v>
      </c>
      <c r="F1021" s="62" t="s">
        <v>8218</v>
      </c>
      <c r="G1021" s="44" t="s">
        <v>8223</v>
      </c>
      <c r="H1021" s="44" t="s">
        <v>8245</v>
      </c>
      <c r="I1021" s="45">
        <v>1446091260</v>
      </c>
      <c r="J1021" s="45">
        <v>1443029206</v>
      </c>
      <c r="K1021" s="45" t="b">
        <v>0</v>
      </c>
      <c r="L1021" s="45">
        <v>55</v>
      </c>
      <c r="M1021" s="45" t="b">
        <v>1</v>
      </c>
      <c r="N1021" s="44" t="s">
        <v>8269</v>
      </c>
      <c r="O1021" s="45">
        <v>102</v>
      </c>
      <c r="P1021" s="45">
        <v>55.6</v>
      </c>
      <c r="Q1021" s="44" t="s">
        <v>8315</v>
      </c>
      <c r="R1021" s="44" t="s">
        <v>8316</v>
      </c>
      <c r="S1021" s="46">
        <v>42270.726921296293</v>
      </c>
      <c r="T1021" s="45"/>
      <c r="U1021" s="47">
        <v>42306.167361111111</v>
      </c>
    </row>
    <row r="1022" spans="1:21" x14ac:dyDescent="0.25">
      <c r="A1022" s="38">
        <v>3337</v>
      </c>
      <c r="B1022" s="39" t="s">
        <v>3337</v>
      </c>
      <c r="C1022" s="39" t="s">
        <v>7447</v>
      </c>
      <c r="D1022" s="58">
        <v>2500</v>
      </c>
      <c r="E1022" s="40">
        <v>2755</v>
      </c>
      <c r="F1022" s="61" t="s">
        <v>8218</v>
      </c>
      <c r="G1022" s="39" t="s">
        <v>8224</v>
      </c>
      <c r="H1022" s="39" t="s">
        <v>8246</v>
      </c>
      <c r="I1022" s="40">
        <v>1412974800</v>
      </c>
      <c r="J1022" s="40">
        <v>1411109167</v>
      </c>
      <c r="K1022" s="40" t="b">
        <v>0</v>
      </c>
      <c r="L1022" s="40">
        <v>34</v>
      </c>
      <c r="M1022" s="40" t="b">
        <v>1</v>
      </c>
      <c r="N1022" s="39" t="s">
        <v>8269</v>
      </c>
      <c r="O1022" s="40">
        <v>110</v>
      </c>
      <c r="P1022" s="40">
        <v>81.03</v>
      </c>
      <c r="Q1022" s="39" t="s">
        <v>8315</v>
      </c>
      <c r="R1022" s="39" t="s">
        <v>8316</v>
      </c>
      <c r="S1022" s="41">
        <v>41901.282025462962</v>
      </c>
      <c r="T1022" s="40">
        <v>2014</v>
      </c>
      <c r="U1022" s="42">
        <v>41922.875</v>
      </c>
    </row>
    <row r="1023" spans="1:21" x14ac:dyDescent="0.25">
      <c r="A1023" s="43">
        <v>3331</v>
      </c>
      <c r="B1023" s="44" t="s">
        <v>3331</v>
      </c>
      <c r="C1023" s="44" t="s">
        <v>7441</v>
      </c>
      <c r="D1023" s="59">
        <v>5000</v>
      </c>
      <c r="E1023" s="45">
        <v>5226</v>
      </c>
      <c r="F1023" s="62" t="s">
        <v>8218</v>
      </c>
      <c r="G1023" s="44" t="s">
        <v>8223</v>
      </c>
      <c r="H1023" s="44" t="s">
        <v>8245</v>
      </c>
      <c r="I1023" s="45">
        <v>1444149886</v>
      </c>
      <c r="J1023" s="45">
        <v>1441125886</v>
      </c>
      <c r="K1023" s="45" t="b">
        <v>0</v>
      </c>
      <c r="L1023" s="45">
        <v>65</v>
      </c>
      <c r="M1023" s="45" t="b">
        <v>1</v>
      </c>
      <c r="N1023" s="44" t="s">
        <v>8269</v>
      </c>
      <c r="O1023" s="45">
        <v>105</v>
      </c>
      <c r="P1023" s="45">
        <v>80.400000000000006</v>
      </c>
      <c r="Q1023" s="44" t="s">
        <v>8315</v>
      </c>
      <c r="R1023" s="44" t="s">
        <v>8316</v>
      </c>
      <c r="S1023" s="46">
        <v>42248.697754629633</v>
      </c>
      <c r="T1023" s="45"/>
      <c r="U1023" s="47">
        <v>42283.697754629633</v>
      </c>
    </row>
    <row r="1024" spans="1:21" x14ac:dyDescent="0.25">
      <c r="A1024" s="38">
        <v>3311</v>
      </c>
      <c r="B1024" s="39" t="s">
        <v>3311</v>
      </c>
      <c r="C1024" s="39" t="s">
        <v>7421</v>
      </c>
      <c r="D1024" s="58">
        <v>2500</v>
      </c>
      <c r="E1024" s="40">
        <v>2746</v>
      </c>
      <c r="F1024" s="61" t="s">
        <v>8218</v>
      </c>
      <c r="G1024" s="39" t="s">
        <v>8223</v>
      </c>
      <c r="H1024" s="39" t="s">
        <v>8245</v>
      </c>
      <c r="I1024" s="40">
        <v>1445065210</v>
      </c>
      <c r="J1024" s="40">
        <v>1442473210</v>
      </c>
      <c r="K1024" s="40" t="b">
        <v>0</v>
      </c>
      <c r="L1024" s="40">
        <v>45</v>
      </c>
      <c r="M1024" s="40" t="b">
        <v>1</v>
      </c>
      <c r="N1024" s="39" t="s">
        <v>8269</v>
      </c>
      <c r="O1024" s="40">
        <v>110</v>
      </c>
      <c r="P1024" s="40">
        <v>61.02</v>
      </c>
      <c r="Q1024" s="39" t="s">
        <v>8315</v>
      </c>
      <c r="R1024" s="39" t="s">
        <v>8316</v>
      </c>
      <c r="S1024" s="41">
        <v>42264.29178240741</v>
      </c>
      <c r="T1024" s="40"/>
      <c r="U1024" s="42">
        <v>42294.29178240741</v>
      </c>
    </row>
    <row r="1025" spans="1:21" x14ac:dyDescent="0.25">
      <c r="A1025" s="43">
        <v>3310</v>
      </c>
      <c r="B1025" s="44" t="s">
        <v>3310</v>
      </c>
      <c r="C1025" s="44" t="s">
        <v>7420</v>
      </c>
      <c r="D1025" s="59">
        <v>6500</v>
      </c>
      <c r="E1025" s="45">
        <v>6505</v>
      </c>
      <c r="F1025" s="62" t="s">
        <v>8218</v>
      </c>
      <c r="G1025" s="44" t="s">
        <v>8223</v>
      </c>
      <c r="H1025" s="44" t="s">
        <v>8245</v>
      </c>
      <c r="I1025" s="45">
        <v>1444169825</v>
      </c>
      <c r="J1025" s="45">
        <v>1441577825</v>
      </c>
      <c r="K1025" s="45" t="b">
        <v>0</v>
      </c>
      <c r="L1025" s="45">
        <v>31</v>
      </c>
      <c r="M1025" s="45" t="b">
        <v>1</v>
      </c>
      <c r="N1025" s="44" t="s">
        <v>8269</v>
      </c>
      <c r="O1025" s="45">
        <v>100</v>
      </c>
      <c r="P1025" s="45">
        <v>209.84</v>
      </c>
      <c r="Q1025" s="44" t="s">
        <v>8315</v>
      </c>
      <c r="R1025" s="44" t="s">
        <v>8316</v>
      </c>
      <c r="S1025" s="46">
        <v>42253.928530092591</v>
      </c>
      <c r="T1025" s="45"/>
      <c r="U1025" s="47">
        <v>42283.928530092591</v>
      </c>
    </row>
    <row r="1026" spans="1:21" x14ac:dyDescent="0.25">
      <c r="A1026" s="38">
        <v>3309</v>
      </c>
      <c r="B1026" s="39" t="s">
        <v>3309</v>
      </c>
      <c r="C1026" s="39" t="s">
        <v>7419</v>
      </c>
      <c r="D1026" s="58">
        <v>350</v>
      </c>
      <c r="E1026" s="40">
        <v>558</v>
      </c>
      <c r="F1026" s="61" t="s">
        <v>8218</v>
      </c>
      <c r="G1026" s="39" t="s">
        <v>8224</v>
      </c>
      <c r="H1026" s="39" t="s">
        <v>8246</v>
      </c>
      <c r="I1026" s="40">
        <v>1476632178</v>
      </c>
      <c r="J1026" s="40">
        <v>1473953778</v>
      </c>
      <c r="K1026" s="40" t="b">
        <v>0</v>
      </c>
      <c r="L1026" s="40">
        <v>31</v>
      </c>
      <c r="M1026" s="40" t="b">
        <v>1</v>
      </c>
      <c r="N1026" s="39" t="s">
        <v>8269</v>
      </c>
      <c r="O1026" s="40">
        <v>159</v>
      </c>
      <c r="P1026" s="40">
        <v>18</v>
      </c>
      <c r="Q1026" s="39" t="s">
        <v>8315</v>
      </c>
      <c r="R1026" s="39" t="s">
        <v>8316</v>
      </c>
      <c r="S1026" s="41">
        <v>42628.650208333333</v>
      </c>
      <c r="T1026" s="40">
        <v>2016</v>
      </c>
      <c r="U1026" s="42">
        <v>42659.650208333333</v>
      </c>
    </row>
    <row r="1027" spans="1:21" x14ac:dyDescent="0.25">
      <c r="A1027" s="43">
        <v>3299</v>
      </c>
      <c r="B1027" s="44" t="s">
        <v>3299</v>
      </c>
      <c r="C1027" s="44" t="s">
        <v>7409</v>
      </c>
      <c r="D1027" s="59">
        <v>3000</v>
      </c>
      <c r="E1027" s="45">
        <v>3486</v>
      </c>
      <c r="F1027" s="62" t="s">
        <v>8218</v>
      </c>
      <c r="G1027" s="44" t="s">
        <v>8223</v>
      </c>
      <c r="H1027" s="44" t="s">
        <v>8245</v>
      </c>
      <c r="I1027" s="45">
        <v>1444860063</v>
      </c>
      <c r="J1027" s="45">
        <v>1442268063</v>
      </c>
      <c r="K1027" s="45" t="b">
        <v>0</v>
      </c>
      <c r="L1027" s="45">
        <v>63</v>
      </c>
      <c r="M1027" s="45" t="b">
        <v>1</v>
      </c>
      <c r="N1027" s="44" t="s">
        <v>8269</v>
      </c>
      <c r="O1027" s="45">
        <v>116</v>
      </c>
      <c r="P1027" s="45">
        <v>55.33</v>
      </c>
      <c r="Q1027" s="44" t="s">
        <v>8315</v>
      </c>
      <c r="R1027" s="44" t="s">
        <v>8316</v>
      </c>
      <c r="S1027" s="46">
        <v>42261.917395833334</v>
      </c>
      <c r="T1027" s="45"/>
      <c r="U1027" s="47">
        <v>42291.917395833334</v>
      </c>
    </row>
    <row r="1028" spans="1:21" x14ac:dyDescent="0.25">
      <c r="A1028" s="38">
        <v>3259</v>
      </c>
      <c r="B1028" s="39" t="s">
        <v>3259</v>
      </c>
      <c r="C1028" s="39" t="s">
        <v>7369</v>
      </c>
      <c r="D1028" s="58">
        <v>23000</v>
      </c>
      <c r="E1028" s="40">
        <v>24418.6</v>
      </c>
      <c r="F1028" s="61" t="s">
        <v>8218</v>
      </c>
      <c r="G1028" s="39" t="s">
        <v>8223</v>
      </c>
      <c r="H1028" s="39" t="s">
        <v>8245</v>
      </c>
      <c r="I1028" s="40">
        <v>1475294340</v>
      </c>
      <c r="J1028" s="40">
        <v>1472753745</v>
      </c>
      <c r="K1028" s="40" t="b">
        <v>1</v>
      </c>
      <c r="L1028" s="40">
        <v>97</v>
      </c>
      <c r="M1028" s="40" t="b">
        <v>1</v>
      </c>
      <c r="N1028" s="39" t="s">
        <v>8269</v>
      </c>
      <c r="O1028" s="40">
        <v>106</v>
      </c>
      <c r="P1028" s="40">
        <v>251.74</v>
      </c>
      <c r="Q1028" s="39" t="s">
        <v>8315</v>
      </c>
      <c r="R1028" s="39" t="s">
        <v>8316</v>
      </c>
      <c r="S1028" s="41">
        <v>42614.760937500003</v>
      </c>
      <c r="T1028" s="40"/>
      <c r="U1028" s="42">
        <v>42644.165972222225</v>
      </c>
    </row>
    <row r="1029" spans="1:21" x14ac:dyDescent="0.25">
      <c r="A1029" s="43">
        <v>3255</v>
      </c>
      <c r="B1029" s="44" t="s">
        <v>3255</v>
      </c>
      <c r="C1029" s="44" t="s">
        <v>7365</v>
      </c>
      <c r="D1029" s="59">
        <v>300</v>
      </c>
      <c r="E1029" s="45">
        <v>525</v>
      </c>
      <c r="F1029" s="62" t="s">
        <v>8218</v>
      </c>
      <c r="G1029" s="44" t="s">
        <v>8224</v>
      </c>
      <c r="H1029" s="44" t="s">
        <v>8246</v>
      </c>
      <c r="I1029" s="45">
        <v>1412706375</v>
      </c>
      <c r="J1029" s="45">
        <v>1410114375</v>
      </c>
      <c r="K1029" s="45" t="b">
        <v>1</v>
      </c>
      <c r="L1029" s="45">
        <v>18</v>
      </c>
      <c r="M1029" s="45" t="b">
        <v>1</v>
      </c>
      <c r="N1029" s="44" t="s">
        <v>8269</v>
      </c>
      <c r="O1029" s="45">
        <v>175</v>
      </c>
      <c r="P1029" s="45">
        <v>29.17</v>
      </c>
      <c r="Q1029" s="44" t="s">
        <v>8315</v>
      </c>
      <c r="R1029" s="44" t="s">
        <v>8316</v>
      </c>
      <c r="S1029" s="46">
        <v>41889.768229166664</v>
      </c>
      <c r="T1029" s="45">
        <v>2014</v>
      </c>
      <c r="U1029" s="47">
        <v>41919.768229166664</v>
      </c>
    </row>
    <row r="1030" spans="1:21" x14ac:dyDescent="0.25">
      <c r="A1030" s="38">
        <v>3243</v>
      </c>
      <c r="B1030" s="39" t="s">
        <v>3243</v>
      </c>
      <c r="C1030" s="39" t="s">
        <v>7353</v>
      </c>
      <c r="D1030" s="58">
        <v>8000</v>
      </c>
      <c r="E1030" s="40">
        <v>8227</v>
      </c>
      <c r="F1030" s="61" t="s">
        <v>8218</v>
      </c>
      <c r="G1030" s="39" t="s">
        <v>8223</v>
      </c>
      <c r="H1030" s="39" t="s">
        <v>8245</v>
      </c>
      <c r="I1030" s="40">
        <v>1444348800</v>
      </c>
      <c r="J1030" s="40">
        <v>1442283562</v>
      </c>
      <c r="K1030" s="40" t="b">
        <v>1</v>
      </c>
      <c r="L1030" s="40">
        <v>71</v>
      </c>
      <c r="M1030" s="40" t="b">
        <v>1</v>
      </c>
      <c r="N1030" s="39" t="s">
        <v>8269</v>
      </c>
      <c r="O1030" s="40">
        <v>103</v>
      </c>
      <c r="P1030" s="40">
        <v>115.87</v>
      </c>
      <c r="Q1030" s="39" t="s">
        <v>8315</v>
      </c>
      <c r="R1030" s="39" t="s">
        <v>8316</v>
      </c>
      <c r="S1030" s="41">
        <v>42262.096782407411</v>
      </c>
      <c r="T1030" s="40"/>
      <c r="U1030" s="42">
        <v>42286</v>
      </c>
    </row>
    <row r="1031" spans="1:21" x14ac:dyDescent="0.25">
      <c r="A1031" s="43">
        <v>3241</v>
      </c>
      <c r="B1031" s="44" t="s">
        <v>3241</v>
      </c>
      <c r="C1031" s="44" t="s">
        <v>7351</v>
      </c>
      <c r="D1031" s="59">
        <v>8500</v>
      </c>
      <c r="E1031" s="45">
        <v>9801</v>
      </c>
      <c r="F1031" s="62" t="s">
        <v>8218</v>
      </c>
      <c r="G1031" s="44" t="s">
        <v>8223</v>
      </c>
      <c r="H1031" s="44" t="s">
        <v>8245</v>
      </c>
      <c r="I1031" s="45">
        <v>1413269940</v>
      </c>
      <c r="J1031" s="45">
        <v>1410421670</v>
      </c>
      <c r="K1031" s="45" t="b">
        <v>1</v>
      </c>
      <c r="L1031" s="45">
        <v>167</v>
      </c>
      <c r="M1031" s="45" t="b">
        <v>1</v>
      </c>
      <c r="N1031" s="44" t="s">
        <v>8269</v>
      </c>
      <c r="O1031" s="45">
        <v>115</v>
      </c>
      <c r="P1031" s="45">
        <v>58.69</v>
      </c>
      <c r="Q1031" s="44" t="s">
        <v>8315</v>
      </c>
      <c r="R1031" s="44" t="s">
        <v>8316</v>
      </c>
      <c r="S1031" s="46">
        <v>41893.324884259258</v>
      </c>
      <c r="T1031" s="45"/>
      <c r="U1031" s="47">
        <v>41926.290972222225</v>
      </c>
    </row>
    <row r="1032" spans="1:21" x14ac:dyDescent="0.25">
      <c r="A1032" s="38">
        <v>3237</v>
      </c>
      <c r="B1032" s="39" t="s">
        <v>3237</v>
      </c>
      <c r="C1032" s="39" t="s">
        <v>7347</v>
      </c>
      <c r="D1032" s="58">
        <v>35000</v>
      </c>
      <c r="E1032" s="40">
        <v>35275.64</v>
      </c>
      <c r="F1032" s="61" t="s">
        <v>8218</v>
      </c>
      <c r="G1032" s="39" t="s">
        <v>8223</v>
      </c>
      <c r="H1032" s="39" t="s">
        <v>8245</v>
      </c>
      <c r="I1032" s="40">
        <v>1443499140</v>
      </c>
      <c r="J1032" s="40">
        <v>1441452184</v>
      </c>
      <c r="K1032" s="40" t="b">
        <v>1</v>
      </c>
      <c r="L1032" s="40">
        <v>269</v>
      </c>
      <c r="M1032" s="40" t="b">
        <v>1</v>
      </c>
      <c r="N1032" s="39" t="s">
        <v>8269</v>
      </c>
      <c r="O1032" s="40">
        <v>101</v>
      </c>
      <c r="P1032" s="40">
        <v>131.13999999999999</v>
      </c>
      <c r="Q1032" s="39" t="s">
        <v>8315</v>
      </c>
      <c r="R1032" s="39" t="s">
        <v>8316</v>
      </c>
      <c r="S1032" s="41">
        <v>42252.474351851852</v>
      </c>
      <c r="T1032" s="40"/>
      <c r="U1032" s="42">
        <v>42276.165972222225</v>
      </c>
    </row>
    <row r="1033" spans="1:21" x14ac:dyDescent="0.25">
      <c r="A1033" s="43">
        <v>3230</v>
      </c>
      <c r="B1033" s="44" t="s">
        <v>3230</v>
      </c>
      <c r="C1033" s="44" t="s">
        <v>7340</v>
      </c>
      <c r="D1033" s="59">
        <v>2600</v>
      </c>
      <c r="E1033" s="45">
        <v>2857</v>
      </c>
      <c r="F1033" s="62" t="s">
        <v>8218</v>
      </c>
      <c r="G1033" s="44" t="s">
        <v>8223</v>
      </c>
      <c r="H1033" s="44" t="s">
        <v>8245</v>
      </c>
      <c r="I1033" s="45">
        <v>1412135940</v>
      </c>
      <c r="J1033" s="45">
        <v>1410840126</v>
      </c>
      <c r="K1033" s="45" t="b">
        <v>1</v>
      </c>
      <c r="L1033" s="45">
        <v>37</v>
      </c>
      <c r="M1033" s="45" t="b">
        <v>1</v>
      </c>
      <c r="N1033" s="44" t="s">
        <v>8269</v>
      </c>
      <c r="O1033" s="45">
        <v>110</v>
      </c>
      <c r="P1033" s="45">
        <v>77.22</v>
      </c>
      <c r="Q1033" s="44" t="s">
        <v>8315</v>
      </c>
      <c r="R1033" s="44" t="s">
        <v>8316</v>
      </c>
      <c r="S1033" s="46">
        <v>41898.168124999997</v>
      </c>
      <c r="T1033" s="45"/>
      <c r="U1033" s="47">
        <v>41913.165972222225</v>
      </c>
    </row>
    <row r="1034" spans="1:21" x14ac:dyDescent="0.25">
      <c r="A1034" s="38">
        <v>3226</v>
      </c>
      <c r="B1034" s="39" t="s">
        <v>3226</v>
      </c>
      <c r="C1034" s="39" t="s">
        <v>7336</v>
      </c>
      <c r="D1034" s="58">
        <v>1200</v>
      </c>
      <c r="E1034" s="40">
        <v>1250</v>
      </c>
      <c r="F1034" s="61" t="s">
        <v>8218</v>
      </c>
      <c r="G1034" s="39" t="s">
        <v>8224</v>
      </c>
      <c r="H1034" s="39" t="s">
        <v>8246</v>
      </c>
      <c r="I1034" s="40">
        <v>1446213612</v>
      </c>
      <c r="J1034" s="40">
        <v>1443621612</v>
      </c>
      <c r="K1034" s="40" t="b">
        <v>1</v>
      </c>
      <c r="L1034" s="40">
        <v>21</v>
      </c>
      <c r="M1034" s="40" t="b">
        <v>1</v>
      </c>
      <c r="N1034" s="39" t="s">
        <v>8269</v>
      </c>
      <c r="O1034" s="40">
        <v>104</v>
      </c>
      <c r="P1034" s="40">
        <v>59.52</v>
      </c>
      <c r="Q1034" s="39" t="s">
        <v>8315</v>
      </c>
      <c r="R1034" s="39" t="s">
        <v>8316</v>
      </c>
      <c r="S1034" s="41">
        <v>42277.583472222221</v>
      </c>
      <c r="T1034" s="40">
        <v>2015</v>
      </c>
      <c r="U1034" s="42">
        <v>42307.583472222221</v>
      </c>
    </row>
    <row r="1035" spans="1:21" x14ac:dyDescent="0.25">
      <c r="A1035" s="43">
        <v>3222</v>
      </c>
      <c r="B1035" s="44" t="s">
        <v>3222</v>
      </c>
      <c r="C1035" s="44" t="s">
        <v>7332</v>
      </c>
      <c r="D1035" s="59">
        <v>2500</v>
      </c>
      <c r="E1035" s="45">
        <v>3120</v>
      </c>
      <c r="F1035" s="62" t="s">
        <v>8218</v>
      </c>
      <c r="G1035" s="44" t="s">
        <v>8223</v>
      </c>
      <c r="H1035" s="44" t="s">
        <v>8245</v>
      </c>
      <c r="I1035" s="45">
        <v>1445722140</v>
      </c>
      <c r="J1035" s="45">
        <v>1443016697</v>
      </c>
      <c r="K1035" s="45" t="b">
        <v>1</v>
      </c>
      <c r="L1035" s="45">
        <v>84</v>
      </c>
      <c r="M1035" s="45" t="b">
        <v>1</v>
      </c>
      <c r="N1035" s="44" t="s">
        <v>8269</v>
      </c>
      <c r="O1035" s="45">
        <v>125</v>
      </c>
      <c r="P1035" s="45">
        <v>37.14</v>
      </c>
      <c r="Q1035" s="44" t="s">
        <v>8315</v>
      </c>
      <c r="R1035" s="44" t="s">
        <v>8316</v>
      </c>
      <c r="S1035" s="46">
        <v>42270.582141203704</v>
      </c>
      <c r="T1035" s="45"/>
      <c r="U1035" s="47">
        <v>42301.895138888889</v>
      </c>
    </row>
    <row r="1036" spans="1:21" x14ac:dyDescent="0.25">
      <c r="A1036" s="38">
        <v>3161</v>
      </c>
      <c r="B1036" s="39" t="s">
        <v>3161</v>
      </c>
      <c r="C1036" s="39" t="s">
        <v>7271</v>
      </c>
      <c r="D1036" s="58">
        <v>2000</v>
      </c>
      <c r="E1036" s="40">
        <v>2102</v>
      </c>
      <c r="F1036" s="61" t="s">
        <v>8218</v>
      </c>
      <c r="G1036" s="39" t="s">
        <v>8224</v>
      </c>
      <c r="H1036" s="39" t="s">
        <v>8246</v>
      </c>
      <c r="I1036" s="40">
        <v>1413377522</v>
      </c>
      <c r="J1036" s="40">
        <v>1410785522</v>
      </c>
      <c r="K1036" s="40" t="b">
        <v>1</v>
      </c>
      <c r="L1036" s="40">
        <v>74</v>
      </c>
      <c r="M1036" s="40" t="b">
        <v>1</v>
      </c>
      <c r="N1036" s="39" t="s">
        <v>8269</v>
      </c>
      <c r="O1036" s="40">
        <v>105</v>
      </c>
      <c r="P1036" s="40">
        <v>28.41</v>
      </c>
      <c r="Q1036" s="39" t="s">
        <v>8315</v>
      </c>
      <c r="R1036" s="39" t="s">
        <v>8316</v>
      </c>
      <c r="S1036" s="41">
        <v>41897.536134259259</v>
      </c>
      <c r="T1036" s="40">
        <v>2014</v>
      </c>
      <c r="U1036" s="42">
        <v>41927.536134259259</v>
      </c>
    </row>
    <row r="1037" spans="1:21" x14ac:dyDescent="0.25">
      <c r="A1037" s="43">
        <v>3148</v>
      </c>
      <c r="B1037" s="44" t="s">
        <v>3148</v>
      </c>
      <c r="C1037" s="44" t="s">
        <v>7258</v>
      </c>
      <c r="D1037" s="59">
        <v>1800</v>
      </c>
      <c r="E1037" s="45">
        <v>2361</v>
      </c>
      <c r="F1037" s="62" t="s">
        <v>8218</v>
      </c>
      <c r="G1037" s="44" t="s">
        <v>8223</v>
      </c>
      <c r="H1037" s="44" t="s">
        <v>8245</v>
      </c>
      <c r="I1037" s="45">
        <v>1412136000</v>
      </c>
      <c r="J1037" s="45">
        <v>1410278284</v>
      </c>
      <c r="K1037" s="45" t="b">
        <v>1</v>
      </c>
      <c r="L1037" s="45">
        <v>57</v>
      </c>
      <c r="M1037" s="45" t="b">
        <v>1</v>
      </c>
      <c r="N1037" s="44" t="s">
        <v>8269</v>
      </c>
      <c r="O1037" s="45">
        <v>131</v>
      </c>
      <c r="P1037" s="45">
        <v>41.42</v>
      </c>
      <c r="Q1037" s="44" t="s">
        <v>8315</v>
      </c>
      <c r="R1037" s="44" t="s">
        <v>8316</v>
      </c>
      <c r="S1037" s="46">
        <v>41891.665324074071</v>
      </c>
      <c r="T1037" s="45"/>
      <c r="U1037" s="47">
        <v>41913.166666666664</v>
      </c>
    </row>
    <row r="1038" spans="1:21" x14ac:dyDescent="0.25">
      <c r="A1038" s="38">
        <v>3147</v>
      </c>
      <c r="B1038" s="39" t="s">
        <v>3147</v>
      </c>
      <c r="C1038" s="39" t="s">
        <v>7257</v>
      </c>
      <c r="D1038" s="58">
        <v>20000</v>
      </c>
      <c r="E1038" s="40">
        <v>23505</v>
      </c>
      <c r="F1038" s="61" t="s">
        <v>8218</v>
      </c>
      <c r="G1038" s="39" t="s">
        <v>8223</v>
      </c>
      <c r="H1038" s="39" t="s">
        <v>8245</v>
      </c>
      <c r="I1038" s="40">
        <v>1415319355</v>
      </c>
      <c r="J1038" s="40">
        <v>1411859755</v>
      </c>
      <c r="K1038" s="40" t="b">
        <v>1</v>
      </c>
      <c r="L1038" s="40">
        <v>213</v>
      </c>
      <c r="M1038" s="40" t="b">
        <v>1</v>
      </c>
      <c r="N1038" s="39" t="s">
        <v>8269</v>
      </c>
      <c r="O1038" s="40">
        <v>118</v>
      </c>
      <c r="P1038" s="40">
        <v>110.35</v>
      </c>
      <c r="Q1038" s="39" t="s">
        <v>8315</v>
      </c>
      <c r="R1038" s="39" t="s">
        <v>8316</v>
      </c>
      <c r="S1038" s="41">
        <v>41909.969386574077</v>
      </c>
      <c r="T1038" s="40"/>
      <c r="U1038" s="42">
        <v>41950.011053240742</v>
      </c>
    </row>
    <row r="1039" spans="1:21" x14ac:dyDescent="0.25">
      <c r="A1039" s="43">
        <v>3042</v>
      </c>
      <c r="B1039" s="44" t="s">
        <v>3042</v>
      </c>
      <c r="C1039" s="44" t="s">
        <v>7152</v>
      </c>
      <c r="D1039" s="59">
        <v>1500</v>
      </c>
      <c r="E1039" s="45">
        <v>1920</v>
      </c>
      <c r="F1039" s="62" t="s">
        <v>8218</v>
      </c>
      <c r="G1039" s="44" t="s">
        <v>8224</v>
      </c>
      <c r="H1039" s="44" t="s">
        <v>8246</v>
      </c>
      <c r="I1039" s="45">
        <v>1444149047</v>
      </c>
      <c r="J1039" s="45">
        <v>1441557047</v>
      </c>
      <c r="K1039" s="45" t="b">
        <v>0</v>
      </c>
      <c r="L1039" s="45">
        <v>37</v>
      </c>
      <c r="M1039" s="45" t="b">
        <v>1</v>
      </c>
      <c r="N1039" s="44" t="s">
        <v>8301</v>
      </c>
      <c r="O1039" s="45">
        <v>128</v>
      </c>
      <c r="P1039" s="45">
        <v>51.89</v>
      </c>
      <c r="Q1039" s="44" t="s">
        <v>8315</v>
      </c>
      <c r="R1039" s="44" t="s">
        <v>8355</v>
      </c>
      <c r="S1039" s="46">
        <v>42253.688043981485</v>
      </c>
      <c r="T1039" s="45">
        <v>2015</v>
      </c>
      <c r="U1039" s="47">
        <v>42283.688043981485</v>
      </c>
    </row>
    <row r="1040" spans="1:21" x14ac:dyDescent="0.25">
      <c r="A1040" s="38">
        <v>3024</v>
      </c>
      <c r="B1040" s="39" t="s">
        <v>3024</v>
      </c>
      <c r="C1040" s="39" t="s">
        <v>7134</v>
      </c>
      <c r="D1040" s="58">
        <v>5000</v>
      </c>
      <c r="E1040" s="40">
        <v>12321</v>
      </c>
      <c r="F1040" s="61" t="s">
        <v>8218</v>
      </c>
      <c r="G1040" s="39" t="s">
        <v>8223</v>
      </c>
      <c r="H1040" s="39" t="s">
        <v>8245</v>
      </c>
      <c r="I1040" s="40">
        <v>1349567475</v>
      </c>
      <c r="J1040" s="40">
        <v>1346975475</v>
      </c>
      <c r="K1040" s="40" t="b">
        <v>0</v>
      </c>
      <c r="L1040" s="40">
        <v>182</v>
      </c>
      <c r="M1040" s="40" t="b">
        <v>1</v>
      </c>
      <c r="N1040" s="39" t="s">
        <v>8301</v>
      </c>
      <c r="O1040" s="40">
        <v>246</v>
      </c>
      <c r="P1040" s="40">
        <v>67.7</v>
      </c>
      <c r="Q1040" s="39" t="s">
        <v>8315</v>
      </c>
      <c r="R1040" s="39" t="s">
        <v>8355</v>
      </c>
      <c r="S1040" s="41">
        <v>41158.993923611109</v>
      </c>
      <c r="T1040" s="40"/>
      <c r="U1040" s="42">
        <v>41188.993923611109</v>
      </c>
    </row>
    <row r="1041" spans="1:21" x14ac:dyDescent="0.25">
      <c r="A1041" s="43">
        <v>3005</v>
      </c>
      <c r="B1041" s="44" t="s">
        <v>3005</v>
      </c>
      <c r="C1041" s="44" t="s">
        <v>7115</v>
      </c>
      <c r="D1041" s="59">
        <v>10600</v>
      </c>
      <c r="E1041" s="45">
        <v>12772.6</v>
      </c>
      <c r="F1041" s="62" t="s">
        <v>8218</v>
      </c>
      <c r="G1041" s="44" t="s">
        <v>8223</v>
      </c>
      <c r="H1041" s="44" t="s">
        <v>8245</v>
      </c>
      <c r="I1041" s="45">
        <v>1412611905</v>
      </c>
      <c r="J1041" s="45">
        <v>1410019905</v>
      </c>
      <c r="K1041" s="45" t="b">
        <v>0</v>
      </c>
      <c r="L1041" s="45">
        <v>118</v>
      </c>
      <c r="M1041" s="45" t="b">
        <v>1</v>
      </c>
      <c r="N1041" s="44" t="s">
        <v>8301</v>
      </c>
      <c r="O1041" s="45">
        <v>120</v>
      </c>
      <c r="P1041" s="45">
        <v>108.24</v>
      </c>
      <c r="Q1041" s="44" t="s">
        <v>8315</v>
      </c>
      <c r="R1041" s="44" t="s">
        <v>8355</v>
      </c>
      <c r="S1041" s="46">
        <v>41888.674826388888</v>
      </c>
      <c r="T1041" s="45"/>
      <c r="U1041" s="47">
        <v>41918.674826388888</v>
      </c>
    </row>
    <row r="1042" spans="1:21" x14ac:dyDescent="0.25">
      <c r="A1042" s="38">
        <v>2994</v>
      </c>
      <c r="B1042" s="39" t="s">
        <v>2994</v>
      </c>
      <c r="C1042" s="39" t="s">
        <v>7104</v>
      </c>
      <c r="D1042" s="58">
        <v>300</v>
      </c>
      <c r="E1042" s="40">
        <v>1373.24</v>
      </c>
      <c r="F1042" s="61" t="s">
        <v>8218</v>
      </c>
      <c r="G1042" s="39" t="s">
        <v>8224</v>
      </c>
      <c r="H1042" s="39" t="s">
        <v>8246</v>
      </c>
      <c r="I1042" s="40">
        <v>1412335772</v>
      </c>
      <c r="J1042" s="40">
        <v>1409743772</v>
      </c>
      <c r="K1042" s="40" t="b">
        <v>0</v>
      </c>
      <c r="L1042" s="40">
        <v>59</v>
      </c>
      <c r="M1042" s="40" t="b">
        <v>1</v>
      </c>
      <c r="N1042" s="39" t="s">
        <v>8301</v>
      </c>
      <c r="O1042" s="40">
        <v>458</v>
      </c>
      <c r="P1042" s="40">
        <v>23.28</v>
      </c>
      <c r="Q1042" s="39" t="s">
        <v>8315</v>
      </c>
      <c r="R1042" s="39" t="s">
        <v>8355</v>
      </c>
      <c r="S1042" s="41">
        <v>41885.478842592594</v>
      </c>
      <c r="T1042" s="40">
        <v>2014</v>
      </c>
      <c r="U1042" s="42">
        <v>41915.478842592594</v>
      </c>
    </row>
    <row r="1043" spans="1:21" x14ac:dyDescent="0.25">
      <c r="A1043" s="43">
        <v>2992</v>
      </c>
      <c r="B1043" s="44" t="s">
        <v>2992</v>
      </c>
      <c r="C1043" s="44" t="s">
        <v>7102</v>
      </c>
      <c r="D1043" s="59">
        <v>3000</v>
      </c>
      <c r="E1043" s="45">
        <v>3135</v>
      </c>
      <c r="F1043" s="62" t="s">
        <v>8218</v>
      </c>
      <c r="G1043" s="44" t="s">
        <v>8223</v>
      </c>
      <c r="H1043" s="44" t="s">
        <v>8245</v>
      </c>
      <c r="I1043" s="45">
        <v>1476037510</v>
      </c>
      <c r="J1043" s="45">
        <v>1473445510</v>
      </c>
      <c r="K1043" s="45" t="b">
        <v>0</v>
      </c>
      <c r="L1043" s="45">
        <v>64</v>
      </c>
      <c r="M1043" s="45" t="b">
        <v>1</v>
      </c>
      <c r="N1043" s="44" t="s">
        <v>8301</v>
      </c>
      <c r="O1043" s="45">
        <v>105</v>
      </c>
      <c r="P1043" s="45">
        <v>48.98</v>
      </c>
      <c r="Q1043" s="44" t="s">
        <v>8315</v>
      </c>
      <c r="R1043" s="44" t="s">
        <v>8355</v>
      </c>
      <c r="S1043" s="46">
        <v>42622.767476851855</v>
      </c>
      <c r="T1043" s="45"/>
      <c r="U1043" s="47">
        <v>42652.767476851855</v>
      </c>
    </row>
    <row r="1044" spans="1:21" x14ac:dyDescent="0.25">
      <c r="A1044" s="38">
        <v>2987</v>
      </c>
      <c r="B1044" s="39" t="s">
        <v>2987</v>
      </c>
      <c r="C1044" s="39" t="s">
        <v>7097</v>
      </c>
      <c r="D1044" s="58">
        <v>25000</v>
      </c>
      <c r="E1044" s="40">
        <v>27600.2</v>
      </c>
      <c r="F1044" s="61" t="s">
        <v>8218</v>
      </c>
      <c r="G1044" s="39" t="s">
        <v>8223</v>
      </c>
      <c r="H1044" s="39" t="s">
        <v>8245</v>
      </c>
      <c r="I1044" s="40">
        <v>1476316800</v>
      </c>
      <c r="J1044" s="40">
        <v>1473837751</v>
      </c>
      <c r="K1044" s="40" t="b">
        <v>0</v>
      </c>
      <c r="L1044" s="40">
        <v>265</v>
      </c>
      <c r="M1044" s="40" t="b">
        <v>1</v>
      </c>
      <c r="N1044" s="39" t="s">
        <v>8301</v>
      </c>
      <c r="O1044" s="40">
        <v>110</v>
      </c>
      <c r="P1044" s="40">
        <v>104.15</v>
      </c>
      <c r="Q1044" s="39" t="s">
        <v>8315</v>
      </c>
      <c r="R1044" s="39" t="s">
        <v>8355</v>
      </c>
      <c r="S1044" s="41">
        <v>42627.307303240741</v>
      </c>
      <c r="T1044" s="40"/>
      <c r="U1044" s="42">
        <v>42656</v>
      </c>
    </row>
    <row r="1045" spans="1:21" x14ac:dyDescent="0.25">
      <c r="A1045" s="43">
        <v>2983</v>
      </c>
      <c r="B1045" s="44" t="s">
        <v>2983</v>
      </c>
      <c r="C1045" s="44" t="s">
        <v>7093</v>
      </c>
      <c r="D1045" s="59">
        <v>116000</v>
      </c>
      <c r="E1045" s="45">
        <v>169985.91</v>
      </c>
      <c r="F1045" s="62" t="s">
        <v>8218</v>
      </c>
      <c r="G1045" s="44" t="s">
        <v>8223</v>
      </c>
      <c r="H1045" s="44" t="s">
        <v>8245</v>
      </c>
      <c r="I1045" s="45">
        <v>1415722236</v>
      </c>
      <c r="J1045" s="45">
        <v>1410534636</v>
      </c>
      <c r="K1045" s="45" t="b">
        <v>1</v>
      </c>
      <c r="L1045" s="45">
        <v>1095</v>
      </c>
      <c r="M1045" s="45" t="b">
        <v>1</v>
      </c>
      <c r="N1045" s="44" t="s">
        <v>8301</v>
      </c>
      <c r="O1045" s="45">
        <v>147</v>
      </c>
      <c r="P1045" s="45">
        <v>155.24</v>
      </c>
      <c r="Q1045" s="44" t="s">
        <v>8315</v>
      </c>
      <c r="R1045" s="44" t="s">
        <v>8355</v>
      </c>
      <c r="S1045" s="46">
        <v>41894.632361111115</v>
      </c>
      <c r="T1045" s="45"/>
      <c r="U1045" s="47">
        <v>41954.674027777779</v>
      </c>
    </row>
    <row r="1046" spans="1:21" x14ac:dyDescent="0.25">
      <c r="A1046" s="38">
        <v>2936</v>
      </c>
      <c r="B1046" s="39" t="s">
        <v>2936</v>
      </c>
      <c r="C1046" s="39" t="s">
        <v>7046</v>
      </c>
      <c r="D1046" s="58">
        <v>1000</v>
      </c>
      <c r="E1046" s="40">
        <v>1280</v>
      </c>
      <c r="F1046" s="61" t="s">
        <v>8218</v>
      </c>
      <c r="G1046" s="39" t="s">
        <v>8223</v>
      </c>
      <c r="H1046" s="39" t="s">
        <v>8245</v>
      </c>
      <c r="I1046" s="40">
        <v>1413176340</v>
      </c>
      <c r="J1046" s="40">
        <v>1412091423</v>
      </c>
      <c r="K1046" s="40" t="b">
        <v>0</v>
      </c>
      <c r="L1046" s="40">
        <v>34</v>
      </c>
      <c r="M1046" s="40" t="b">
        <v>1</v>
      </c>
      <c r="N1046" s="39" t="s">
        <v>8303</v>
      </c>
      <c r="O1046" s="40">
        <v>128</v>
      </c>
      <c r="P1046" s="40">
        <v>37.65</v>
      </c>
      <c r="Q1046" s="39" t="s">
        <v>8315</v>
      </c>
      <c r="R1046" s="39" t="s">
        <v>8357</v>
      </c>
      <c r="S1046" s="41">
        <v>41912.650729166664</v>
      </c>
      <c r="T1046" s="40"/>
      <c r="U1046" s="42">
        <v>41925.207638888889</v>
      </c>
    </row>
    <row r="1047" spans="1:21" x14ac:dyDescent="0.25">
      <c r="A1047" s="43">
        <v>2833</v>
      </c>
      <c r="B1047" s="44" t="s">
        <v>2833</v>
      </c>
      <c r="C1047" s="44" t="s">
        <v>6943</v>
      </c>
      <c r="D1047" s="59">
        <v>2700</v>
      </c>
      <c r="E1047" s="45">
        <v>2923</v>
      </c>
      <c r="F1047" s="62" t="s">
        <v>8218</v>
      </c>
      <c r="G1047" s="44" t="s">
        <v>8223</v>
      </c>
      <c r="H1047" s="44" t="s">
        <v>8245</v>
      </c>
      <c r="I1047" s="45">
        <v>1444528800</v>
      </c>
      <c r="J1047" s="45">
        <v>1442804633</v>
      </c>
      <c r="K1047" s="45" t="b">
        <v>0</v>
      </c>
      <c r="L1047" s="45">
        <v>35</v>
      </c>
      <c r="M1047" s="45" t="b">
        <v>1</v>
      </c>
      <c r="N1047" s="44" t="s">
        <v>8269</v>
      </c>
      <c r="O1047" s="45">
        <v>108</v>
      </c>
      <c r="P1047" s="45">
        <v>83.51</v>
      </c>
      <c r="Q1047" s="44" t="s">
        <v>8315</v>
      </c>
      <c r="R1047" s="44" t="s">
        <v>8316</v>
      </c>
      <c r="S1047" s="46">
        <v>42268.127696759257</v>
      </c>
      <c r="T1047" s="45"/>
      <c r="U1047" s="47">
        <v>42288.083333333336</v>
      </c>
    </row>
    <row r="1048" spans="1:21" x14ac:dyDescent="0.25">
      <c r="A1048" s="38">
        <v>1292</v>
      </c>
      <c r="B1048" s="39" t="s">
        <v>1293</v>
      </c>
      <c r="C1048" s="39" t="s">
        <v>5402</v>
      </c>
      <c r="D1048" s="58">
        <v>1700</v>
      </c>
      <c r="E1048" s="40">
        <v>1870</v>
      </c>
      <c r="F1048" s="61" t="s">
        <v>8218</v>
      </c>
      <c r="G1048" s="39" t="s">
        <v>8224</v>
      </c>
      <c r="H1048" s="39" t="s">
        <v>8246</v>
      </c>
      <c r="I1048" s="40">
        <v>1444172340</v>
      </c>
      <c r="J1048" s="40">
        <v>1441822828</v>
      </c>
      <c r="K1048" s="40" t="b">
        <v>0</v>
      </c>
      <c r="L1048" s="40">
        <v>52</v>
      </c>
      <c r="M1048" s="40" t="b">
        <v>1</v>
      </c>
      <c r="N1048" s="39" t="s">
        <v>8269</v>
      </c>
      <c r="O1048" s="40">
        <v>110</v>
      </c>
      <c r="P1048" s="40">
        <v>35.96</v>
      </c>
      <c r="Q1048" s="39" t="s">
        <v>8315</v>
      </c>
      <c r="R1048" s="39" t="s">
        <v>8316</v>
      </c>
      <c r="S1048" s="41">
        <v>42256.76421296296</v>
      </c>
      <c r="T1048" s="40">
        <v>2015</v>
      </c>
      <c r="U1048" s="42">
        <v>42283.957638888889</v>
      </c>
    </row>
    <row r="1049" spans="1:21" x14ac:dyDescent="0.25">
      <c r="A1049" s="43">
        <v>2828</v>
      </c>
      <c r="B1049" s="44" t="s">
        <v>2828</v>
      </c>
      <c r="C1049" s="44" t="s">
        <v>6938</v>
      </c>
      <c r="D1049" s="59">
        <v>9500</v>
      </c>
      <c r="E1049" s="45">
        <v>9536</v>
      </c>
      <c r="F1049" s="62" t="s">
        <v>8218</v>
      </c>
      <c r="G1049" s="44" t="s">
        <v>8224</v>
      </c>
      <c r="H1049" s="44" t="s">
        <v>8246</v>
      </c>
      <c r="I1049" s="45">
        <v>1443826800</v>
      </c>
      <c r="J1049" s="45">
        <v>1441606869</v>
      </c>
      <c r="K1049" s="45" t="b">
        <v>0</v>
      </c>
      <c r="L1049" s="45">
        <v>97</v>
      </c>
      <c r="M1049" s="45" t="b">
        <v>1</v>
      </c>
      <c r="N1049" s="44" t="s">
        <v>8269</v>
      </c>
      <c r="O1049" s="45">
        <v>100</v>
      </c>
      <c r="P1049" s="45">
        <v>98.31</v>
      </c>
      <c r="Q1049" s="44" t="s">
        <v>8315</v>
      </c>
      <c r="R1049" s="44" t="s">
        <v>8316</v>
      </c>
      <c r="S1049" s="46">
        <v>42254.264687499999</v>
      </c>
      <c r="T1049" s="45">
        <v>2015</v>
      </c>
      <c r="U1049" s="47">
        <v>42279.958333333336</v>
      </c>
    </row>
    <row r="1050" spans="1:21" x14ac:dyDescent="0.25">
      <c r="A1050" s="38">
        <v>2818</v>
      </c>
      <c r="B1050" s="39" t="s">
        <v>2818</v>
      </c>
      <c r="C1050" s="39" t="s">
        <v>6928</v>
      </c>
      <c r="D1050" s="58">
        <v>10000</v>
      </c>
      <c r="E1050" s="40">
        <v>10603</v>
      </c>
      <c r="F1050" s="61" t="s">
        <v>8218</v>
      </c>
      <c r="G1050" s="39" t="s">
        <v>8223</v>
      </c>
      <c r="H1050" s="39" t="s">
        <v>8245</v>
      </c>
      <c r="I1050" s="40">
        <v>1443018086</v>
      </c>
      <c r="J1050" s="40">
        <v>1441290086</v>
      </c>
      <c r="K1050" s="40" t="b">
        <v>0</v>
      </c>
      <c r="L1050" s="40">
        <v>102</v>
      </c>
      <c r="M1050" s="40" t="b">
        <v>1</v>
      </c>
      <c r="N1050" s="39" t="s">
        <v>8269</v>
      </c>
      <c r="O1050" s="40">
        <v>106</v>
      </c>
      <c r="P1050" s="40">
        <v>103.95</v>
      </c>
      <c r="Q1050" s="39" t="s">
        <v>8315</v>
      </c>
      <c r="R1050" s="39" t="s">
        <v>8316</v>
      </c>
      <c r="S1050" s="41">
        <v>42250.598217592589</v>
      </c>
      <c r="T1050" s="40"/>
      <c r="U1050" s="42">
        <v>42270.598217592589</v>
      </c>
    </row>
    <row r="1051" spans="1:21" x14ac:dyDescent="0.25">
      <c r="A1051" s="43">
        <v>2801</v>
      </c>
      <c r="B1051" s="44" t="s">
        <v>2801</v>
      </c>
      <c r="C1051" s="44" t="s">
        <v>6911</v>
      </c>
      <c r="D1051" s="59">
        <v>500</v>
      </c>
      <c r="E1051" s="45">
        <v>666</v>
      </c>
      <c r="F1051" s="62" t="s">
        <v>8218</v>
      </c>
      <c r="G1051" s="44" t="s">
        <v>8225</v>
      </c>
      <c r="H1051" s="44" t="s">
        <v>8247</v>
      </c>
      <c r="I1051" s="45">
        <v>1412938800</v>
      </c>
      <c r="J1051" s="45">
        <v>1411019409</v>
      </c>
      <c r="K1051" s="45" t="b">
        <v>0</v>
      </c>
      <c r="L1051" s="45">
        <v>13</v>
      </c>
      <c r="M1051" s="45" t="b">
        <v>1</v>
      </c>
      <c r="N1051" s="44" t="s">
        <v>8269</v>
      </c>
      <c r="O1051" s="45">
        <v>133</v>
      </c>
      <c r="P1051" s="45">
        <v>51.23</v>
      </c>
      <c r="Q1051" s="44" t="s">
        <v>8315</v>
      </c>
      <c r="R1051" s="44" t="s">
        <v>8316</v>
      </c>
      <c r="S1051" s="46">
        <v>41900.243159722224</v>
      </c>
      <c r="T1051" s="45"/>
      <c r="U1051" s="47">
        <v>41922.458333333336</v>
      </c>
    </row>
    <row r="1052" spans="1:21" x14ac:dyDescent="0.25">
      <c r="A1052" s="38">
        <v>2716</v>
      </c>
      <c r="B1052" s="39" t="s">
        <v>2716</v>
      </c>
      <c r="C1052" s="39" t="s">
        <v>6826</v>
      </c>
      <c r="D1052" s="58">
        <v>10000</v>
      </c>
      <c r="E1052" s="40">
        <v>11998.01</v>
      </c>
      <c r="F1052" s="61" t="s">
        <v>8218</v>
      </c>
      <c r="G1052" s="39" t="s">
        <v>8235</v>
      </c>
      <c r="H1052" s="39" t="s">
        <v>8248</v>
      </c>
      <c r="I1052" s="40">
        <v>1444291193</v>
      </c>
      <c r="J1052" s="40">
        <v>1441699193</v>
      </c>
      <c r="K1052" s="40" t="b">
        <v>1</v>
      </c>
      <c r="L1052" s="40">
        <v>187</v>
      </c>
      <c r="M1052" s="40" t="b">
        <v>1</v>
      </c>
      <c r="N1052" s="39" t="s">
        <v>8301</v>
      </c>
      <c r="O1052" s="40">
        <v>120</v>
      </c>
      <c r="P1052" s="40">
        <v>64.16</v>
      </c>
      <c r="Q1052" s="39" t="s">
        <v>8315</v>
      </c>
      <c r="R1052" s="39" t="s">
        <v>8355</v>
      </c>
      <c r="S1052" s="41">
        <v>42255.333252314813</v>
      </c>
      <c r="T1052" s="40"/>
      <c r="U1052" s="42">
        <v>42285.333252314813</v>
      </c>
    </row>
    <row r="1053" spans="1:21" x14ac:dyDescent="0.25">
      <c r="A1053" s="43">
        <v>2714</v>
      </c>
      <c r="B1053" s="44" t="s">
        <v>2714</v>
      </c>
      <c r="C1053" s="44" t="s">
        <v>6824</v>
      </c>
      <c r="D1053" s="59">
        <v>25000</v>
      </c>
      <c r="E1053" s="45">
        <v>29089</v>
      </c>
      <c r="F1053" s="62" t="s">
        <v>8218</v>
      </c>
      <c r="G1053" s="44" t="s">
        <v>8223</v>
      </c>
      <c r="H1053" s="44" t="s">
        <v>8245</v>
      </c>
      <c r="I1053" s="45">
        <v>1476486000</v>
      </c>
      <c r="J1053" s="45">
        <v>1474040596</v>
      </c>
      <c r="K1053" s="45" t="b">
        <v>1</v>
      </c>
      <c r="L1053" s="45">
        <v>305</v>
      </c>
      <c r="M1053" s="45" t="b">
        <v>1</v>
      </c>
      <c r="N1053" s="44" t="s">
        <v>8301</v>
      </c>
      <c r="O1053" s="45">
        <v>116</v>
      </c>
      <c r="P1053" s="45">
        <v>95.37</v>
      </c>
      <c r="Q1053" s="44" t="s">
        <v>8315</v>
      </c>
      <c r="R1053" s="44" t="s">
        <v>8355</v>
      </c>
      <c r="S1053" s="46">
        <v>42629.655046296299</v>
      </c>
      <c r="T1053" s="45"/>
      <c r="U1053" s="47">
        <v>42657.958333333336</v>
      </c>
    </row>
    <row r="1054" spans="1:21" x14ac:dyDescent="0.25">
      <c r="A1054" s="38">
        <v>2706</v>
      </c>
      <c r="B1054" s="39" t="s">
        <v>2706</v>
      </c>
      <c r="C1054" s="39" t="s">
        <v>6816</v>
      </c>
      <c r="D1054" s="58">
        <v>35000</v>
      </c>
      <c r="E1054" s="40">
        <v>39304</v>
      </c>
      <c r="F1054" s="61" t="s">
        <v>8218</v>
      </c>
      <c r="G1054" s="39" t="s">
        <v>8223</v>
      </c>
      <c r="H1054" s="39" t="s">
        <v>8245</v>
      </c>
      <c r="I1054" s="40">
        <v>1413442740</v>
      </c>
      <c r="J1054" s="40">
        <v>1410937483</v>
      </c>
      <c r="K1054" s="40" t="b">
        <v>1</v>
      </c>
      <c r="L1054" s="40">
        <v>263</v>
      </c>
      <c r="M1054" s="40" t="b">
        <v>1</v>
      </c>
      <c r="N1054" s="39" t="s">
        <v>8301</v>
      </c>
      <c r="O1054" s="40">
        <v>112</v>
      </c>
      <c r="P1054" s="40">
        <v>149.44</v>
      </c>
      <c r="Q1054" s="39" t="s">
        <v>8315</v>
      </c>
      <c r="R1054" s="39" t="s">
        <v>8355</v>
      </c>
      <c r="S1054" s="41">
        <v>41899.294942129629</v>
      </c>
      <c r="T1054" s="40"/>
      <c r="U1054" s="42">
        <v>41928.290972222225</v>
      </c>
    </row>
    <row r="1055" spans="1:21" x14ac:dyDescent="0.25">
      <c r="A1055" s="43">
        <v>4107</v>
      </c>
      <c r="B1055" s="44" t="s">
        <v>4103</v>
      </c>
      <c r="C1055" s="44" t="s">
        <v>8210</v>
      </c>
      <c r="D1055" s="59">
        <v>2000</v>
      </c>
      <c r="E1055" s="45">
        <v>41</v>
      </c>
      <c r="F1055" s="62" t="s">
        <v>8220</v>
      </c>
      <c r="G1055" s="44" t="s">
        <v>8223</v>
      </c>
      <c r="H1055" s="44" t="s">
        <v>8245</v>
      </c>
      <c r="I1055" s="45">
        <v>1411596001</v>
      </c>
      <c r="J1055" s="45">
        <v>1409608801</v>
      </c>
      <c r="K1055" s="45" t="b">
        <v>0</v>
      </c>
      <c r="L1055" s="45">
        <v>4</v>
      </c>
      <c r="M1055" s="45" t="b">
        <v>0</v>
      </c>
      <c r="N1055" s="44" t="s">
        <v>8269</v>
      </c>
      <c r="O1055" s="45">
        <v>2</v>
      </c>
      <c r="P1055" s="45">
        <v>10.25</v>
      </c>
      <c r="Q1055" s="44" t="s">
        <v>8315</v>
      </c>
      <c r="R1055" s="44" t="s">
        <v>8316</v>
      </c>
      <c r="S1055" s="46">
        <v>41883.916678240741</v>
      </c>
      <c r="T1055" s="45"/>
      <c r="U1055" s="47">
        <v>41906.916678240741</v>
      </c>
    </row>
    <row r="1056" spans="1:21" x14ac:dyDescent="0.25">
      <c r="A1056" s="38">
        <v>4104</v>
      </c>
      <c r="B1056" s="39" t="s">
        <v>4100</v>
      </c>
      <c r="C1056" s="39" t="s">
        <v>8207</v>
      </c>
      <c r="D1056" s="58">
        <v>3000</v>
      </c>
      <c r="E1056" s="40">
        <v>641</v>
      </c>
      <c r="F1056" s="61" t="s">
        <v>8220</v>
      </c>
      <c r="G1056" s="39" t="s">
        <v>8225</v>
      </c>
      <c r="H1056" s="39" t="s">
        <v>8247</v>
      </c>
      <c r="I1056" s="40">
        <v>1477550434</v>
      </c>
      <c r="J1056" s="40">
        <v>1474958434</v>
      </c>
      <c r="K1056" s="40" t="b">
        <v>0</v>
      </c>
      <c r="L1056" s="40">
        <v>14</v>
      </c>
      <c r="M1056" s="40" t="b">
        <v>0</v>
      </c>
      <c r="N1056" s="39" t="s">
        <v>8269</v>
      </c>
      <c r="O1056" s="40">
        <v>21</v>
      </c>
      <c r="P1056" s="40">
        <v>45.79</v>
      </c>
      <c r="Q1056" s="39" t="s">
        <v>8315</v>
      </c>
      <c r="R1056" s="39" t="s">
        <v>8316</v>
      </c>
      <c r="S1056" s="41">
        <v>42640.278171296297</v>
      </c>
      <c r="T1056" s="40"/>
      <c r="U1056" s="42">
        <v>42670.278171296297</v>
      </c>
    </row>
    <row r="1057" spans="1:21" x14ac:dyDescent="0.25">
      <c r="A1057" s="43">
        <v>4094</v>
      </c>
      <c r="B1057" s="44" t="s">
        <v>4090</v>
      </c>
      <c r="C1057" s="44" t="s">
        <v>8197</v>
      </c>
      <c r="D1057" s="59">
        <v>2000</v>
      </c>
      <c r="E1057" s="45">
        <v>730</v>
      </c>
      <c r="F1057" s="62" t="s">
        <v>8220</v>
      </c>
      <c r="G1057" s="44" t="s">
        <v>8223</v>
      </c>
      <c r="H1057" s="44" t="s">
        <v>8245</v>
      </c>
      <c r="I1057" s="45">
        <v>1413953940</v>
      </c>
      <c r="J1057" s="45">
        <v>1410141900</v>
      </c>
      <c r="K1057" s="45" t="b">
        <v>0</v>
      </c>
      <c r="L1057" s="45">
        <v>8</v>
      </c>
      <c r="M1057" s="45" t="b">
        <v>0</v>
      </c>
      <c r="N1057" s="44" t="s">
        <v>8269</v>
      </c>
      <c r="O1057" s="45">
        <v>37</v>
      </c>
      <c r="P1057" s="45">
        <v>91.25</v>
      </c>
      <c r="Q1057" s="44" t="s">
        <v>8315</v>
      </c>
      <c r="R1057" s="44" t="s">
        <v>8316</v>
      </c>
      <c r="S1057" s="46">
        <v>41890.086805555555</v>
      </c>
      <c r="T1057" s="45"/>
      <c r="U1057" s="47">
        <v>41934.207638888889</v>
      </c>
    </row>
    <row r="1058" spans="1:21" x14ac:dyDescent="0.25">
      <c r="A1058" s="38">
        <v>4084</v>
      </c>
      <c r="B1058" s="39" t="s">
        <v>4080</v>
      </c>
      <c r="C1058" s="39" t="s">
        <v>8187</v>
      </c>
      <c r="D1058" s="58">
        <v>3000</v>
      </c>
      <c r="E1058" s="40">
        <v>10</v>
      </c>
      <c r="F1058" s="61" t="s">
        <v>8220</v>
      </c>
      <c r="G1058" s="39" t="s">
        <v>8236</v>
      </c>
      <c r="H1058" s="39" t="s">
        <v>8248</v>
      </c>
      <c r="I1058" s="40">
        <v>1476008906</v>
      </c>
      <c r="J1058" s="40">
        <v>1473416906</v>
      </c>
      <c r="K1058" s="40" t="b">
        <v>0</v>
      </c>
      <c r="L1058" s="40">
        <v>1</v>
      </c>
      <c r="M1058" s="40" t="b">
        <v>0</v>
      </c>
      <c r="N1058" s="39" t="s">
        <v>8269</v>
      </c>
      <c r="O1058" s="40">
        <v>0</v>
      </c>
      <c r="P1058" s="40">
        <v>10</v>
      </c>
      <c r="Q1058" s="39" t="s">
        <v>8315</v>
      </c>
      <c r="R1058" s="39" t="s">
        <v>8316</v>
      </c>
      <c r="S1058" s="41">
        <v>42622.436412037037</v>
      </c>
      <c r="T1058" s="40"/>
      <c r="U1058" s="42">
        <v>42652.436412037037</v>
      </c>
    </row>
    <row r="1059" spans="1:21" x14ac:dyDescent="0.25">
      <c r="A1059" s="43">
        <v>4076</v>
      </c>
      <c r="B1059" s="44" t="s">
        <v>4072</v>
      </c>
      <c r="C1059" s="44" t="s">
        <v>8179</v>
      </c>
      <c r="D1059" s="59">
        <v>700</v>
      </c>
      <c r="E1059" s="45">
        <v>0</v>
      </c>
      <c r="F1059" s="62" t="s">
        <v>8220</v>
      </c>
      <c r="G1059" s="44" t="s">
        <v>8223</v>
      </c>
      <c r="H1059" s="44" t="s">
        <v>8245</v>
      </c>
      <c r="I1059" s="45">
        <v>1413921060</v>
      </c>
      <c r="J1059" s="45">
        <v>1411499149</v>
      </c>
      <c r="K1059" s="45" t="b">
        <v>0</v>
      </c>
      <c r="L1059" s="45">
        <v>0</v>
      </c>
      <c r="M1059" s="45" t="b">
        <v>0</v>
      </c>
      <c r="N1059" s="44" t="s">
        <v>8269</v>
      </c>
      <c r="O1059" s="45">
        <v>0</v>
      </c>
      <c r="P1059" s="45">
        <v>0</v>
      </c>
      <c r="Q1059" s="44" t="s">
        <v>8315</v>
      </c>
      <c r="R1059" s="44" t="s">
        <v>8316</v>
      </c>
      <c r="S1059" s="46">
        <v>41905.795706018522</v>
      </c>
      <c r="T1059" s="45"/>
      <c r="U1059" s="47">
        <v>41933.82708333333</v>
      </c>
    </row>
    <row r="1060" spans="1:21" x14ac:dyDescent="0.25">
      <c r="A1060" s="38">
        <v>4050</v>
      </c>
      <c r="B1060" s="39" t="s">
        <v>4046</v>
      </c>
      <c r="C1060" s="39" t="s">
        <v>8154</v>
      </c>
      <c r="D1060" s="58">
        <v>1500</v>
      </c>
      <c r="E1060" s="40">
        <v>1</v>
      </c>
      <c r="F1060" s="61" t="s">
        <v>8220</v>
      </c>
      <c r="G1060" s="39" t="s">
        <v>8223</v>
      </c>
      <c r="H1060" s="39" t="s">
        <v>8245</v>
      </c>
      <c r="I1060" s="40">
        <v>1414077391</v>
      </c>
      <c r="J1060" s="40">
        <v>1411485391</v>
      </c>
      <c r="K1060" s="40" t="b">
        <v>0</v>
      </c>
      <c r="L1060" s="40">
        <v>1</v>
      </c>
      <c r="M1060" s="40" t="b">
        <v>0</v>
      </c>
      <c r="N1060" s="39" t="s">
        <v>8269</v>
      </c>
      <c r="O1060" s="40">
        <v>0</v>
      </c>
      <c r="P1060" s="40">
        <v>1</v>
      </c>
      <c r="Q1060" s="39" t="s">
        <v>8315</v>
      </c>
      <c r="R1060" s="39" t="s">
        <v>8316</v>
      </c>
      <c r="S1060" s="41">
        <v>41905.636469907404</v>
      </c>
      <c r="T1060" s="40"/>
      <c r="U1060" s="42">
        <v>41935.636469907404</v>
      </c>
    </row>
    <row r="1061" spans="1:21" x14ac:dyDescent="0.25">
      <c r="A1061" s="43">
        <v>4046</v>
      </c>
      <c r="B1061" s="44" t="s">
        <v>4042</v>
      </c>
      <c r="C1061" s="44" t="s">
        <v>8150</v>
      </c>
      <c r="D1061" s="59">
        <v>5600</v>
      </c>
      <c r="E1061" s="45">
        <v>460</v>
      </c>
      <c r="F1061" s="62" t="s">
        <v>8220</v>
      </c>
      <c r="G1061" s="44" t="s">
        <v>8223</v>
      </c>
      <c r="H1061" s="44" t="s">
        <v>8245</v>
      </c>
      <c r="I1061" s="45">
        <v>1413992210</v>
      </c>
      <c r="J1061" s="45">
        <v>1411400210</v>
      </c>
      <c r="K1061" s="45" t="b">
        <v>0</v>
      </c>
      <c r="L1061" s="45">
        <v>12</v>
      </c>
      <c r="M1061" s="45" t="b">
        <v>0</v>
      </c>
      <c r="N1061" s="44" t="s">
        <v>8269</v>
      </c>
      <c r="O1061" s="45">
        <v>8</v>
      </c>
      <c r="P1061" s="45">
        <v>38.33</v>
      </c>
      <c r="Q1061" s="44" t="s">
        <v>8315</v>
      </c>
      <c r="R1061" s="44" t="s">
        <v>8316</v>
      </c>
      <c r="S1061" s="46">
        <v>41904.650578703702</v>
      </c>
      <c r="T1061" s="45"/>
      <c r="U1061" s="47">
        <v>41934.650578703702</v>
      </c>
    </row>
    <row r="1062" spans="1:21" x14ac:dyDescent="0.25">
      <c r="A1062" s="38">
        <v>4035</v>
      </c>
      <c r="B1062" s="39" t="s">
        <v>4031</v>
      </c>
      <c r="C1062" s="39" t="s">
        <v>8140</v>
      </c>
      <c r="D1062" s="58">
        <v>10000</v>
      </c>
      <c r="E1062" s="40">
        <v>3685</v>
      </c>
      <c r="F1062" s="61" t="s">
        <v>8220</v>
      </c>
      <c r="G1062" s="39" t="s">
        <v>8223</v>
      </c>
      <c r="H1062" s="39" t="s">
        <v>8245</v>
      </c>
      <c r="I1062" s="40">
        <v>1413925887</v>
      </c>
      <c r="J1062" s="40">
        <v>1411333887</v>
      </c>
      <c r="K1062" s="40" t="b">
        <v>0</v>
      </c>
      <c r="L1062" s="40">
        <v>25</v>
      </c>
      <c r="M1062" s="40" t="b">
        <v>0</v>
      </c>
      <c r="N1062" s="39" t="s">
        <v>8269</v>
      </c>
      <c r="O1062" s="40">
        <v>37</v>
      </c>
      <c r="P1062" s="40">
        <v>147.4</v>
      </c>
      <c r="Q1062" s="39" t="s">
        <v>8315</v>
      </c>
      <c r="R1062" s="39" t="s">
        <v>8316</v>
      </c>
      <c r="S1062" s="41">
        <v>41903.882951388892</v>
      </c>
      <c r="T1062" s="40"/>
      <c r="U1062" s="42">
        <v>41933.882951388892</v>
      </c>
    </row>
    <row r="1063" spans="1:21" x14ac:dyDescent="0.25">
      <c r="A1063" s="43">
        <v>4033</v>
      </c>
      <c r="B1063" s="44" t="s">
        <v>4029</v>
      </c>
      <c r="C1063" s="44" t="s">
        <v>8138</v>
      </c>
      <c r="D1063" s="59">
        <v>23900</v>
      </c>
      <c r="E1063" s="45">
        <v>6141.99</v>
      </c>
      <c r="F1063" s="62" t="s">
        <v>8220</v>
      </c>
      <c r="G1063" s="44" t="s">
        <v>8224</v>
      </c>
      <c r="H1063" s="44" t="s">
        <v>8246</v>
      </c>
      <c r="I1063" s="45">
        <v>1475398800</v>
      </c>
      <c r="J1063" s="45">
        <v>1472711224</v>
      </c>
      <c r="K1063" s="45" t="b">
        <v>0</v>
      </c>
      <c r="L1063" s="45">
        <v>94</v>
      </c>
      <c r="M1063" s="45" t="b">
        <v>0</v>
      </c>
      <c r="N1063" s="44" t="s">
        <v>8269</v>
      </c>
      <c r="O1063" s="45">
        <v>26</v>
      </c>
      <c r="P1063" s="45">
        <v>65.34</v>
      </c>
      <c r="Q1063" s="44" t="s">
        <v>8315</v>
      </c>
      <c r="R1063" s="44" t="s">
        <v>8316</v>
      </c>
      <c r="S1063" s="46">
        <v>42614.268796296295</v>
      </c>
      <c r="T1063" s="45">
        <v>2016</v>
      </c>
      <c r="U1063" s="47">
        <v>42645.375</v>
      </c>
    </row>
    <row r="1064" spans="1:21" x14ac:dyDescent="0.25">
      <c r="A1064" s="38">
        <v>4018</v>
      </c>
      <c r="B1064" s="39" t="s">
        <v>4014</v>
      </c>
      <c r="C1064" s="39" t="s">
        <v>8123</v>
      </c>
      <c r="D1064" s="58">
        <v>1500</v>
      </c>
      <c r="E1064" s="40">
        <v>130</v>
      </c>
      <c r="F1064" s="61" t="s">
        <v>8220</v>
      </c>
      <c r="G1064" s="39" t="s">
        <v>8224</v>
      </c>
      <c r="H1064" s="39" t="s">
        <v>8246</v>
      </c>
      <c r="I1064" s="40">
        <v>1475877108</v>
      </c>
      <c r="J1064" s="40">
        <v>1473285108</v>
      </c>
      <c r="K1064" s="40" t="b">
        <v>0</v>
      </c>
      <c r="L1064" s="40">
        <v>4</v>
      </c>
      <c r="M1064" s="40" t="b">
        <v>0</v>
      </c>
      <c r="N1064" s="39" t="s">
        <v>8269</v>
      </c>
      <c r="O1064" s="40">
        <v>9</v>
      </c>
      <c r="P1064" s="40">
        <v>32.5</v>
      </c>
      <c r="Q1064" s="39" t="s">
        <v>8315</v>
      </c>
      <c r="R1064" s="39" t="s">
        <v>8316</v>
      </c>
      <c r="S1064" s="41">
        <v>42620.91097222222</v>
      </c>
      <c r="T1064" s="40">
        <v>2016</v>
      </c>
      <c r="U1064" s="42">
        <v>42650.91097222222</v>
      </c>
    </row>
    <row r="1065" spans="1:21" x14ac:dyDescent="0.25">
      <c r="A1065" s="43">
        <v>4004</v>
      </c>
      <c r="B1065" s="44" t="s">
        <v>4000</v>
      </c>
      <c r="C1065" s="44" t="s">
        <v>8109</v>
      </c>
      <c r="D1065" s="59">
        <v>500</v>
      </c>
      <c r="E1065" s="45">
        <v>1</v>
      </c>
      <c r="F1065" s="62" t="s">
        <v>8220</v>
      </c>
      <c r="G1065" s="44" t="s">
        <v>8223</v>
      </c>
      <c r="H1065" s="44" t="s">
        <v>8245</v>
      </c>
      <c r="I1065" s="45">
        <v>1412740457</v>
      </c>
      <c r="J1065" s="45">
        <v>1410148457</v>
      </c>
      <c r="K1065" s="45" t="b">
        <v>0</v>
      </c>
      <c r="L1065" s="45">
        <v>1</v>
      </c>
      <c r="M1065" s="45" t="b">
        <v>0</v>
      </c>
      <c r="N1065" s="44" t="s">
        <v>8269</v>
      </c>
      <c r="O1065" s="45">
        <v>0</v>
      </c>
      <c r="P1065" s="45">
        <v>1</v>
      </c>
      <c r="Q1065" s="44" t="s">
        <v>8315</v>
      </c>
      <c r="R1065" s="44" t="s">
        <v>8316</v>
      </c>
      <c r="S1065" s="46">
        <v>41890.16269675926</v>
      </c>
      <c r="T1065" s="45"/>
      <c r="U1065" s="47">
        <v>41920.16269675926</v>
      </c>
    </row>
    <row r="1066" spans="1:21" x14ac:dyDescent="0.25">
      <c r="A1066" s="38">
        <v>3947</v>
      </c>
      <c r="B1066" s="39" t="s">
        <v>3944</v>
      </c>
      <c r="C1066" s="39" t="s">
        <v>8055</v>
      </c>
      <c r="D1066" s="58">
        <v>3000</v>
      </c>
      <c r="E1066" s="40">
        <v>101</v>
      </c>
      <c r="F1066" s="61" t="s">
        <v>8220</v>
      </c>
      <c r="G1066" s="39" t="s">
        <v>8223</v>
      </c>
      <c r="H1066" s="39" t="s">
        <v>8245</v>
      </c>
      <c r="I1066" s="40">
        <v>1475378744</v>
      </c>
      <c r="J1066" s="40">
        <v>1472786744</v>
      </c>
      <c r="K1066" s="40" t="b">
        <v>0</v>
      </c>
      <c r="L1066" s="40">
        <v>2</v>
      </c>
      <c r="M1066" s="40" t="b">
        <v>0</v>
      </c>
      <c r="N1066" s="39" t="s">
        <v>8269</v>
      </c>
      <c r="O1066" s="40">
        <v>3</v>
      </c>
      <c r="P1066" s="40">
        <v>50.5</v>
      </c>
      <c r="Q1066" s="39" t="s">
        <v>8315</v>
      </c>
      <c r="R1066" s="39" t="s">
        <v>8316</v>
      </c>
      <c r="S1066" s="41">
        <v>42615.142870370371</v>
      </c>
      <c r="T1066" s="40"/>
      <c r="U1066" s="42">
        <v>42645.142870370371</v>
      </c>
    </row>
    <row r="1067" spans="1:21" x14ac:dyDescent="0.25">
      <c r="A1067" s="43">
        <v>3928</v>
      </c>
      <c r="B1067" s="44" t="s">
        <v>3925</v>
      </c>
      <c r="C1067" s="44" t="s">
        <v>8036</v>
      </c>
      <c r="D1067" s="59">
        <v>5000</v>
      </c>
      <c r="E1067" s="45">
        <v>651</v>
      </c>
      <c r="F1067" s="62" t="s">
        <v>8220</v>
      </c>
      <c r="G1067" s="44" t="s">
        <v>8223</v>
      </c>
      <c r="H1067" s="44" t="s">
        <v>8245</v>
      </c>
      <c r="I1067" s="45">
        <v>1444971540</v>
      </c>
      <c r="J1067" s="45">
        <v>1442593427</v>
      </c>
      <c r="K1067" s="45" t="b">
        <v>0</v>
      </c>
      <c r="L1067" s="45">
        <v>7</v>
      </c>
      <c r="M1067" s="45" t="b">
        <v>0</v>
      </c>
      <c r="N1067" s="44" t="s">
        <v>8269</v>
      </c>
      <c r="O1067" s="45">
        <v>13</v>
      </c>
      <c r="P1067" s="45">
        <v>93</v>
      </c>
      <c r="Q1067" s="44" t="s">
        <v>8315</v>
      </c>
      <c r="R1067" s="44" t="s">
        <v>8316</v>
      </c>
      <c r="S1067" s="46">
        <v>42265.683182870373</v>
      </c>
      <c r="T1067" s="45"/>
      <c r="U1067" s="47">
        <v>42293.207638888889</v>
      </c>
    </row>
    <row r="1068" spans="1:21" x14ac:dyDescent="0.25">
      <c r="A1068" s="38">
        <v>3907</v>
      </c>
      <c r="B1068" s="39" t="s">
        <v>3904</v>
      </c>
      <c r="C1068" s="39" t="s">
        <v>8015</v>
      </c>
      <c r="D1068" s="58">
        <v>1000</v>
      </c>
      <c r="E1068" s="40">
        <v>153</v>
      </c>
      <c r="F1068" s="61" t="s">
        <v>8220</v>
      </c>
      <c r="G1068" s="39" t="s">
        <v>8223</v>
      </c>
      <c r="H1068" s="39" t="s">
        <v>8245</v>
      </c>
      <c r="I1068" s="40">
        <v>1414354080</v>
      </c>
      <c r="J1068" s="40">
        <v>1411587606</v>
      </c>
      <c r="K1068" s="40" t="b">
        <v>0</v>
      </c>
      <c r="L1068" s="40">
        <v>4</v>
      </c>
      <c r="M1068" s="40" t="b">
        <v>0</v>
      </c>
      <c r="N1068" s="39" t="s">
        <v>8269</v>
      </c>
      <c r="O1068" s="40">
        <v>15</v>
      </c>
      <c r="P1068" s="40">
        <v>38.25</v>
      </c>
      <c r="Q1068" s="39" t="s">
        <v>8315</v>
      </c>
      <c r="R1068" s="39" t="s">
        <v>8316</v>
      </c>
      <c r="S1068" s="41">
        <v>41906.819513888891</v>
      </c>
      <c r="T1068" s="40"/>
      <c r="U1068" s="42">
        <v>41938.838888888888</v>
      </c>
    </row>
    <row r="1069" spans="1:21" x14ac:dyDescent="0.25">
      <c r="A1069" s="43">
        <v>3863</v>
      </c>
      <c r="B1069" s="44" t="s">
        <v>3860</v>
      </c>
      <c r="C1069" s="44" t="s">
        <v>7972</v>
      </c>
      <c r="D1069" s="59">
        <v>6000</v>
      </c>
      <c r="E1069" s="45">
        <v>0</v>
      </c>
      <c r="F1069" s="62" t="s">
        <v>8220</v>
      </c>
      <c r="G1069" s="44" t="s">
        <v>8223</v>
      </c>
      <c r="H1069" s="44" t="s">
        <v>8245</v>
      </c>
      <c r="I1069" s="45">
        <v>1446739905</v>
      </c>
      <c r="J1069" s="45">
        <v>1441552305</v>
      </c>
      <c r="K1069" s="45" t="b">
        <v>0</v>
      </c>
      <c r="L1069" s="45">
        <v>0</v>
      </c>
      <c r="M1069" s="45" t="b">
        <v>0</v>
      </c>
      <c r="N1069" s="44" t="s">
        <v>8269</v>
      </c>
      <c r="O1069" s="45">
        <v>0</v>
      </c>
      <c r="P1069" s="45">
        <v>0</v>
      </c>
      <c r="Q1069" s="44" t="s">
        <v>8315</v>
      </c>
      <c r="R1069" s="44" t="s">
        <v>8316</v>
      </c>
      <c r="S1069" s="46">
        <v>42253.633159722223</v>
      </c>
      <c r="T1069" s="45"/>
      <c r="U1069" s="47">
        <v>42313.674826388888</v>
      </c>
    </row>
    <row r="1070" spans="1:21" x14ac:dyDescent="0.25">
      <c r="A1070" s="38">
        <v>3848</v>
      </c>
      <c r="B1070" s="39" t="s">
        <v>3845</v>
      </c>
      <c r="C1070" s="39" t="s">
        <v>7957</v>
      </c>
      <c r="D1070" s="58">
        <v>13000</v>
      </c>
      <c r="E1070" s="40">
        <v>2129</v>
      </c>
      <c r="F1070" s="61" t="s">
        <v>8220</v>
      </c>
      <c r="G1070" s="39" t="s">
        <v>8223</v>
      </c>
      <c r="H1070" s="39" t="s">
        <v>8245</v>
      </c>
      <c r="I1070" s="40">
        <v>1445196989</v>
      </c>
      <c r="J1070" s="40">
        <v>1442604989</v>
      </c>
      <c r="K1070" s="40" t="b">
        <v>1</v>
      </c>
      <c r="L1070" s="40">
        <v>43</v>
      </c>
      <c r="M1070" s="40" t="b">
        <v>0</v>
      </c>
      <c r="N1070" s="39" t="s">
        <v>8269</v>
      </c>
      <c r="O1070" s="40">
        <v>16</v>
      </c>
      <c r="P1070" s="40">
        <v>49.51</v>
      </c>
      <c r="Q1070" s="39" t="s">
        <v>8315</v>
      </c>
      <c r="R1070" s="39" t="s">
        <v>8316</v>
      </c>
      <c r="S1070" s="41">
        <v>42265.817002314812</v>
      </c>
      <c r="T1070" s="40"/>
      <c r="U1070" s="42">
        <v>42295.817002314812</v>
      </c>
    </row>
    <row r="1071" spans="1:21" x14ac:dyDescent="0.25">
      <c r="A1071" s="43">
        <v>3846</v>
      </c>
      <c r="B1071" s="44" t="s">
        <v>3843</v>
      </c>
      <c r="C1071" s="44" t="s">
        <v>7955</v>
      </c>
      <c r="D1071" s="59">
        <v>7000</v>
      </c>
      <c r="E1071" s="45">
        <v>189</v>
      </c>
      <c r="F1071" s="62" t="s">
        <v>8220</v>
      </c>
      <c r="G1071" s="44" t="s">
        <v>8223</v>
      </c>
      <c r="H1071" s="44" t="s">
        <v>8245</v>
      </c>
      <c r="I1071" s="45">
        <v>1412405940</v>
      </c>
      <c r="J1071" s="45">
        <v>1409721542</v>
      </c>
      <c r="K1071" s="45" t="b">
        <v>1</v>
      </c>
      <c r="L1071" s="45">
        <v>8</v>
      </c>
      <c r="M1071" s="45" t="b">
        <v>0</v>
      </c>
      <c r="N1071" s="44" t="s">
        <v>8269</v>
      </c>
      <c r="O1071" s="45">
        <v>3</v>
      </c>
      <c r="P1071" s="45">
        <v>23.63</v>
      </c>
      <c r="Q1071" s="44" t="s">
        <v>8315</v>
      </c>
      <c r="R1071" s="44" t="s">
        <v>8316</v>
      </c>
      <c r="S1071" s="46">
        <v>41885.221550925926</v>
      </c>
      <c r="T1071" s="45"/>
      <c r="U1071" s="47">
        <v>41916.290972222225</v>
      </c>
    </row>
    <row r="1072" spans="1:21" x14ac:dyDescent="0.25">
      <c r="A1072" s="38">
        <v>3845</v>
      </c>
      <c r="B1072" s="39" t="s">
        <v>3842</v>
      </c>
      <c r="C1072" s="39" t="s">
        <v>7954</v>
      </c>
      <c r="D1072" s="58">
        <v>40000</v>
      </c>
      <c r="E1072" s="40">
        <v>842</v>
      </c>
      <c r="F1072" s="61" t="s">
        <v>8220</v>
      </c>
      <c r="G1072" s="39" t="s">
        <v>8223</v>
      </c>
      <c r="H1072" s="39" t="s">
        <v>8245</v>
      </c>
      <c r="I1072" s="40">
        <v>1443711774</v>
      </c>
      <c r="J1072" s="40">
        <v>1441119774</v>
      </c>
      <c r="K1072" s="40" t="b">
        <v>1</v>
      </c>
      <c r="L1072" s="40">
        <v>12</v>
      </c>
      <c r="M1072" s="40" t="b">
        <v>0</v>
      </c>
      <c r="N1072" s="39" t="s">
        <v>8269</v>
      </c>
      <c r="O1072" s="40">
        <v>2</v>
      </c>
      <c r="P1072" s="40">
        <v>70.17</v>
      </c>
      <c r="Q1072" s="39" t="s">
        <v>8315</v>
      </c>
      <c r="R1072" s="39" t="s">
        <v>8316</v>
      </c>
      <c r="S1072" s="41">
        <v>42248.627013888887</v>
      </c>
      <c r="T1072" s="40"/>
      <c r="U1072" s="42">
        <v>42278.627013888887</v>
      </c>
    </row>
    <row r="1073" spans="1:21" x14ac:dyDescent="0.25">
      <c r="A1073" s="43">
        <v>3802</v>
      </c>
      <c r="B1073" s="44" t="s">
        <v>3799</v>
      </c>
      <c r="C1073" s="44" t="s">
        <v>7912</v>
      </c>
      <c r="D1073" s="59">
        <v>3000</v>
      </c>
      <c r="E1073" s="45">
        <v>0</v>
      </c>
      <c r="F1073" s="62" t="s">
        <v>8220</v>
      </c>
      <c r="G1073" s="44" t="s">
        <v>8223</v>
      </c>
      <c r="H1073" s="44" t="s">
        <v>8245</v>
      </c>
      <c r="I1073" s="45">
        <v>1445482906</v>
      </c>
      <c r="J1073" s="45">
        <v>1442890906</v>
      </c>
      <c r="K1073" s="45" t="b">
        <v>0</v>
      </c>
      <c r="L1073" s="45">
        <v>0</v>
      </c>
      <c r="M1073" s="45" t="b">
        <v>0</v>
      </c>
      <c r="N1073" s="44" t="s">
        <v>8303</v>
      </c>
      <c r="O1073" s="45">
        <v>0</v>
      </c>
      <c r="P1073" s="45">
        <v>0</v>
      </c>
      <c r="Q1073" s="44" t="s">
        <v>8315</v>
      </c>
      <c r="R1073" s="44" t="s">
        <v>8357</v>
      </c>
      <c r="S1073" s="46">
        <v>42269.126226851855</v>
      </c>
      <c r="T1073" s="45"/>
      <c r="U1073" s="47">
        <v>42299.126226851855</v>
      </c>
    </row>
    <row r="1074" spans="1:21" x14ac:dyDescent="0.25">
      <c r="A1074" s="38">
        <v>3746</v>
      </c>
      <c r="B1074" s="39" t="s">
        <v>3743</v>
      </c>
      <c r="C1074" s="39" t="s">
        <v>7856</v>
      </c>
      <c r="D1074" s="58">
        <v>8500</v>
      </c>
      <c r="E1074" s="40">
        <v>202</v>
      </c>
      <c r="F1074" s="61" t="s">
        <v>8220</v>
      </c>
      <c r="G1074" s="39" t="s">
        <v>8223</v>
      </c>
      <c r="H1074" s="39" t="s">
        <v>8245</v>
      </c>
      <c r="I1074" s="40">
        <v>1475918439</v>
      </c>
      <c r="J1074" s="40">
        <v>1473326439</v>
      </c>
      <c r="K1074" s="40" t="b">
        <v>0</v>
      </c>
      <c r="L1074" s="40">
        <v>1</v>
      </c>
      <c r="M1074" s="40" t="b">
        <v>0</v>
      </c>
      <c r="N1074" s="39" t="s">
        <v>8269</v>
      </c>
      <c r="O1074" s="40">
        <v>2</v>
      </c>
      <c r="P1074" s="40">
        <v>202</v>
      </c>
      <c r="Q1074" s="39" t="s">
        <v>8315</v>
      </c>
      <c r="R1074" s="39" t="s">
        <v>8316</v>
      </c>
      <c r="S1074" s="41">
        <v>42621.389340277776</v>
      </c>
      <c r="T1074" s="40"/>
      <c r="U1074" s="42">
        <v>42651.389340277776</v>
      </c>
    </row>
    <row r="1075" spans="1:21" x14ac:dyDescent="0.25">
      <c r="A1075" s="43">
        <v>3641</v>
      </c>
      <c r="B1075" s="44" t="s">
        <v>3639</v>
      </c>
      <c r="C1075" s="44" t="s">
        <v>7751</v>
      </c>
      <c r="D1075" s="59">
        <v>3000</v>
      </c>
      <c r="E1075" s="45">
        <v>0</v>
      </c>
      <c r="F1075" s="62" t="s">
        <v>8220</v>
      </c>
      <c r="G1075" s="44" t="s">
        <v>8223</v>
      </c>
      <c r="H1075" s="44" t="s">
        <v>8245</v>
      </c>
      <c r="I1075" s="45">
        <v>1412485200</v>
      </c>
      <c r="J1075" s="45">
        <v>1410966179</v>
      </c>
      <c r="K1075" s="45" t="b">
        <v>0</v>
      </c>
      <c r="L1075" s="45">
        <v>0</v>
      </c>
      <c r="M1075" s="45" t="b">
        <v>0</v>
      </c>
      <c r="N1075" s="44" t="s">
        <v>8303</v>
      </c>
      <c r="O1075" s="45">
        <v>0</v>
      </c>
      <c r="P1075" s="45">
        <v>0</v>
      </c>
      <c r="Q1075" s="44" t="s">
        <v>8315</v>
      </c>
      <c r="R1075" s="44" t="s">
        <v>8357</v>
      </c>
      <c r="S1075" s="46">
        <v>41899.627071759256</v>
      </c>
      <c r="T1075" s="45"/>
      <c r="U1075" s="47">
        <v>41917.208333333336</v>
      </c>
    </row>
    <row r="1076" spans="1:21" x14ac:dyDescent="0.25">
      <c r="A1076" s="38">
        <v>3112</v>
      </c>
      <c r="B1076" s="39" t="s">
        <v>3112</v>
      </c>
      <c r="C1076" s="39" t="s">
        <v>7222</v>
      </c>
      <c r="D1076" s="58">
        <v>11000</v>
      </c>
      <c r="E1076" s="40">
        <v>521</v>
      </c>
      <c r="F1076" s="61" t="s">
        <v>8220</v>
      </c>
      <c r="G1076" s="39" t="s">
        <v>8223</v>
      </c>
      <c r="H1076" s="39" t="s">
        <v>8245</v>
      </c>
      <c r="I1076" s="40">
        <v>1477968934</v>
      </c>
      <c r="J1076" s="40">
        <v>1472784934</v>
      </c>
      <c r="K1076" s="40" t="b">
        <v>0</v>
      </c>
      <c r="L1076" s="40">
        <v>9</v>
      </c>
      <c r="M1076" s="40" t="b">
        <v>0</v>
      </c>
      <c r="N1076" s="39" t="s">
        <v>8301</v>
      </c>
      <c r="O1076" s="40">
        <v>5</v>
      </c>
      <c r="P1076" s="40">
        <v>57.89</v>
      </c>
      <c r="Q1076" s="39" t="s">
        <v>8315</v>
      </c>
      <c r="R1076" s="39" t="s">
        <v>8355</v>
      </c>
      <c r="S1076" s="41">
        <v>42615.121921296297</v>
      </c>
      <c r="T1076" s="40"/>
      <c r="U1076" s="42">
        <v>42675.121921296297</v>
      </c>
    </row>
    <row r="1077" spans="1:21" x14ac:dyDescent="0.25">
      <c r="A1077" s="43">
        <v>3111</v>
      </c>
      <c r="B1077" s="44" t="s">
        <v>3111</v>
      </c>
      <c r="C1077" s="44" t="s">
        <v>7221</v>
      </c>
      <c r="D1077" s="59">
        <v>20000</v>
      </c>
      <c r="E1077" s="45">
        <v>5328</v>
      </c>
      <c r="F1077" s="62" t="s">
        <v>8220</v>
      </c>
      <c r="G1077" s="44" t="s">
        <v>8223</v>
      </c>
      <c r="H1077" s="44" t="s">
        <v>8245</v>
      </c>
      <c r="I1077" s="45">
        <v>1412432220</v>
      </c>
      <c r="J1077" s="45">
        <v>1409753820</v>
      </c>
      <c r="K1077" s="45" t="b">
        <v>0</v>
      </c>
      <c r="L1077" s="45">
        <v>76</v>
      </c>
      <c r="M1077" s="45" t="b">
        <v>0</v>
      </c>
      <c r="N1077" s="44" t="s">
        <v>8301</v>
      </c>
      <c r="O1077" s="45">
        <v>27</v>
      </c>
      <c r="P1077" s="45">
        <v>70.11</v>
      </c>
      <c r="Q1077" s="44" t="s">
        <v>8315</v>
      </c>
      <c r="R1077" s="44" t="s">
        <v>8355</v>
      </c>
      <c r="S1077" s="46">
        <v>41885.595138888886</v>
      </c>
      <c r="T1077" s="45"/>
      <c r="U1077" s="47">
        <v>41916.595138888886</v>
      </c>
    </row>
    <row r="1078" spans="1:21" x14ac:dyDescent="0.25">
      <c r="A1078" s="38">
        <v>3100</v>
      </c>
      <c r="B1078" s="39" t="s">
        <v>3100</v>
      </c>
      <c r="C1078" s="39" t="s">
        <v>7210</v>
      </c>
      <c r="D1078" s="58">
        <v>12000</v>
      </c>
      <c r="E1078" s="40">
        <v>1827</v>
      </c>
      <c r="F1078" s="61" t="s">
        <v>8220</v>
      </c>
      <c r="G1078" s="39" t="s">
        <v>8223</v>
      </c>
      <c r="H1078" s="39" t="s">
        <v>8245</v>
      </c>
      <c r="I1078" s="40">
        <v>1413816975</v>
      </c>
      <c r="J1078" s="40">
        <v>1411224975</v>
      </c>
      <c r="K1078" s="40" t="b">
        <v>0</v>
      </c>
      <c r="L1078" s="40">
        <v>13</v>
      </c>
      <c r="M1078" s="40" t="b">
        <v>0</v>
      </c>
      <c r="N1078" s="39" t="s">
        <v>8301</v>
      </c>
      <c r="O1078" s="40">
        <v>15</v>
      </c>
      <c r="P1078" s="40">
        <v>140.54</v>
      </c>
      <c r="Q1078" s="39" t="s">
        <v>8315</v>
      </c>
      <c r="R1078" s="39" t="s">
        <v>8355</v>
      </c>
      <c r="S1078" s="41">
        <v>41902.622395833336</v>
      </c>
      <c r="T1078" s="40"/>
      <c r="U1078" s="42">
        <v>41932.622395833336</v>
      </c>
    </row>
    <row r="1079" spans="1:21" x14ac:dyDescent="0.25">
      <c r="A1079" s="43">
        <v>3097</v>
      </c>
      <c r="B1079" s="44" t="s">
        <v>3097</v>
      </c>
      <c r="C1079" s="44" t="s">
        <v>7207</v>
      </c>
      <c r="D1079" s="59">
        <v>10000</v>
      </c>
      <c r="E1079" s="45">
        <v>1715</v>
      </c>
      <c r="F1079" s="62" t="s">
        <v>8220</v>
      </c>
      <c r="G1079" s="44" t="s">
        <v>8224</v>
      </c>
      <c r="H1079" s="44" t="s">
        <v>8246</v>
      </c>
      <c r="I1079" s="45">
        <v>1475848800</v>
      </c>
      <c r="J1079" s="45">
        <v>1474027501</v>
      </c>
      <c r="K1079" s="45" t="b">
        <v>0</v>
      </c>
      <c r="L1079" s="45">
        <v>42</v>
      </c>
      <c r="M1079" s="45" t="b">
        <v>0</v>
      </c>
      <c r="N1079" s="44" t="s">
        <v>8301</v>
      </c>
      <c r="O1079" s="45">
        <v>17</v>
      </c>
      <c r="P1079" s="45">
        <v>40.83</v>
      </c>
      <c r="Q1079" s="44" t="s">
        <v>8315</v>
      </c>
      <c r="R1079" s="44" t="s">
        <v>8355</v>
      </c>
      <c r="S1079" s="46">
        <v>42629.503483796296</v>
      </c>
      <c r="T1079" s="45">
        <v>2016</v>
      </c>
      <c r="U1079" s="47">
        <v>42650.583333333336</v>
      </c>
    </row>
    <row r="1080" spans="1:21" x14ac:dyDescent="0.25">
      <c r="A1080" s="38">
        <v>3092</v>
      </c>
      <c r="B1080" s="39" t="s">
        <v>3092</v>
      </c>
      <c r="C1080" s="39" t="s">
        <v>7202</v>
      </c>
      <c r="D1080" s="58">
        <v>100000</v>
      </c>
      <c r="E1080" s="40">
        <v>1183.19</v>
      </c>
      <c r="F1080" s="61" t="s">
        <v>8220</v>
      </c>
      <c r="G1080" s="39" t="s">
        <v>8223</v>
      </c>
      <c r="H1080" s="39" t="s">
        <v>8245</v>
      </c>
      <c r="I1080" s="40">
        <v>1444946400</v>
      </c>
      <c r="J1080" s="40">
        <v>1441723912</v>
      </c>
      <c r="K1080" s="40" t="b">
        <v>0</v>
      </c>
      <c r="L1080" s="40">
        <v>21</v>
      </c>
      <c r="M1080" s="40" t="b">
        <v>0</v>
      </c>
      <c r="N1080" s="39" t="s">
        <v>8301</v>
      </c>
      <c r="O1080" s="40">
        <v>1</v>
      </c>
      <c r="P1080" s="40">
        <v>56.34</v>
      </c>
      <c r="Q1080" s="39" t="s">
        <v>8315</v>
      </c>
      <c r="R1080" s="39" t="s">
        <v>8355</v>
      </c>
      <c r="S1080" s="41">
        <v>42255.619351851848</v>
      </c>
      <c r="T1080" s="40"/>
      <c r="U1080" s="42">
        <v>42292.916666666664</v>
      </c>
    </row>
    <row r="1081" spans="1:21" x14ac:dyDescent="0.25">
      <c r="A1081" s="43">
        <v>3068</v>
      </c>
      <c r="B1081" s="44" t="s">
        <v>3068</v>
      </c>
      <c r="C1081" s="44" t="s">
        <v>7178</v>
      </c>
      <c r="D1081" s="59">
        <v>250000</v>
      </c>
      <c r="E1081" s="45">
        <v>175</v>
      </c>
      <c r="F1081" s="62" t="s">
        <v>8220</v>
      </c>
      <c r="G1081" s="44" t="s">
        <v>8223</v>
      </c>
      <c r="H1081" s="44" t="s">
        <v>8245</v>
      </c>
      <c r="I1081" s="45">
        <v>1445013352</v>
      </c>
      <c r="J1081" s="45">
        <v>1442421352</v>
      </c>
      <c r="K1081" s="45" t="b">
        <v>0</v>
      </c>
      <c r="L1081" s="45">
        <v>2</v>
      </c>
      <c r="M1081" s="45" t="b">
        <v>0</v>
      </c>
      <c r="N1081" s="44" t="s">
        <v>8301</v>
      </c>
      <c r="O1081" s="45">
        <v>0</v>
      </c>
      <c r="P1081" s="45">
        <v>87.5</v>
      </c>
      <c r="Q1081" s="44" t="s">
        <v>8315</v>
      </c>
      <c r="R1081" s="44" t="s">
        <v>8355</v>
      </c>
      <c r="S1081" s="46">
        <v>42263.691574074073</v>
      </c>
      <c r="T1081" s="45"/>
      <c r="U1081" s="47">
        <v>42293.691574074073</v>
      </c>
    </row>
    <row r="1082" spans="1:21" x14ac:dyDescent="0.25">
      <c r="A1082" s="38">
        <v>3063</v>
      </c>
      <c r="B1082" s="39" t="s">
        <v>3063</v>
      </c>
      <c r="C1082" s="39" t="s">
        <v>7173</v>
      </c>
      <c r="D1082" s="58">
        <v>3000</v>
      </c>
      <c r="E1082" s="40">
        <v>587</v>
      </c>
      <c r="F1082" s="61" t="s">
        <v>8220</v>
      </c>
      <c r="G1082" s="39" t="s">
        <v>8223</v>
      </c>
      <c r="H1082" s="39" t="s">
        <v>8245</v>
      </c>
      <c r="I1082" s="40">
        <v>1477174138</v>
      </c>
      <c r="J1082" s="40">
        <v>1474150138</v>
      </c>
      <c r="K1082" s="40" t="b">
        <v>0</v>
      </c>
      <c r="L1082" s="40">
        <v>23</v>
      </c>
      <c r="M1082" s="40" t="b">
        <v>0</v>
      </c>
      <c r="N1082" s="39" t="s">
        <v>8301</v>
      </c>
      <c r="O1082" s="40">
        <v>20</v>
      </c>
      <c r="P1082" s="40">
        <v>25.52</v>
      </c>
      <c r="Q1082" s="39" t="s">
        <v>8315</v>
      </c>
      <c r="R1082" s="39" t="s">
        <v>8355</v>
      </c>
      <c r="S1082" s="41">
        <v>42630.922893518517</v>
      </c>
      <c r="T1082" s="40"/>
      <c r="U1082" s="42">
        <v>42665.922893518517</v>
      </c>
    </row>
    <row r="1083" spans="1:21" x14ac:dyDescent="0.25">
      <c r="A1083" s="43">
        <v>3062</v>
      </c>
      <c r="B1083" s="44" t="s">
        <v>3062</v>
      </c>
      <c r="C1083" s="44" t="s">
        <v>7172</v>
      </c>
      <c r="D1083" s="59">
        <v>10000</v>
      </c>
      <c r="E1083" s="45">
        <v>6684</v>
      </c>
      <c r="F1083" s="62" t="s">
        <v>8220</v>
      </c>
      <c r="G1083" s="44" t="s">
        <v>8223</v>
      </c>
      <c r="H1083" s="44" t="s">
        <v>8245</v>
      </c>
      <c r="I1083" s="45">
        <v>1443636000</v>
      </c>
      <c r="J1083" s="45">
        <v>1441111892</v>
      </c>
      <c r="K1083" s="45" t="b">
        <v>0</v>
      </c>
      <c r="L1083" s="45">
        <v>67</v>
      </c>
      <c r="M1083" s="45" t="b">
        <v>0</v>
      </c>
      <c r="N1083" s="44" t="s">
        <v>8301</v>
      </c>
      <c r="O1083" s="45">
        <v>67</v>
      </c>
      <c r="P1083" s="45">
        <v>99.76</v>
      </c>
      <c r="Q1083" s="44" t="s">
        <v>8315</v>
      </c>
      <c r="R1083" s="44" t="s">
        <v>8355</v>
      </c>
      <c r="S1083" s="46">
        <v>42248.535787037035</v>
      </c>
      <c r="T1083" s="45"/>
      <c r="U1083" s="47">
        <v>42277.75</v>
      </c>
    </row>
    <row r="1084" spans="1:21" x14ac:dyDescent="0.25">
      <c r="A1084" s="38">
        <v>2897</v>
      </c>
      <c r="B1084" s="39" t="s">
        <v>2897</v>
      </c>
      <c r="C1084" s="39" t="s">
        <v>7007</v>
      </c>
      <c r="D1084" s="58">
        <v>12000</v>
      </c>
      <c r="E1084" s="40">
        <v>550</v>
      </c>
      <c r="F1084" s="61" t="s">
        <v>8220</v>
      </c>
      <c r="G1084" s="39" t="s">
        <v>8223</v>
      </c>
      <c r="H1084" s="39" t="s">
        <v>8245</v>
      </c>
      <c r="I1084" s="40">
        <v>1444577345</v>
      </c>
      <c r="J1084" s="40">
        <v>1441985458</v>
      </c>
      <c r="K1084" s="40" t="b">
        <v>0</v>
      </c>
      <c r="L1084" s="40">
        <v>3</v>
      </c>
      <c r="M1084" s="40" t="b">
        <v>0</v>
      </c>
      <c r="N1084" s="39" t="s">
        <v>8269</v>
      </c>
      <c r="O1084" s="40">
        <v>5</v>
      </c>
      <c r="P1084" s="40">
        <v>183.33</v>
      </c>
      <c r="Q1084" s="39" t="s">
        <v>8315</v>
      </c>
      <c r="R1084" s="39" t="s">
        <v>8316</v>
      </c>
      <c r="S1084" s="41">
        <v>42258.646504629629</v>
      </c>
      <c r="T1084" s="40"/>
      <c r="U1084" s="42">
        <v>42288.645196759258</v>
      </c>
    </row>
    <row r="1085" spans="1:21" x14ac:dyDescent="0.25">
      <c r="A1085" s="43">
        <v>2886</v>
      </c>
      <c r="B1085" s="44" t="s">
        <v>2886</v>
      </c>
      <c r="C1085" s="44" t="s">
        <v>6996</v>
      </c>
      <c r="D1085" s="59">
        <v>200</v>
      </c>
      <c r="E1085" s="45">
        <v>10</v>
      </c>
      <c r="F1085" s="62" t="s">
        <v>8220</v>
      </c>
      <c r="G1085" s="44" t="s">
        <v>8223</v>
      </c>
      <c r="H1085" s="44" t="s">
        <v>8245</v>
      </c>
      <c r="I1085" s="45">
        <v>1442635140</v>
      </c>
      <c r="J1085" s="45">
        <v>1442243484</v>
      </c>
      <c r="K1085" s="45" t="b">
        <v>0</v>
      </c>
      <c r="L1085" s="45">
        <v>1</v>
      </c>
      <c r="M1085" s="45" t="b">
        <v>0</v>
      </c>
      <c r="N1085" s="44" t="s">
        <v>8269</v>
      </c>
      <c r="O1085" s="45">
        <v>5</v>
      </c>
      <c r="P1085" s="45">
        <v>10</v>
      </c>
      <c r="Q1085" s="44" t="s">
        <v>8315</v>
      </c>
      <c r="R1085" s="44" t="s">
        <v>8316</v>
      </c>
      <c r="S1085" s="46">
        <v>42261.632916666669</v>
      </c>
      <c r="T1085" s="45"/>
      <c r="U1085" s="47">
        <v>42266.165972222225</v>
      </c>
    </row>
    <row r="1086" spans="1:21" x14ac:dyDescent="0.25">
      <c r="A1086" s="38">
        <v>2868</v>
      </c>
      <c r="B1086" s="39" t="s">
        <v>2868</v>
      </c>
      <c r="C1086" s="39" t="s">
        <v>6978</v>
      </c>
      <c r="D1086" s="58">
        <v>15000</v>
      </c>
      <c r="E1086" s="40">
        <v>6301.76</v>
      </c>
      <c r="F1086" s="61" t="s">
        <v>8220</v>
      </c>
      <c r="G1086" s="39" t="s">
        <v>8223</v>
      </c>
      <c r="H1086" s="39" t="s">
        <v>8245</v>
      </c>
      <c r="I1086" s="40">
        <v>1475697054</v>
      </c>
      <c r="J1086" s="40">
        <v>1473105054</v>
      </c>
      <c r="K1086" s="40" t="b">
        <v>0</v>
      </c>
      <c r="L1086" s="40">
        <v>60</v>
      </c>
      <c r="M1086" s="40" t="b">
        <v>0</v>
      </c>
      <c r="N1086" s="39" t="s">
        <v>8269</v>
      </c>
      <c r="O1086" s="40">
        <v>42</v>
      </c>
      <c r="P1086" s="40">
        <v>105.03</v>
      </c>
      <c r="Q1086" s="39" t="s">
        <v>8315</v>
      </c>
      <c r="R1086" s="39" t="s">
        <v>8316</v>
      </c>
      <c r="S1086" s="41">
        <v>42618.827013888891</v>
      </c>
      <c r="T1086" s="40"/>
      <c r="U1086" s="42">
        <v>42648.827013888891</v>
      </c>
    </row>
    <row r="1087" spans="1:21" x14ac:dyDescent="0.25">
      <c r="A1087" s="43">
        <v>2866</v>
      </c>
      <c r="B1087" s="44" t="s">
        <v>2866</v>
      </c>
      <c r="C1087" s="44" t="s">
        <v>6976</v>
      </c>
      <c r="D1087" s="59">
        <v>5000</v>
      </c>
      <c r="E1087" s="45">
        <v>45</v>
      </c>
      <c r="F1087" s="62" t="s">
        <v>8220</v>
      </c>
      <c r="G1087" s="44" t="s">
        <v>8223</v>
      </c>
      <c r="H1087" s="44" t="s">
        <v>8245</v>
      </c>
      <c r="I1087" s="45">
        <v>1476482400</v>
      </c>
      <c r="J1087" s="45">
        <v>1473893721</v>
      </c>
      <c r="K1087" s="45" t="b">
        <v>0</v>
      </c>
      <c r="L1087" s="45">
        <v>2</v>
      </c>
      <c r="M1087" s="45" t="b">
        <v>0</v>
      </c>
      <c r="N1087" s="44" t="s">
        <v>8269</v>
      </c>
      <c r="O1087" s="45">
        <v>1</v>
      </c>
      <c r="P1087" s="45">
        <v>22.5</v>
      </c>
      <c r="Q1087" s="44" t="s">
        <v>8315</v>
      </c>
      <c r="R1087" s="44" t="s">
        <v>8316</v>
      </c>
      <c r="S1087" s="46">
        <v>42627.955104166664</v>
      </c>
      <c r="T1087" s="45"/>
      <c r="U1087" s="47">
        <v>42657.916666666664</v>
      </c>
    </row>
    <row r="1088" spans="1:21" x14ac:dyDescent="0.25">
      <c r="A1088" s="38">
        <v>2861</v>
      </c>
      <c r="B1088" s="39" t="s">
        <v>2861</v>
      </c>
      <c r="C1088" s="39" t="s">
        <v>6971</v>
      </c>
      <c r="D1088" s="58">
        <v>250</v>
      </c>
      <c r="E1088" s="40">
        <v>80</v>
      </c>
      <c r="F1088" s="61" t="s">
        <v>8220</v>
      </c>
      <c r="G1088" s="39" t="s">
        <v>8225</v>
      </c>
      <c r="H1088" s="39" t="s">
        <v>8247</v>
      </c>
      <c r="I1088" s="40">
        <v>1443103848</v>
      </c>
      <c r="J1088" s="40">
        <v>1441894248</v>
      </c>
      <c r="K1088" s="40" t="b">
        <v>0</v>
      </c>
      <c r="L1088" s="40">
        <v>3</v>
      </c>
      <c r="M1088" s="40" t="b">
        <v>0</v>
      </c>
      <c r="N1088" s="39" t="s">
        <v>8269</v>
      </c>
      <c r="O1088" s="40">
        <v>32</v>
      </c>
      <c r="P1088" s="40">
        <v>26.67</v>
      </c>
      <c r="Q1088" s="39" t="s">
        <v>8315</v>
      </c>
      <c r="R1088" s="39" t="s">
        <v>8316</v>
      </c>
      <c r="S1088" s="41">
        <v>42257.590833333335</v>
      </c>
      <c r="T1088" s="40"/>
      <c r="U1088" s="42">
        <v>42271.590833333335</v>
      </c>
    </row>
    <row r="1089" spans="1:21" x14ac:dyDescent="0.25">
      <c r="A1089" s="43">
        <v>3875</v>
      </c>
      <c r="B1089" s="44" t="s">
        <v>3872</v>
      </c>
      <c r="C1089" s="44" t="s">
        <v>7984</v>
      </c>
      <c r="D1089" s="59">
        <v>30000</v>
      </c>
      <c r="E1089" s="45">
        <v>0</v>
      </c>
      <c r="F1089" s="62" t="s">
        <v>8219</v>
      </c>
      <c r="G1089" s="44" t="s">
        <v>8231</v>
      </c>
      <c r="H1089" s="44" t="s">
        <v>8252</v>
      </c>
      <c r="I1089" s="45">
        <v>1472896800</v>
      </c>
      <c r="J1089" s="45">
        <v>1472804365</v>
      </c>
      <c r="K1089" s="45" t="b">
        <v>0</v>
      </c>
      <c r="L1089" s="45">
        <v>0</v>
      </c>
      <c r="M1089" s="45" t="b">
        <v>0</v>
      </c>
      <c r="N1089" s="44" t="s">
        <v>8303</v>
      </c>
      <c r="O1089" s="45">
        <v>0</v>
      </c>
      <c r="P1089" s="45">
        <v>0</v>
      </c>
      <c r="Q1089" s="44" t="s">
        <v>8315</v>
      </c>
      <c r="R1089" s="44" t="s">
        <v>8357</v>
      </c>
      <c r="S1089" s="46">
        <v>42615.346817129626</v>
      </c>
      <c r="T1089" s="45"/>
      <c r="U1089" s="47">
        <v>42616.416666666664</v>
      </c>
    </row>
    <row r="1090" spans="1:21" x14ac:dyDescent="0.25">
      <c r="A1090" s="38">
        <v>3873</v>
      </c>
      <c r="B1090" s="39" t="s">
        <v>3870</v>
      </c>
      <c r="C1090" s="39" t="s">
        <v>7982</v>
      </c>
      <c r="D1090" s="58">
        <v>5500</v>
      </c>
      <c r="E1090" s="40">
        <v>0</v>
      </c>
      <c r="F1090" s="61" t="s">
        <v>8219</v>
      </c>
      <c r="G1090" s="39" t="s">
        <v>8223</v>
      </c>
      <c r="H1090" s="39" t="s">
        <v>8245</v>
      </c>
      <c r="I1090" s="40">
        <v>1444322535</v>
      </c>
      <c r="J1090" s="40">
        <v>1441730535</v>
      </c>
      <c r="K1090" s="40" t="b">
        <v>0</v>
      </c>
      <c r="L1090" s="40">
        <v>0</v>
      </c>
      <c r="M1090" s="40" t="b">
        <v>0</v>
      </c>
      <c r="N1090" s="39" t="s">
        <v>8303</v>
      </c>
      <c r="O1090" s="40">
        <v>0</v>
      </c>
      <c r="P1090" s="40">
        <v>0</v>
      </c>
      <c r="Q1090" s="39" t="s">
        <v>8315</v>
      </c>
      <c r="R1090" s="39" t="s">
        <v>8357</v>
      </c>
      <c r="S1090" s="41">
        <v>42255.696006944447</v>
      </c>
      <c r="T1090" s="40"/>
      <c r="U1090" s="42">
        <v>42285.696006944447</v>
      </c>
    </row>
    <row r="1091" spans="1:21" x14ac:dyDescent="0.25">
      <c r="A1091" s="43">
        <v>2953</v>
      </c>
      <c r="B1091" s="44" t="s">
        <v>2953</v>
      </c>
      <c r="C1091" s="44" t="s">
        <v>7063</v>
      </c>
      <c r="D1091" s="59">
        <v>400000</v>
      </c>
      <c r="E1091" s="45">
        <v>605</v>
      </c>
      <c r="F1091" s="62" t="s">
        <v>8219</v>
      </c>
      <c r="G1091" s="44" t="s">
        <v>8223</v>
      </c>
      <c r="H1091" s="44" t="s">
        <v>8245</v>
      </c>
      <c r="I1091" s="45">
        <v>1444330821</v>
      </c>
      <c r="J1091" s="45">
        <v>1441738821</v>
      </c>
      <c r="K1091" s="45" t="b">
        <v>0</v>
      </c>
      <c r="L1091" s="45">
        <v>3</v>
      </c>
      <c r="M1091" s="45" t="b">
        <v>0</v>
      </c>
      <c r="N1091" s="44" t="s">
        <v>8301</v>
      </c>
      <c r="O1091" s="45">
        <v>0</v>
      </c>
      <c r="P1091" s="45">
        <v>201.67</v>
      </c>
      <c r="Q1091" s="44" t="s">
        <v>8315</v>
      </c>
      <c r="R1091" s="44" t="s">
        <v>8355</v>
      </c>
      <c r="S1091" s="46">
        <v>42255.791909722226</v>
      </c>
      <c r="T1091" s="45"/>
      <c r="U1091" s="47">
        <v>42285.791909722226</v>
      </c>
    </row>
    <row r="1092" spans="1:21" x14ac:dyDescent="0.25">
      <c r="A1092" s="38">
        <v>2952</v>
      </c>
      <c r="B1092" s="39" t="s">
        <v>2952</v>
      </c>
      <c r="C1092" s="39" t="s">
        <v>7062</v>
      </c>
      <c r="D1092" s="58">
        <v>20000</v>
      </c>
      <c r="E1092" s="40">
        <v>1605</v>
      </c>
      <c r="F1092" s="61" t="s">
        <v>8219</v>
      </c>
      <c r="G1092" s="39" t="s">
        <v>8223</v>
      </c>
      <c r="H1092" s="39" t="s">
        <v>8245</v>
      </c>
      <c r="I1092" s="40">
        <v>1476676800</v>
      </c>
      <c r="J1092" s="40">
        <v>1473957239</v>
      </c>
      <c r="K1092" s="40" t="b">
        <v>0</v>
      </c>
      <c r="L1092" s="40">
        <v>8</v>
      </c>
      <c r="M1092" s="40" t="b">
        <v>0</v>
      </c>
      <c r="N1092" s="39" t="s">
        <v>8301</v>
      </c>
      <c r="O1092" s="40">
        <v>8</v>
      </c>
      <c r="P1092" s="40">
        <v>200.63</v>
      </c>
      <c r="Q1092" s="39" t="s">
        <v>8315</v>
      </c>
      <c r="R1092" s="39" t="s">
        <v>8355</v>
      </c>
      <c r="S1092" s="41">
        <v>42628.690266203703</v>
      </c>
      <c r="T1092" s="40"/>
      <c r="U1092" s="42">
        <v>42660.166666666664</v>
      </c>
    </row>
    <row r="1093" spans="1:21" x14ac:dyDescent="0.25">
      <c r="A1093" s="43">
        <v>3831</v>
      </c>
      <c r="B1093" s="44" t="s">
        <v>3828</v>
      </c>
      <c r="C1093" s="44" t="s">
        <v>7940</v>
      </c>
      <c r="D1093" s="59">
        <v>500</v>
      </c>
      <c r="E1093" s="45">
        <v>530.11</v>
      </c>
      <c r="F1093" s="62" t="s">
        <v>8218</v>
      </c>
      <c r="G1093" s="44" t="s">
        <v>8223</v>
      </c>
      <c r="H1093" s="44" t="s">
        <v>8245</v>
      </c>
      <c r="I1093" s="45">
        <v>1415222545</v>
      </c>
      <c r="J1093" s="45">
        <v>1413404545</v>
      </c>
      <c r="K1093" s="45" t="b">
        <v>0</v>
      </c>
      <c r="L1093" s="45">
        <v>9</v>
      </c>
      <c r="M1093" s="45" t="b">
        <v>1</v>
      </c>
      <c r="N1093" s="44" t="s">
        <v>8269</v>
      </c>
      <c r="O1093" s="45">
        <v>106</v>
      </c>
      <c r="P1093" s="45">
        <v>58.9</v>
      </c>
      <c r="Q1093" s="44" t="s">
        <v>8315</v>
      </c>
      <c r="R1093" s="44" t="s">
        <v>8316</v>
      </c>
      <c r="S1093" s="46">
        <v>41927.848900462966</v>
      </c>
      <c r="T1093" s="45"/>
      <c r="U1093" s="47">
        <v>41948.890567129631</v>
      </c>
    </row>
    <row r="1094" spans="1:21" x14ac:dyDescent="0.25">
      <c r="A1094" s="38">
        <v>3817</v>
      </c>
      <c r="B1094" s="39" t="s">
        <v>3814</v>
      </c>
      <c r="C1094" s="39" t="s">
        <v>7927</v>
      </c>
      <c r="D1094" s="58">
        <v>2000</v>
      </c>
      <c r="E1094" s="40">
        <v>2145</v>
      </c>
      <c r="F1094" s="61" t="s">
        <v>8218</v>
      </c>
      <c r="G1094" s="39" t="s">
        <v>8223</v>
      </c>
      <c r="H1094" s="39" t="s">
        <v>8245</v>
      </c>
      <c r="I1094" s="40">
        <v>1445659140</v>
      </c>
      <c r="J1094" s="40">
        <v>1444236216</v>
      </c>
      <c r="K1094" s="40" t="b">
        <v>0</v>
      </c>
      <c r="L1094" s="40">
        <v>20</v>
      </c>
      <c r="M1094" s="40" t="b">
        <v>1</v>
      </c>
      <c r="N1094" s="39" t="s">
        <v>8269</v>
      </c>
      <c r="O1094" s="40">
        <v>107</v>
      </c>
      <c r="P1094" s="40">
        <v>107.25</v>
      </c>
      <c r="Q1094" s="39" t="s">
        <v>8315</v>
      </c>
      <c r="R1094" s="39" t="s">
        <v>8316</v>
      </c>
      <c r="S1094" s="41">
        <v>42284.696944444448</v>
      </c>
      <c r="T1094" s="40"/>
      <c r="U1094" s="42">
        <v>42301.165972222225</v>
      </c>
    </row>
    <row r="1095" spans="1:21" x14ac:dyDescent="0.25">
      <c r="A1095" s="43">
        <v>3773</v>
      </c>
      <c r="B1095" s="44" t="s">
        <v>3770</v>
      </c>
      <c r="C1095" s="44" t="s">
        <v>7883</v>
      </c>
      <c r="D1095" s="59">
        <v>5000</v>
      </c>
      <c r="E1095" s="45">
        <v>5410</v>
      </c>
      <c r="F1095" s="62" t="s">
        <v>8218</v>
      </c>
      <c r="G1095" s="44" t="s">
        <v>8223</v>
      </c>
      <c r="H1095" s="44" t="s">
        <v>8245</v>
      </c>
      <c r="I1095" s="45">
        <v>1479175680</v>
      </c>
      <c r="J1095" s="45">
        <v>1476317247</v>
      </c>
      <c r="K1095" s="45" t="b">
        <v>0</v>
      </c>
      <c r="L1095" s="45">
        <v>57</v>
      </c>
      <c r="M1095" s="45" t="b">
        <v>1</v>
      </c>
      <c r="N1095" s="44" t="s">
        <v>8303</v>
      </c>
      <c r="O1095" s="45">
        <v>108</v>
      </c>
      <c r="P1095" s="45">
        <v>94.91</v>
      </c>
      <c r="Q1095" s="44" t="s">
        <v>8315</v>
      </c>
      <c r="R1095" s="44" t="s">
        <v>8357</v>
      </c>
      <c r="S1095" s="46">
        <v>42656.005173611113</v>
      </c>
      <c r="T1095" s="45"/>
      <c r="U1095" s="47">
        <v>42689.088888888888</v>
      </c>
    </row>
    <row r="1096" spans="1:21" x14ac:dyDescent="0.25">
      <c r="A1096" s="38">
        <v>3723</v>
      </c>
      <c r="B1096" s="39" t="s">
        <v>3720</v>
      </c>
      <c r="C1096" s="39" t="s">
        <v>7833</v>
      </c>
      <c r="D1096" s="58">
        <v>4500</v>
      </c>
      <c r="E1096" s="40">
        <v>4592</v>
      </c>
      <c r="F1096" s="61" t="s">
        <v>8218</v>
      </c>
      <c r="G1096" s="39" t="s">
        <v>8224</v>
      </c>
      <c r="H1096" s="39" t="s">
        <v>8246</v>
      </c>
      <c r="I1096" s="40">
        <v>1417374262</v>
      </c>
      <c r="J1096" s="40">
        <v>1414778662</v>
      </c>
      <c r="K1096" s="40" t="b">
        <v>0</v>
      </c>
      <c r="L1096" s="40">
        <v>63</v>
      </c>
      <c r="M1096" s="40" t="b">
        <v>1</v>
      </c>
      <c r="N1096" s="39" t="s">
        <v>8269</v>
      </c>
      <c r="O1096" s="40">
        <v>102</v>
      </c>
      <c r="P1096" s="40">
        <v>72.89</v>
      </c>
      <c r="Q1096" s="39" t="s">
        <v>8315</v>
      </c>
      <c r="R1096" s="39" t="s">
        <v>8316</v>
      </c>
      <c r="S1096" s="41">
        <v>41943.753032407411</v>
      </c>
      <c r="T1096" s="40">
        <v>2014</v>
      </c>
      <c r="U1096" s="42">
        <v>41973.794699074075</v>
      </c>
    </row>
    <row r="1097" spans="1:21" x14ac:dyDescent="0.25">
      <c r="A1097" s="43">
        <v>3721</v>
      </c>
      <c r="B1097" s="44" t="s">
        <v>3718</v>
      </c>
      <c r="C1097" s="44" t="s">
        <v>7831</v>
      </c>
      <c r="D1097" s="59">
        <v>5000</v>
      </c>
      <c r="E1097" s="45">
        <v>5040</v>
      </c>
      <c r="F1097" s="62" t="s">
        <v>8218</v>
      </c>
      <c r="G1097" s="44" t="s">
        <v>8223</v>
      </c>
      <c r="H1097" s="44" t="s">
        <v>8245</v>
      </c>
      <c r="I1097" s="45">
        <v>1415230084</v>
      </c>
      <c r="J1097" s="45">
        <v>1413412084</v>
      </c>
      <c r="K1097" s="45" t="b">
        <v>0</v>
      </c>
      <c r="L1097" s="45">
        <v>44</v>
      </c>
      <c r="M1097" s="45" t="b">
        <v>1</v>
      </c>
      <c r="N1097" s="44" t="s">
        <v>8269</v>
      </c>
      <c r="O1097" s="45">
        <v>101</v>
      </c>
      <c r="P1097" s="45">
        <v>114.55</v>
      </c>
      <c r="Q1097" s="44" t="s">
        <v>8315</v>
      </c>
      <c r="R1097" s="44" t="s">
        <v>8316</v>
      </c>
      <c r="S1097" s="46">
        <v>41927.936157407406</v>
      </c>
      <c r="T1097" s="45"/>
      <c r="U1097" s="47">
        <v>41948.977824074071</v>
      </c>
    </row>
    <row r="1098" spans="1:21" x14ac:dyDescent="0.25">
      <c r="A1098" s="38">
        <v>3690</v>
      </c>
      <c r="B1098" s="39" t="s">
        <v>3687</v>
      </c>
      <c r="C1098" s="39" t="s">
        <v>7800</v>
      </c>
      <c r="D1098" s="58">
        <v>1500</v>
      </c>
      <c r="E1098" s="40">
        <v>1800</v>
      </c>
      <c r="F1098" s="61" t="s">
        <v>8218</v>
      </c>
      <c r="G1098" s="39" t="s">
        <v>8223</v>
      </c>
      <c r="H1098" s="39" t="s">
        <v>8245</v>
      </c>
      <c r="I1098" s="40">
        <v>1417101683</v>
      </c>
      <c r="J1098" s="40">
        <v>1414506083</v>
      </c>
      <c r="K1098" s="40" t="b">
        <v>0</v>
      </c>
      <c r="L1098" s="40">
        <v>31</v>
      </c>
      <c r="M1098" s="40" t="b">
        <v>1</v>
      </c>
      <c r="N1098" s="39" t="s">
        <v>8269</v>
      </c>
      <c r="O1098" s="40">
        <v>120</v>
      </c>
      <c r="P1098" s="40">
        <v>58.06</v>
      </c>
      <c r="Q1098" s="39" t="s">
        <v>8315</v>
      </c>
      <c r="R1098" s="39" t="s">
        <v>8316</v>
      </c>
      <c r="S1098" s="41">
        <v>41940.598182870373</v>
      </c>
      <c r="T1098" s="40"/>
      <c r="U1098" s="42">
        <v>41970.639849537038</v>
      </c>
    </row>
    <row r="1099" spans="1:21" x14ac:dyDescent="0.25">
      <c r="A1099" s="43">
        <v>3673</v>
      </c>
      <c r="B1099" s="44" t="s">
        <v>3670</v>
      </c>
      <c r="C1099" s="44" t="s">
        <v>7783</v>
      </c>
      <c r="D1099" s="59">
        <v>4000</v>
      </c>
      <c r="E1099" s="45">
        <v>4545</v>
      </c>
      <c r="F1099" s="62" t="s">
        <v>8218</v>
      </c>
      <c r="G1099" s="44" t="s">
        <v>8224</v>
      </c>
      <c r="H1099" s="44" t="s">
        <v>8246</v>
      </c>
      <c r="I1099" s="45">
        <v>1415191920</v>
      </c>
      <c r="J1099" s="45">
        <v>1412233497</v>
      </c>
      <c r="K1099" s="45" t="b">
        <v>0</v>
      </c>
      <c r="L1099" s="45">
        <v>114</v>
      </c>
      <c r="M1099" s="45" t="b">
        <v>1</v>
      </c>
      <c r="N1099" s="44" t="s">
        <v>8269</v>
      </c>
      <c r="O1099" s="45">
        <v>114</v>
      </c>
      <c r="P1099" s="45">
        <v>39.869999999999997</v>
      </c>
      <c r="Q1099" s="44" t="s">
        <v>8315</v>
      </c>
      <c r="R1099" s="44" t="s">
        <v>8316</v>
      </c>
      <c r="S1099" s="46">
        <v>41914.295104166667</v>
      </c>
      <c r="T1099" s="45">
        <v>2014</v>
      </c>
      <c r="U1099" s="47">
        <v>41948.536111111112</v>
      </c>
    </row>
    <row r="1100" spans="1:21" x14ac:dyDescent="0.25">
      <c r="A1100" s="38">
        <v>3665</v>
      </c>
      <c r="B1100" s="39" t="s">
        <v>3662</v>
      </c>
      <c r="C1100" s="39" t="s">
        <v>7775</v>
      </c>
      <c r="D1100" s="58">
        <v>620</v>
      </c>
      <c r="E1100" s="40">
        <v>714</v>
      </c>
      <c r="F1100" s="61" t="s">
        <v>8218</v>
      </c>
      <c r="G1100" s="39" t="s">
        <v>8229</v>
      </c>
      <c r="H1100" s="39" t="s">
        <v>8248</v>
      </c>
      <c r="I1100" s="40">
        <v>1446062040</v>
      </c>
      <c r="J1100" s="40">
        <v>1445109822</v>
      </c>
      <c r="K1100" s="40" t="b">
        <v>0</v>
      </c>
      <c r="L1100" s="40">
        <v>14</v>
      </c>
      <c r="M1100" s="40" t="b">
        <v>1</v>
      </c>
      <c r="N1100" s="39" t="s">
        <v>8269</v>
      </c>
      <c r="O1100" s="40">
        <v>115</v>
      </c>
      <c r="P1100" s="40">
        <v>51</v>
      </c>
      <c r="Q1100" s="39" t="s">
        <v>8315</v>
      </c>
      <c r="R1100" s="39" t="s">
        <v>8316</v>
      </c>
      <c r="S1100" s="41">
        <v>42294.808125000003</v>
      </c>
      <c r="T1100" s="40"/>
      <c r="U1100" s="42">
        <v>42305.82916666667</v>
      </c>
    </row>
    <row r="1101" spans="1:21" x14ac:dyDescent="0.25">
      <c r="A1101" s="43">
        <v>3663</v>
      </c>
      <c r="B1101" s="44" t="s">
        <v>3660</v>
      </c>
      <c r="C1101" s="44" t="s">
        <v>7773</v>
      </c>
      <c r="D1101" s="59">
        <v>225</v>
      </c>
      <c r="E1101" s="45">
        <v>234</v>
      </c>
      <c r="F1101" s="62" t="s">
        <v>8218</v>
      </c>
      <c r="G1101" s="44" t="s">
        <v>8224</v>
      </c>
      <c r="H1101" s="44" t="s">
        <v>8246</v>
      </c>
      <c r="I1101" s="45">
        <v>1482321030</v>
      </c>
      <c r="J1101" s="45">
        <v>1477133430</v>
      </c>
      <c r="K1101" s="45" t="b">
        <v>0</v>
      </c>
      <c r="L1101" s="45">
        <v>9</v>
      </c>
      <c r="M1101" s="45" t="b">
        <v>1</v>
      </c>
      <c r="N1101" s="44" t="s">
        <v>8269</v>
      </c>
      <c r="O1101" s="45">
        <v>104</v>
      </c>
      <c r="P1101" s="45">
        <v>26</v>
      </c>
      <c r="Q1101" s="44" t="s">
        <v>8315</v>
      </c>
      <c r="R1101" s="44" t="s">
        <v>8316</v>
      </c>
      <c r="S1101" s="46">
        <v>42665.451736111114</v>
      </c>
      <c r="T1101" s="45">
        <v>2016</v>
      </c>
      <c r="U1101" s="47">
        <v>42725.493402777778</v>
      </c>
    </row>
    <row r="1102" spans="1:21" x14ac:dyDescent="0.25">
      <c r="A1102" s="38">
        <v>3619</v>
      </c>
      <c r="B1102" s="39" t="s">
        <v>3617</v>
      </c>
      <c r="C1102" s="39" t="s">
        <v>7729</v>
      </c>
      <c r="D1102" s="58">
        <v>1000</v>
      </c>
      <c r="E1102" s="40">
        <v>1130</v>
      </c>
      <c r="F1102" s="61" t="s">
        <v>8218</v>
      </c>
      <c r="G1102" s="39" t="s">
        <v>8223</v>
      </c>
      <c r="H1102" s="39" t="s">
        <v>8245</v>
      </c>
      <c r="I1102" s="40">
        <v>1479592800</v>
      </c>
      <c r="J1102" s="40">
        <v>1476760226</v>
      </c>
      <c r="K1102" s="40" t="b">
        <v>0</v>
      </c>
      <c r="L1102" s="40">
        <v>17</v>
      </c>
      <c r="M1102" s="40" t="b">
        <v>1</v>
      </c>
      <c r="N1102" s="39" t="s">
        <v>8269</v>
      </c>
      <c r="O1102" s="40">
        <v>113</v>
      </c>
      <c r="P1102" s="40">
        <v>66.47</v>
      </c>
      <c r="Q1102" s="39" t="s">
        <v>8315</v>
      </c>
      <c r="R1102" s="39" t="s">
        <v>8316</v>
      </c>
      <c r="S1102" s="41">
        <v>42661.132245370369</v>
      </c>
      <c r="T1102" s="40"/>
      <c r="U1102" s="42">
        <v>42693.916666666664</v>
      </c>
    </row>
    <row r="1103" spans="1:21" x14ac:dyDescent="0.25">
      <c r="A1103" s="43">
        <v>3603</v>
      </c>
      <c r="B1103" s="44" t="s">
        <v>3602</v>
      </c>
      <c r="C1103" s="44" t="s">
        <v>7713</v>
      </c>
      <c r="D1103" s="59">
        <v>1500</v>
      </c>
      <c r="E1103" s="45">
        <v>2560</v>
      </c>
      <c r="F1103" s="62" t="s">
        <v>8218</v>
      </c>
      <c r="G1103" s="44" t="s">
        <v>8223</v>
      </c>
      <c r="H1103" s="44" t="s">
        <v>8245</v>
      </c>
      <c r="I1103" s="45">
        <v>1446759880</v>
      </c>
      <c r="J1103" s="45">
        <v>1444164280</v>
      </c>
      <c r="K1103" s="45" t="b">
        <v>0</v>
      </c>
      <c r="L1103" s="45">
        <v>57</v>
      </c>
      <c r="M1103" s="45" t="b">
        <v>1</v>
      </c>
      <c r="N1103" s="44" t="s">
        <v>8269</v>
      </c>
      <c r="O1103" s="45">
        <v>171</v>
      </c>
      <c r="P1103" s="45">
        <v>44.91</v>
      </c>
      <c r="Q1103" s="44" t="s">
        <v>8315</v>
      </c>
      <c r="R1103" s="44" t="s">
        <v>8316</v>
      </c>
      <c r="S1103" s="46">
        <v>42283.864351851851</v>
      </c>
      <c r="T1103" s="45"/>
      <c r="U1103" s="47">
        <v>42313.906018518515</v>
      </c>
    </row>
    <row r="1104" spans="1:21" x14ac:dyDescent="0.25">
      <c r="A1104" s="38">
        <v>521</v>
      </c>
      <c r="B1104" s="39" t="s">
        <v>522</v>
      </c>
      <c r="C1104" s="39" t="s">
        <v>4631</v>
      </c>
      <c r="D1104" s="58">
        <v>5000</v>
      </c>
      <c r="E1104" s="40">
        <v>5232</v>
      </c>
      <c r="F1104" s="61" t="s">
        <v>8218</v>
      </c>
      <c r="G1104" s="39" t="s">
        <v>8223</v>
      </c>
      <c r="H1104" s="39" t="s">
        <v>8245</v>
      </c>
      <c r="I1104" s="40">
        <v>1477976340</v>
      </c>
      <c r="J1104" s="40">
        <v>1475460819</v>
      </c>
      <c r="K1104" s="40" t="b">
        <v>0</v>
      </c>
      <c r="L1104" s="40">
        <v>56</v>
      </c>
      <c r="M1104" s="40" t="b">
        <v>1</v>
      </c>
      <c r="N1104" s="39" t="s">
        <v>8269</v>
      </c>
      <c r="O1104" s="40">
        <v>105</v>
      </c>
      <c r="P1104" s="40">
        <v>93.43</v>
      </c>
      <c r="Q1104" s="39" t="s">
        <v>8315</v>
      </c>
      <c r="R1104" s="39" t="s">
        <v>8316</v>
      </c>
      <c r="S1104" s="41">
        <v>42646.092812499999</v>
      </c>
      <c r="T1104" s="40"/>
      <c r="U1104" s="42">
        <v>42675.207638888889</v>
      </c>
    </row>
    <row r="1105" spans="1:21" x14ac:dyDescent="0.25">
      <c r="A1105" s="43">
        <v>537</v>
      </c>
      <c r="B1105" s="44" t="s">
        <v>538</v>
      </c>
      <c r="C1105" s="44" t="s">
        <v>4647</v>
      </c>
      <c r="D1105" s="59">
        <v>2000</v>
      </c>
      <c r="E1105" s="45">
        <v>2410</v>
      </c>
      <c r="F1105" s="62" t="s">
        <v>8218</v>
      </c>
      <c r="G1105" s="44" t="s">
        <v>8223</v>
      </c>
      <c r="H1105" s="44" t="s">
        <v>8245</v>
      </c>
      <c r="I1105" s="45">
        <v>1446665191</v>
      </c>
      <c r="J1105" s="45">
        <v>1444069591</v>
      </c>
      <c r="K1105" s="45" t="b">
        <v>0</v>
      </c>
      <c r="L1105" s="45">
        <v>59</v>
      </c>
      <c r="M1105" s="45" t="b">
        <v>1</v>
      </c>
      <c r="N1105" s="44" t="s">
        <v>8269</v>
      </c>
      <c r="O1105" s="45">
        <v>121</v>
      </c>
      <c r="P1105" s="45">
        <v>40.85</v>
      </c>
      <c r="Q1105" s="44" t="s">
        <v>8315</v>
      </c>
      <c r="R1105" s="44" t="s">
        <v>8316</v>
      </c>
      <c r="S1105" s="46">
        <v>42282.768414351849</v>
      </c>
      <c r="T1105" s="45"/>
      <c r="U1105" s="47">
        <v>42312.810081018521</v>
      </c>
    </row>
    <row r="1106" spans="1:21" x14ac:dyDescent="0.25">
      <c r="A1106" s="38">
        <v>3576</v>
      </c>
      <c r="B1106" s="39" t="s">
        <v>3575</v>
      </c>
      <c r="C1106" s="39" t="s">
        <v>7686</v>
      </c>
      <c r="D1106" s="58">
        <v>100</v>
      </c>
      <c r="E1106" s="40">
        <v>100</v>
      </c>
      <c r="F1106" s="61" t="s">
        <v>8218</v>
      </c>
      <c r="G1106" s="39" t="s">
        <v>8223</v>
      </c>
      <c r="H1106" s="39" t="s">
        <v>8245</v>
      </c>
      <c r="I1106" s="40">
        <v>1480947054</v>
      </c>
      <c r="J1106" s="40">
        <v>1475759454</v>
      </c>
      <c r="K1106" s="40" t="b">
        <v>0</v>
      </c>
      <c r="L1106" s="40">
        <v>5</v>
      </c>
      <c r="M1106" s="40" t="b">
        <v>1</v>
      </c>
      <c r="N1106" s="39" t="s">
        <v>8269</v>
      </c>
      <c r="O1106" s="40">
        <v>100</v>
      </c>
      <c r="P1106" s="40">
        <v>20</v>
      </c>
      <c r="Q1106" s="39" t="s">
        <v>8315</v>
      </c>
      <c r="R1106" s="39" t="s">
        <v>8316</v>
      </c>
      <c r="S1106" s="41">
        <v>42649.54923611111</v>
      </c>
      <c r="T1106" s="40"/>
      <c r="U1106" s="42">
        <v>42709.590902777774</v>
      </c>
    </row>
    <row r="1107" spans="1:21" x14ac:dyDescent="0.25">
      <c r="A1107" s="43">
        <v>3574</v>
      </c>
      <c r="B1107" s="44" t="s">
        <v>3573</v>
      </c>
      <c r="C1107" s="44" t="s">
        <v>7684</v>
      </c>
      <c r="D1107" s="59">
        <v>5800</v>
      </c>
      <c r="E1107" s="45">
        <v>6155</v>
      </c>
      <c r="F1107" s="62" t="s">
        <v>8218</v>
      </c>
      <c r="G1107" s="44" t="s">
        <v>8223</v>
      </c>
      <c r="H1107" s="44" t="s">
        <v>8245</v>
      </c>
      <c r="I1107" s="45">
        <v>1415921848</v>
      </c>
      <c r="J1107" s="45">
        <v>1413326248</v>
      </c>
      <c r="K1107" s="45" t="b">
        <v>0</v>
      </c>
      <c r="L1107" s="45">
        <v>45</v>
      </c>
      <c r="M1107" s="45" t="b">
        <v>1</v>
      </c>
      <c r="N1107" s="44" t="s">
        <v>8269</v>
      </c>
      <c r="O1107" s="45">
        <v>106</v>
      </c>
      <c r="P1107" s="45">
        <v>136.78</v>
      </c>
      <c r="Q1107" s="44" t="s">
        <v>8315</v>
      </c>
      <c r="R1107" s="44" t="s">
        <v>8316</v>
      </c>
      <c r="S1107" s="46">
        <v>41926.942685185182</v>
      </c>
      <c r="T1107" s="45"/>
      <c r="U1107" s="47">
        <v>41956.984351851854</v>
      </c>
    </row>
    <row r="1108" spans="1:21" x14ac:dyDescent="0.25">
      <c r="A1108" s="38">
        <v>3573</v>
      </c>
      <c r="B1108" s="39" t="s">
        <v>3572</v>
      </c>
      <c r="C1108" s="39" t="s">
        <v>7683</v>
      </c>
      <c r="D1108" s="58">
        <v>3000</v>
      </c>
      <c r="E1108" s="40">
        <v>3084</v>
      </c>
      <c r="F1108" s="61" t="s">
        <v>8218</v>
      </c>
      <c r="G1108" s="39" t="s">
        <v>8224</v>
      </c>
      <c r="H1108" s="39" t="s">
        <v>8246</v>
      </c>
      <c r="I1108" s="40">
        <v>1415440846</v>
      </c>
      <c r="J1108" s="40">
        <v>1412845246</v>
      </c>
      <c r="K1108" s="40" t="b">
        <v>0</v>
      </c>
      <c r="L1108" s="40">
        <v>78</v>
      </c>
      <c r="M1108" s="40" t="b">
        <v>1</v>
      </c>
      <c r="N1108" s="39" t="s">
        <v>8269</v>
      </c>
      <c r="O1108" s="40">
        <v>103</v>
      </c>
      <c r="P1108" s="40">
        <v>39.54</v>
      </c>
      <c r="Q1108" s="39" t="s">
        <v>8315</v>
      </c>
      <c r="R1108" s="39" t="s">
        <v>8316</v>
      </c>
      <c r="S1108" s="41">
        <v>41921.375532407408</v>
      </c>
      <c r="T1108" s="40">
        <v>2014</v>
      </c>
      <c r="U1108" s="42">
        <v>41951.417199074072</v>
      </c>
    </row>
    <row r="1109" spans="1:21" x14ac:dyDescent="0.25">
      <c r="A1109" s="43">
        <v>3555</v>
      </c>
      <c r="B1109" s="44" t="s">
        <v>3554</v>
      </c>
      <c r="C1109" s="44" t="s">
        <v>7665</v>
      </c>
      <c r="D1109" s="59">
        <v>2400</v>
      </c>
      <c r="E1109" s="45">
        <v>2400</v>
      </c>
      <c r="F1109" s="62" t="s">
        <v>8218</v>
      </c>
      <c r="G1109" s="44" t="s">
        <v>8236</v>
      </c>
      <c r="H1109" s="44" t="s">
        <v>8248</v>
      </c>
      <c r="I1109" s="45">
        <v>1479382594</v>
      </c>
      <c r="J1109" s="45">
        <v>1476786994</v>
      </c>
      <c r="K1109" s="45" t="b">
        <v>0</v>
      </c>
      <c r="L1109" s="45">
        <v>14</v>
      </c>
      <c r="M1109" s="45" t="b">
        <v>1</v>
      </c>
      <c r="N1109" s="44" t="s">
        <v>8269</v>
      </c>
      <c r="O1109" s="45">
        <v>100</v>
      </c>
      <c r="P1109" s="45">
        <v>171.43</v>
      </c>
      <c r="Q1109" s="44" t="s">
        <v>8315</v>
      </c>
      <c r="R1109" s="44" t="s">
        <v>8316</v>
      </c>
      <c r="S1109" s="46">
        <v>42661.442060185182</v>
      </c>
      <c r="T1109" s="45"/>
      <c r="U1109" s="47">
        <v>42691.483726851853</v>
      </c>
    </row>
    <row r="1110" spans="1:21" x14ac:dyDescent="0.25">
      <c r="A1110" s="38">
        <v>3537</v>
      </c>
      <c r="B1110" s="39" t="s">
        <v>3536</v>
      </c>
      <c r="C1110" s="39" t="s">
        <v>7647</v>
      </c>
      <c r="D1110" s="58">
        <v>675</v>
      </c>
      <c r="E1110" s="40">
        <v>1218</v>
      </c>
      <c r="F1110" s="61" t="s">
        <v>8218</v>
      </c>
      <c r="G1110" s="39" t="s">
        <v>8228</v>
      </c>
      <c r="H1110" s="39" t="s">
        <v>8250</v>
      </c>
      <c r="I1110" s="40">
        <v>1416211140</v>
      </c>
      <c r="J1110" s="40">
        <v>1413016216</v>
      </c>
      <c r="K1110" s="40" t="b">
        <v>0</v>
      </c>
      <c r="L1110" s="40">
        <v>28</v>
      </c>
      <c r="M1110" s="40" t="b">
        <v>1</v>
      </c>
      <c r="N1110" s="39" t="s">
        <v>8269</v>
      </c>
      <c r="O1110" s="40">
        <v>180</v>
      </c>
      <c r="P1110" s="40">
        <v>43.5</v>
      </c>
      <c r="Q1110" s="39" t="s">
        <v>8315</v>
      </c>
      <c r="R1110" s="39" t="s">
        <v>8316</v>
      </c>
      <c r="S1110" s="41">
        <v>41923.354351851849</v>
      </c>
      <c r="T1110" s="40"/>
      <c r="U1110" s="42">
        <v>41960.332638888889</v>
      </c>
    </row>
    <row r="1111" spans="1:21" x14ac:dyDescent="0.25">
      <c r="A1111" s="43">
        <v>3533</v>
      </c>
      <c r="B1111" s="44" t="s">
        <v>3532</v>
      </c>
      <c r="C1111" s="44" t="s">
        <v>7643</v>
      </c>
      <c r="D1111" s="59">
        <v>500</v>
      </c>
      <c r="E1111" s="45">
        <v>631</v>
      </c>
      <c r="F1111" s="62" t="s">
        <v>8218</v>
      </c>
      <c r="G1111" s="44" t="s">
        <v>8223</v>
      </c>
      <c r="H1111" s="44" t="s">
        <v>8245</v>
      </c>
      <c r="I1111" s="45">
        <v>1447269367</v>
      </c>
      <c r="J1111" s="45">
        <v>1444673767</v>
      </c>
      <c r="K1111" s="45" t="b">
        <v>0</v>
      </c>
      <c r="L1111" s="45">
        <v>8</v>
      </c>
      <c r="M1111" s="45" t="b">
        <v>1</v>
      </c>
      <c r="N1111" s="44" t="s">
        <v>8269</v>
      </c>
      <c r="O1111" s="45">
        <v>126</v>
      </c>
      <c r="P1111" s="45">
        <v>78.88</v>
      </c>
      <c r="Q1111" s="44" t="s">
        <v>8315</v>
      </c>
      <c r="R1111" s="44" t="s">
        <v>8316</v>
      </c>
      <c r="S1111" s="46">
        <v>42289.761192129627</v>
      </c>
      <c r="T1111" s="45"/>
      <c r="U1111" s="47">
        <v>42319.802858796298</v>
      </c>
    </row>
    <row r="1112" spans="1:21" x14ac:dyDescent="0.25">
      <c r="A1112" s="38">
        <v>3511</v>
      </c>
      <c r="B1112" s="39" t="s">
        <v>3510</v>
      </c>
      <c r="C1112" s="39" t="s">
        <v>7621</v>
      </c>
      <c r="D1112" s="58">
        <v>1500</v>
      </c>
      <c r="E1112" s="40">
        <v>1518</v>
      </c>
      <c r="F1112" s="61" t="s">
        <v>8218</v>
      </c>
      <c r="G1112" s="39" t="s">
        <v>8224</v>
      </c>
      <c r="H1112" s="39" t="s">
        <v>8246</v>
      </c>
      <c r="I1112" s="40">
        <v>1415385000</v>
      </c>
      <c r="J1112" s="40">
        <v>1413406695</v>
      </c>
      <c r="K1112" s="40" t="b">
        <v>0</v>
      </c>
      <c r="L1112" s="40">
        <v>19</v>
      </c>
      <c r="M1112" s="40" t="b">
        <v>1</v>
      </c>
      <c r="N1112" s="39" t="s">
        <v>8269</v>
      </c>
      <c r="O1112" s="40">
        <v>101</v>
      </c>
      <c r="P1112" s="40">
        <v>79.89</v>
      </c>
      <c r="Q1112" s="39" t="s">
        <v>8315</v>
      </c>
      <c r="R1112" s="39" t="s">
        <v>8316</v>
      </c>
      <c r="S1112" s="41">
        <v>41927.873784722222</v>
      </c>
      <c r="T1112" s="40">
        <v>2014</v>
      </c>
      <c r="U1112" s="42">
        <v>41950.770833333336</v>
      </c>
    </row>
    <row r="1113" spans="1:21" x14ac:dyDescent="0.25">
      <c r="A1113" s="43">
        <v>3504</v>
      </c>
      <c r="B1113" s="44" t="s">
        <v>3503</v>
      </c>
      <c r="C1113" s="44" t="s">
        <v>7614</v>
      </c>
      <c r="D1113" s="59">
        <v>1000</v>
      </c>
      <c r="E1113" s="45">
        <v>1000</v>
      </c>
      <c r="F1113" s="62" t="s">
        <v>8218</v>
      </c>
      <c r="G1113" s="44" t="s">
        <v>8223</v>
      </c>
      <c r="H1113" s="44" t="s">
        <v>8245</v>
      </c>
      <c r="I1113" s="45">
        <v>1447959491</v>
      </c>
      <c r="J1113" s="45">
        <v>1445363891</v>
      </c>
      <c r="K1113" s="45" t="b">
        <v>0</v>
      </c>
      <c r="L1113" s="45">
        <v>8</v>
      </c>
      <c r="M1113" s="45" t="b">
        <v>1</v>
      </c>
      <c r="N1113" s="44" t="s">
        <v>8269</v>
      </c>
      <c r="O1113" s="45">
        <v>100</v>
      </c>
      <c r="P1113" s="45">
        <v>125</v>
      </c>
      <c r="Q1113" s="44" t="s">
        <v>8315</v>
      </c>
      <c r="R1113" s="44" t="s">
        <v>8316</v>
      </c>
      <c r="S1113" s="46">
        <v>42297.748738425929</v>
      </c>
      <c r="T1113" s="45"/>
      <c r="U1113" s="47">
        <v>42327.790405092594</v>
      </c>
    </row>
    <row r="1114" spans="1:21" x14ac:dyDescent="0.25">
      <c r="A1114" s="38">
        <v>3495</v>
      </c>
      <c r="B1114" s="39" t="s">
        <v>3494</v>
      </c>
      <c r="C1114" s="39" t="s">
        <v>7605</v>
      </c>
      <c r="D1114" s="58">
        <v>5000</v>
      </c>
      <c r="E1114" s="40">
        <v>5343</v>
      </c>
      <c r="F1114" s="61" t="s">
        <v>8218</v>
      </c>
      <c r="G1114" s="39" t="s">
        <v>8228</v>
      </c>
      <c r="H1114" s="39" t="s">
        <v>8250</v>
      </c>
      <c r="I1114" s="40">
        <v>1414862280</v>
      </c>
      <c r="J1114" s="40">
        <v>1412360309</v>
      </c>
      <c r="K1114" s="40" t="b">
        <v>0</v>
      </c>
      <c r="L1114" s="40">
        <v>72</v>
      </c>
      <c r="M1114" s="40" t="b">
        <v>1</v>
      </c>
      <c r="N1114" s="39" t="s">
        <v>8269</v>
      </c>
      <c r="O1114" s="40">
        <v>107</v>
      </c>
      <c r="P1114" s="40">
        <v>74.209999999999994</v>
      </c>
      <c r="Q1114" s="39" t="s">
        <v>8315</v>
      </c>
      <c r="R1114" s="39" t="s">
        <v>8316</v>
      </c>
      <c r="S1114" s="41">
        <v>41915.762835648151</v>
      </c>
      <c r="T1114" s="40"/>
      <c r="U1114" s="42">
        <v>41944.720833333333</v>
      </c>
    </row>
    <row r="1115" spans="1:21" x14ac:dyDescent="0.25">
      <c r="A1115" s="43">
        <v>3476</v>
      </c>
      <c r="B1115" s="44" t="s">
        <v>3475</v>
      </c>
      <c r="C1115" s="44" t="s">
        <v>7586</v>
      </c>
      <c r="D1115" s="59">
        <v>300</v>
      </c>
      <c r="E1115" s="45">
        <v>312</v>
      </c>
      <c r="F1115" s="62" t="s">
        <v>8218</v>
      </c>
      <c r="G1115" s="44" t="s">
        <v>8223</v>
      </c>
      <c r="H1115" s="44" t="s">
        <v>8245</v>
      </c>
      <c r="I1115" s="45">
        <v>1414378800</v>
      </c>
      <c r="J1115" s="45">
        <v>1412836990</v>
      </c>
      <c r="K1115" s="45" t="b">
        <v>0</v>
      </c>
      <c r="L1115" s="45">
        <v>6</v>
      </c>
      <c r="M1115" s="45" t="b">
        <v>1</v>
      </c>
      <c r="N1115" s="44" t="s">
        <v>8269</v>
      </c>
      <c r="O1115" s="45">
        <v>104</v>
      </c>
      <c r="P1115" s="45">
        <v>52</v>
      </c>
      <c r="Q1115" s="44" t="s">
        <v>8315</v>
      </c>
      <c r="R1115" s="44" t="s">
        <v>8316</v>
      </c>
      <c r="S1115" s="46">
        <v>41921.279976851853</v>
      </c>
      <c r="T1115" s="45"/>
      <c r="U1115" s="47">
        <v>41939.125</v>
      </c>
    </row>
    <row r="1116" spans="1:21" x14ac:dyDescent="0.25">
      <c r="A1116" s="38">
        <v>3475</v>
      </c>
      <c r="B1116" s="39" t="s">
        <v>3474</v>
      </c>
      <c r="C1116" s="39" t="s">
        <v>7585</v>
      </c>
      <c r="D1116" s="58">
        <v>300</v>
      </c>
      <c r="E1116" s="40">
        <v>340</v>
      </c>
      <c r="F1116" s="61" t="s">
        <v>8218</v>
      </c>
      <c r="G1116" s="39" t="s">
        <v>8224</v>
      </c>
      <c r="H1116" s="39" t="s">
        <v>8246</v>
      </c>
      <c r="I1116" s="40">
        <v>1414972800</v>
      </c>
      <c r="J1116" s="40">
        <v>1412629704</v>
      </c>
      <c r="K1116" s="40" t="b">
        <v>0</v>
      </c>
      <c r="L1116" s="40">
        <v>17</v>
      </c>
      <c r="M1116" s="40" t="b">
        <v>1</v>
      </c>
      <c r="N1116" s="39" t="s">
        <v>8269</v>
      </c>
      <c r="O1116" s="40">
        <v>113</v>
      </c>
      <c r="P1116" s="40">
        <v>20</v>
      </c>
      <c r="Q1116" s="39" t="s">
        <v>8315</v>
      </c>
      <c r="R1116" s="39" t="s">
        <v>8316</v>
      </c>
      <c r="S1116" s="41">
        <v>41918.880833333336</v>
      </c>
      <c r="T1116" s="40">
        <v>2014</v>
      </c>
      <c r="U1116" s="42">
        <v>41946</v>
      </c>
    </row>
    <row r="1117" spans="1:21" x14ac:dyDescent="0.25">
      <c r="A1117" s="43">
        <v>3472</v>
      </c>
      <c r="B1117" s="44" t="s">
        <v>3471</v>
      </c>
      <c r="C1117" s="44" t="s">
        <v>7582</v>
      </c>
      <c r="D1117" s="59">
        <v>2000</v>
      </c>
      <c r="E1117" s="45">
        <v>2041</v>
      </c>
      <c r="F1117" s="62" t="s">
        <v>8218</v>
      </c>
      <c r="G1117" s="44" t="s">
        <v>8223</v>
      </c>
      <c r="H1117" s="44" t="s">
        <v>8245</v>
      </c>
      <c r="I1117" s="45">
        <v>1415253540</v>
      </c>
      <c r="J1117" s="45">
        <v>1413432331</v>
      </c>
      <c r="K1117" s="45" t="b">
        <v>0</v>
      </c>
      <c r="L1117" s="45">
        <v>23</v>
      </c>
      <c r="M1117" s="45" t="b">
        <v>1</v>
      </c>
      <c r="N1117" s="44" t="s">
        <v>8269</v>
      </c>
      <c r="O1117" s="45">
        <v>102</v>
      </c>
      <c r="P1117" s="45">
        <v>88.74</v>
      </c>
      <c r="Q1117" s="44" t="s">
        <v>8315</v>
      </c>
      <c r="R1117" s="44" t="s">
        <v>8316</v>
      </c>
      <c r="S1117" s="46">
        <v>41928.170497685183</v>
      </c>
      <c r="T1117" s="45"/>
      <c r="U1117" s="47">
        <v>41949.249305555553</v>
      </c>
    </row>
    <row r="1118" spans="1:21" x14ac:dyDescent="0.25">
      <c r="A1118" s="38">
        <v>3441</v>
      </c>
      <c r="B1118" s="39" t="s">
        <v>3440</v>
      </c>
      <c r="C1118" s="39" t="s">
        <v>7551</v>
      </c>
      <c r="D1118" s="58">
        <v>2500</v>
      </c>
      <c r="E1118" s="40">
        <v>2565</v>
      </c>
      <c r="F1118" s="61" t="s">
        <v>8218</v>
      </c>
      <c r="G1118" s="39" t="s">
        <v>8223</v>
      </c>
      <c r="H1118" s="39" t="s">
        <v>8245</v>
      </c>
      <c r="I1118" s="40">
        <v>1447445820</v>
      </c>
      <c r="J1118" s="40">
        <v>1445077121</v>
      </c>
      <c r="K1118" s="40" t="b">
        <v>0</v>
      </c>
      <c r="L1118" s="40">
        <v>43</v>
      </c>
      <c r="M1118" s="40" t="b">
        <v>1</v>
      </c>
      <c r="N1118" s="39" t="s">
        <v>8269</v>
      </c>
      <c r="O1118" s="40">
        <v>103</v>
      </c>
      <c r="P1118" s="40">
        <v>59.65</v>
      </c>
      <c r="Q1118" s="39" t="s">
        <v>8315</v>
      </c>
      <c r="R1118" s="39" t="s">
        <v>8316</v>
      </c>
      <c r="S1118" s="41">
        <v>42294.4296412037</v>
      </c>
      <c r="T1118" s="40"/>
      <c r="U1118" s="42">
        <v>42321.845138888886</v>
      </c>
    </row>
    <row r="1119" spans="1:21" x14ac:dyDescent="0.25">
      <c r="A1119" s="43">
        <v>3429</v>
      </c>
      <c r="B1119" s="44" t="s">
        <v>3428</v>
      </c>
      <c r="C1119" s="44" t="s">
        <v>7539</v>
      </c>
      <c r="D1119" s="59">
        <v>150</v>
      </c>
      <c r="E1119" s="45">
        <v>195</v>
      </c>
      <c r="F1119" s="62" t="s">
        <v>8218</v>
      </c>
      <c r="G1119" s="44" t="s">
        <v>8224</v>
      </c>
      <c r="H1119" s="44" t="s">
        <v>8246</v>
      </c>
      <c r="I1119" s="45">
        <v>1478046661</v>
      </c>
      <c r="J1119" s="45">
        <v>1476837061</v>
      </c>
      <c r="K1119" s="45" t="b">
        <v>0</v>
      </c>
      <c r="L1119" s="45">
        <v>12</v>
      </c>
      <c r="M1119" s="45" t="b">
        <v>1</v>
      </c>
      <c r="N1119" s="44" t="s">
        <v>8269</v>
      </c>
      <c r="O1119" s="45">
        <v>130</v>
      </c>
      <c r="P1119" s="45">
        <v>16.25</v>
      </c>
      <c r="Q1119" s="44" t="s">
        <v>8315</v>
      </c>
      <c r="R1119" s="44" t="s">
        <v>8316</v>
      </c>
      <c r="S1119" s="46">
        <v>42662.021539351852</v>
      </c>
      <c r="T1119" s="45">
        <v>2016</v>
      </c>
      <c r="U1119" s="47">
        <v>42676.021539351852</v>
      </c>
    </row>
    <row r="1120" spans="1:21" x14ac:dyDescent="0.25">
      <c r="A1120" s="38">
        <v>3402</v>
      </c>
      <c r="B1120" s="39" t="s">
        <v>3401</v>
      </c>
      <c r="C1120" s="39" t="s">
        <v>7512</v>
      </c>
      <c r="D1120" s="58">
        <v>15000</v>
      </c>
      <c r="E1120" s="40">
        <v>16465</v>
      </c>
      <c r="F1120" s="61" t="s">
        <v>8218</v>
      </c>
      <c r="G1120" s="39" t="s">
        <v>8223</v>
      </c>
      <c r="H1120" s="39" t="s">
        <v>8245</v>
      </c>
      <c r="I1120" s="40">
        <v>1447295460</v>
      </c>
      <c r="J1120" s="40">
        <v>1444747843</v>
      </c>
      <c r="K1120" s="40" t="b">
        <v>0</v>
      </c>
      <c r="L1120" s="40">
        <v>165</v>
      </c>
      <c r="M1120" s="40" t="b">
        <v>1</v>
      </c>
      <c r="N1120" s="39" t="s">
        <v>8269</v>
      </c>
      <c r="O1120" s="40">
        <v>110</v>
      </c>
      <c r="P1120" s="40">
        <v>99.79</v>
      </c>
      <c r="Q1120" s="39" t="s">
        <v>8315</v>
      </c>
      <c r="R1120" s="39" t="s">
        <v>8316</v>
      </c>
      <c r="S1120" s="41">
        <v>42290.61855324074</v>
      </c>
      <c r="T1120" s="40"/>
      <c r="U1120" s="42">
        <v>42320.104861111111</v>
      </c>
    </row>
    <row r="1121" spans="1:21" x14ac:dyDescent="0.25">
      <c r="A1121" s="43">
        <v>3398</v>
      </c>
      <c r="B1121" s="44" t="s">
        <v>3397</v>
      </c>
      <c r="C1121" s="44" t="s">
        <v>7508</v>
      </c>
      <c r="D1121" s="59">
        <v>4000</v>
      </c>
      <c r="E1121" s="45">
        <v>4443</v>
      </c>
      <c r="F1121" s="62" t="s">
        <v>8218</v>
      </c>
      <c r="G1121" s="44" t="s">
        <v>8223</v>
      </c>
      <c r="H1121" s="44" t="s">
        <v>8245</v>
      </c>
      <c r="I1121" s="45">
        <v>1416589200</v>
      </c>
      <c r="J1121" s="45">
        <v>1414605776</v>
      </c>
      <c r="K1121" s="45" t="b">
        <v>0</v>
      </c>
      <c r="L1121" s="45">
        <v>65</v>
      </c>
      <c r="M1121" s="45" t="b">
        <v>1</v>
      </c>
      <c r="N1121" s="44" t="s">
        <v>8269</v>
      </c>
      <c r="O1121" s="45">
        <v>111</v>
      </c>
      <c r="P1121" s="45">
        <v>68.349999999999994</v>
      </c>
      <c r="Q1121" s="44" t="s">
        <v>8315</v>
      </c>
      <c r="R1121" s="44" t="s">
        <v>8316</v>
      </c>
      <c r="S1121" s="46">
        <v>41941.75203703704</v>
      </c>
      <c r="T1121" s="45"/>
      <c r="U1121" s="47">
        <v>41964.708333333336</v>
      </c>
    </row>
    <row r="1122" spans="1:21" x14ac:dyDescent="0.25">
      <c r="A1122" s="38">
        <v>3393</v>
      </c>
      <c r="B1122" s="39" t="s">
        <v>3392</v>
      </c>
      <c r="C1122" s="39" t="s">
        <v>7503</v>
      </c>
      <c r="D1122" s="58">
        <v>1500</v>
      </c>
      <c r="E1122" s="40">
        <v>1587</v>
      </c>
      <c r="F1122" s="61" t="s">
        <v>8218</v>
      </c>
      <c r="G1122" s="39" t="s">
        <v>8223</v>
      </c>
      <c r="H1122" s="39" t="s">
        <v>8245</v>
      </c>
      <c r="I1122" s="40">
        <v>1415234760</v>
      </c>
      <c r="J1122" s="40">
        <v>1413065230</v>
      </c>
      <c r="K1122" s="40" t="b">
        <v>0</v>
      </c>
      <c r="L1122" s="40">
        <v>44</v>
      </c>
      <c r="M1122" s="40" t="b">
        <v>1</v>
      </c>
      <c r="N1122" s="39" t="s">
        <v>8269</v>
      </c>
      <c r="O1122" s="40">
        <v>106</v>
      </c>
      <c r="P1122" s="40">
        <v>36.07</v>
      </c>
      <c r="Q1122" s="39" t="s">
        <v>8315</v>
      </c>
      <c r="R1122" s="39" t="s">
        <v>8316</v>
      </c>
      <c r="S1122" s="41">
        <v>41923.921643518515</v>
      </c>
      <c r="T1122" s="40"/>
      <c r="U1122" s="42">
        <v>41949.031944444447</v>
      </c>
    </row>
    <row r="1123" spans="1:21" x14ac:dyDescent="0.25">
      <c r="A1123" s="43">
        <v>3384</v>
      </c>
      <c r="B1123" s="44" t="s">
        <v>3383</v>
      </c>
      <c r="C1123" s="44" t="s">
        <v>7494</v>
      </c>
      <c r="D1123" s="59">
        <v>6000</v>
      </c>
      <c r="E1123" s="45">
        <v>6000.66</v>
      </c>
      <c r="F1123" s="62" t="s">
        <v>8218</v>
      </c>
      <c r="G1123" s="44" t="s">
        <v>8223</v>
      </c>
      <c r="H1123" s="44" t="s">
        <v>8245</v>
      </c>
      <c r="I1123" s="45">
        <v>1448074800</v>
      </c>
      <c r="J1123" s="45">
        <v>1444874768</v>
      </c>
      <c r="K1123" s="45" t="b">
        <v>0</v>
      </c>
      <c r="L1123" s="45">
        <v>64</v>
      </c>
      <c r="M1123" s="45" t="b">
        <v>1</v>
      </c>
      <c r="N1123" s="44" t="s">
        <v>8269</v>
      </c>
      <c r="O1123" s="45">
        <v>100</v>
      </c>
      <c r="P1123" s="45">
        <v>93.76</v>
      </c>
      <c r="Q1123" s="44" t="s">
        <v>8315</v>
      </c>
      <c r="R1123" s="44" t="s">
        <v>8316</v>
      </c>
      <c r="S1123" s="46">
        <v>42292.087592592594</v>
      </c>
      <c r="T1123" s="45"/>
      <c r="U1123" s="47">
        <v>42329.125</v>
      </c>
    </row>
    <row r="1124" spans="1:21" x14ac:dyDescent="0.25">
      <c r="A1124" s="38">
        <v>3380</v>
      </c>
      <c r="B1124" s="39" t="s">
        <v>3379</v>
      </c>
      <c r="C1124" s="39" t="s">
        <v>7490</v>
      </c>
      <c r="D1124" s="58">
        <v>3000</v>
      </c>
      <c r="E1124" s="40">
        <v>3133</v>
      </c>
      <c r="F1124" s="61" t="s">
        <v>8218</v>
      </c>
      <c r="G1124" s="39" t="s">
        <v>8223</v>
      </c>
      <c r="H1124" s="39" t="s">
        <v>8245</v>
      </c>
      <c r="I1124" s="40">
        <v>1417305178</v>
      </c>
      <c r="J1124" s="40">
        <v>1414277578</v>
      </c>
      <c r="K1124" s="40" t="b">
        <v>0</v>
      </c>
      <c r="L1124" s="40">
        <v>28</v>
      </c>
      <c r="M1124" s="40" t="b">
        <v>1</v>
      </c>
      <c r="N1124" s="39" t="s">
        <v>8269</v>
      </c>
      <c r="O1124" s="40">
        <v>104</v>
      </c>
      <c r="P1124" s="40">
        <v>111.89</v>
      </c>
      <c r="Q1124" s="39" t="s">
        <v>8315</v>
      </c>
      <c r="R1124" s="39" t="s">
        <v>8316</v>
      </c>
      <c r="S1124" s="41">
        <v>41937.953449074077</v>
      </c>
      <c r="T1124" s="40"/>
      <c r="U1124" s="42">
        <v>41972.995115740741</v>
      </c>
    </row>
    <row r="1125" spans="1:21" x14ac:dyDescent="0.25">
      <c r="A1125" s="43">
        <v>3358</v>
      </c>
      <c r="B1125" s="44" t="s">
        <v>3357</v>
      </c>
      <c r="C1125" s="44" t="s">
        <v>7468</v>
      </c>
      <c r="D1125" s="59">
        <v>10000</v>
      </c>
      <c r="E1125" s="45">
        <v>10299</v>
      </c>
      <c r="F1125" s="62" t="s">
        <v>8218</v>
      </c>
      <c r="G1125" s="44" t="s">
        <v>8223</v>
      </c>
      <c r="H1125" s="44" t="s">
        <v>8245</v>
      </c>
      <c r="I1125" s="45">
        <v>1416385679</v>
      </c>
      <c r="J1125" s="45">
        <v>1413790079</v>
      </c>
      <c r="K1125" s="45" t="b">
        <v>0</v>
      </c>
      <c r="L1125" s="45">
        <v>162</v>
      </c>
      <c r="M1125" s="45" t="b">
        <v>1</v>
      </c>
      <c r="N1125" s="44" t="s">
        <v>8269</v>
      </c>
      <c r="O1125" s="45">
        <v>103</v>
      </c>
      <c r="P1125" s="45">
        <v>63.57</v>
      </c>
      <c r="Q1125" s="44" t="s">
        <v>8315</v>
      </c>
      <c r="R1125" s="44" t="s">
        <v>8316</v>
      </c>
      <c r="S1125" s="46">
        <v>41932.311099537037</v>
      </c>
      <c r="T1125" s="45"/>
      <c r="U1125" s="47">
        <v>41962.352766203701</v>
      </c>
    </row>
    <row r="1126" spans="1:21" x14ac:dyDescent="0.25">
      <c r="A1126" s="38">
        <v>3350</v>
      </c>
      <c r="B1126" s="39" t="s">
        <v>3349</v>
      </c>
      <c r="C1126" s="39" t="s">
        <v>7460</v>
      </c>
      <c r="D1126" s="58">
        <v>3500</v>
      </c>
      <c r="E1126" s="40">
        <v>3655</v>
      </c>
      <c r="F1126" s="61" t="s">
        <v>8218</v>
      </c>
      <c r="G1126" s="39" t="s">
        <v>8242</v>
      </c>
      <c r="H1126" s="39" t="s">
        <v>8248</v>
      </c>
      <c r="I1126" s="40">
        <v>1448838000</v>
      </c>
      <c r="J1126" s="40">
        <v>1445791811</v>
      </c>
      <c r="K1126" s="40" t="b">
        <v>0</v>
      </c>
      <c r="L1126" s="40">
        <v>51</v>
      </c>
      <c r="M1126" s="40" t="b">
        <v>1</v>
      </c>
      <c r="N1126" s="39" t="s">
        <v>8269</v>
      </c>
      <c r="O1126" s="40">
        <v>104</v>
      </c>
      <c r="P1126" s="40">
        <v>71.67</v>
      </c>
      <c r="Q1126" s="39" t="s">
        <v>8315</v>
      </c>
      <c r="R1126" s="39" t="s">
        <v>8316</v>
      </c>
      <c r="S1126" s="41">
        <v>42302.701516203706</v>
      </c>
      <c r="T1126" s="40"/>
      <c r="U1126" s="42">
        <v>42337.958333333336</v>
      </c>
    </row>
    <row r="1127" spans="1:21" x14ac:dyDescent="0.25">
      <c r="A1127" s="43">
        <v>3321</v>
      </c>
      <c r="B1127" s="44" t="s">
        <v>3321</v>
      </c>
      <c r="C1127" s="44" t="s">
        <v>7431</v>
      </c>
      <c r="D1127" s="59">
        <v>500</v>
      </c>
      <c r="E1127" s="45">
        <v>537</v>
      </c>
      <c r="F1127" s="62" t="s">
        <v>8218</v>
      </c>
      <c r="G1127" s="44" t="s">
        <v>8223</v>
      </c>
      <c r="H1127" s="44" t="s">
        <v>8245</v>
      </c>
      <c r="I1127" s="45">
        <v>1413431940</v>
      </c>
      <c r="J1127" s="45">
        <v>1412216665</v>
      </c>
      <c r="K1127" s="45" t="b">
        <v>0</v>
      </c>
      <c r="L1127" s="45">
        <v>15</v>
      </c>
      <c r="M1127" s="45" t="b">
        <v>1</v>
      </c>
      <c r="N1127" s="44" t="s">
        <v>8269</v>
      </c>
      <c r="O1127" s="45">
        <v>107</v>
      </c>
      <c r="P1127" s="45">
        <v>35.799999999999997</v>
      </c>
      <c r="Q1127" s="44" t="s">
        <v>8315</v>
      </c>
      <c r="R1127" s="44" t="s">
        <v>8316</v>
      </c>
      <c r="S1127" s="46">
        <v>41914.100289351853</v>
      </c>
      <c r="T1127" s="45"/>
      <c r="U1127" s="47">
        <v>41928.165972222225</v>
      </c>
    </row>
    <row r="1128" spans="1:21" x14ac:dyDescent="0.25">
      <c r="A1128" s="38">
        <v>3312</v>
      </c>
      <c r="B1128" s="39" t="s">
        <v>3312</v>
      </c>
      <c r="C1128" s="39" t="s">
        <v>7422</v>
      </c>
      <c r="D1128" s="58">
        <v>2500</v>
      </c>
      <c r="E1128" s="40">
        <v>2501</v>
      </c>
      <c r="F1128" s="61" t="s">
        <v>8218</v>
      </c>
      <c r="G1128" s="39" t="s">
        <v>8223</v>
      </c>
      <c r="H1128" s="39" t="s">
        <v>8245</v>
      </c>
      <c r="I1128" s="40">
        <v>1478901600</v>
      </c>
      <c r="J1128" s="40">
        <v>1477077946</v>
      </c>
      <c r="K1128" s="40" t="b">
        <v>0</v>
      </c>
      <c r="L1128" s="40">
        <v>41</v>
      </c>
      <c r="M1128" s="40" t="b">
        <v>1</v>
      </c>
      <c r="N1128" s="39" t="s">
        <v>8269</v>
      </c>
      <c r="O1128" s="40">
        <v>100</v>
      </c>
      <c r="P1128" s="40">
        <v>61</v>
      </c>
      <c r="Q1128" s="39" t="s">
        <v>8315</v>
      </c>
      <c r="R1128" s="39" t="s">
        <v>8316</v>
      </c>
      <c r="S1128" s="41">
        <v>42664.809560185182</v>
      </c>
      <c r="T1128" s="40"/>
      <c r="U1128" s="42">
        <v>42685.916666666664</v>
      </c>
    </row>
    <row r="1129" spans="1:21" x14ac:dyDescent="0.25">
      <c r="A1129" s="43">
        <v>3292</v>
      </c>
      <c r="B1129" s="44" t="s">
        <v>3292</v>
      </c>
      <c r="C1129" s="44" t="s">
        <v>7402</v>
      </c>
      <c r="D1129" s="59">
        <v>101</v>
      </c>
      <c r="E1129" s="45">
        <v>289</v>
      </c>
      <c r="F1129" s="62" t="s">
        <v>8218</v>
      </c>
      <c r="G1129" s="44" t="s">
        <v>8224</v>
      </c>
      <c r="H1129" s="44" t="s">
        <v>8246</v>
      </c>
      <c r="I1129" s="45">
        <v>1449257348</v>
      </c>
      <c r="J1129" s="45">
        <v>1444069748</v>
      </c>
      <c r="K1129" s="45" t="b">
        <v>0</v>
      </c>
      <c r="L1129" s="45">
        <v>15</v>
      </c>
      <c r="M1129" s="45" t="b">
        <v>1</v>
      </c>
      <c r="N1129" s="44" t="s">
        <v>8269</v>
      </c>
      <c r="O1129" s="45">
        <v>286</v>
      </c>
      <c r="P1129" s="45">
        <v>19.27</v>
      </c>
      <c r="Q1129" s="44" t="s">
        <v>8315</v>
      </c>
      <c r="R1129" s="44" t="s">
        <v>8316</v>
      </c>
      <c r="S1129" s="46">
        <v>42282.770231481481</v>
      </c>
      <c r="T1129" s="45">
        <v>2015</v>
      </c>
      <c r="U1129" s="47">
        <v>42342.811898148146</v>
      </c>
    </row>
    <row r="1130" spans="1:21" x14ac:dyDescent="0.25">
      <c r="A1130" s="38">
        <v>3277</v>
      </c>
      <c r="B1130" s="39" t="s">
        <v>3277</v>
      </c>
      <c r="C1130" s="39" t="s">
        <v>7387</v>
      </c>
      <c r="D1130" s="58">
        <v>5000</v>
      </c>
      <c r="E1130" s="40">
        <v>5430</v>
      </c>
      <c r="F1130" s="61" t="s">
        <v>8218</v>
      </c>
      <c r="G1130" s="39" t="s">
        <v>8224</v>
      </c>
      <c r="H1130" s="39" t="s">
        <v>8246</v>
      </c>
      <c r="I1130" s="40">
        <v>1416331406</v>
      </c>
      <c r="J1130" s="40">
        <v>1413735806</v>
      </c>
      <c r="K1130" s="40" t="b">
        <v>1</v>
      </c>
      <c r="L1130" s="40">
        <v>100</v>
      </c>
      <c r="M1130" s="40" t="b">
        <v>1</v>
      </c>
      <c r="N1130" s="39" t="s">
        <v>8269</v>
      </c>
      <c r="O1130" s="40">
        <v>109</v>
      </c>
      <c r="P1130" s="40">
        <v>54.3</v>
      </c>
      <c r="Q1130" s="39" t="s">
        <v>8315</v>
      </c>
      <c r="R1130" s="39" t="s">
        <v>8316</v>
      </c>
      <c r="S1130" s="41">
        <v>41931.682939814818</v>
      </c>
      <c r="T1130" s="40">
        <v>2014</v>
      </c>
      <c r="U1130" s="42">
        <v>41961.724606481483</v>
      </c>
    </row>
    <row r="1131" spans="1:21" x14ac:dyDescent="0.25">
      <c r="A1131" s="43">
        <v>3272</v>
      </c>
      <c r="B1131" s="44" t="s">
        <v>3272</v>
      </c>
      <c r="C1131" s="44" t="s">
        <v>7382</v>
      </c>
      <c r="D1131" s="59">
        <v>10000</v>
      </c>
      <c r="E1131" s="45">
        <v>15443</v>
      </c>
      <c r="F1131" s="62" t="s">
        <v>8218</v>
      </c>
      <c r="G1131" s="44" t="s">
        <v>8223</v>
      </c>
      <c r="H1131" s="44" t="s">
        <v>8245</v>
      </c>
      <c r="I1131" s="45">
        <v>1446814809</v>
      </c>
      <c r="J1131" s="45">
        <v>1444219209</v>
      </c>
      <c r="K1131" s="45" t="b">
        <v>1</v>
      </c>
      <c r="L1131" s="45">
        <v>145</v>
      </c>
      <c r="M1131" s="45" t="b">
        <v>1</v>
      </c>
      <c r="N1131" s="44" t="s">
        <v>8269</v>
      </c>
      <c r="O1131" s="45">
        <v>154</v>
      </c>
      <c r="P1131" s="45">
        <v>106.5</v>
      </c>
      <c r="Q1131" s="44" t="s">
        <v>8315</v>
      </c>
      <c r="R1131" s="44" t="s">
        <v>8316</v>
      </c>
      <c r="S1131" s="46">
        <v>42284.500104166669</v>
      </c>
      <c r="T1131" s="45"/>
      <c r="U1131" s="47">
        <v>42314.541770833333</v>
      </c>
    </row>
    <row r="1132" spans="1:21" x14ac:dyDescent="0.25">
      <c r="A1132" s="38">
        <v>3271</v>
      </c>
      <c r="B1132" s="39" t="s">
        <v>3271</v>
      </c>
      <c r="C1132" s="39" t="s">
        <v>7381</v>
      </c>
      <c r="D1132" s="58">
        <v>1500</v>
      </c>
      <c r="E1132" s="40">
        <v>1950</v>
      </c>
      <c r="F1132" s="61" t="s">
        <v>8218</v>
      </c>
      <c r="G1132" s="39" t="s">
        <v>8224</v>
      </c>
      <c r="H1132" s="39" t="s">
        <v>8246</v>
      </c>
      <c r="I1132" s="40">
        <v>1414927775</v>
      </c>
      <c r="J1132" s="40">
        <v>1412332175</v>
      </c>
      <c r="K1132" s="40" t="b">
        <v>1</v>
      </c>
      <c r="L1132" s="40">
        <v>51</v>
      </c>
      <c r="M1132" s="40" t="b">
        <v>1</v>
      </c>
      <c r="N1132" s="39" t="s">
        <v>8269</v>
      </c>
      <c r="O1132" s="40">
        <v>130</v>
      </c>
      <c r="P1132" s="40">
        <v>38.24</v>
      </c>
      <c r="Q1132" s="39" t="s">
        <v>8315</v>
      </c>
      <c r="R1132" s="39" t="s">
        <v>8316</v>
      </c>
      <c r="S1132" s="41">
        <v>41915.437210648146</v>
      </c>
      <c r="T1132" s="40">
        <v>2014</v>
      </c>
      <c r="U1132" s="42">
        <v>41945.478877314818</v>
      </c>
    </row>
    <row r="1133" spans="1:21" x14ac:dyDescent="0.25">
      <c r="A1133" s="43">
        <v>3263</v>
      </c>
      <c r="B1133" s="44" t="s">
        <v>3263</v>
      </c>
      <c r="C1133" s="44" t="s">
        <v>7373</v>
      </c>
      <c r="D1133" s="59">
        <v>2500</v>
      </c>
      <c r="E1133" s="45">
        <v>2804.16</v>
      </c>
      <c r="F1133" s="62" t="s">
        <v>8218</v>
      </c>
      <c r="G1133" s="44" t="s">
        <v>8223</v>
      </c>
      <c r="H1133" s="44" t="s">
        <v>8245</v>
      </c>
      <c r="I1133" s="45">
        <v>1446238800</v>
      </c>
      <c r="J1133" s="45">
        <v>1444220588</v>
      </c>
      <c r="K1133" s="45" t="b">
        <v>1</v>
      </c>
      <c r="L1133" s="45">
        <v>68</v>
      </c>
      <c r="M1133" s="45" t="b">
        <v>1</v>
      </c>
      <c r="N1133" s="44" t="s">
        <v>8269</v>
      </c>
      <c r="O1133" s="45">
        <v>112</v>
      </c>
      <c r="P1133" s="45">
        <v>41.24</v>
      </c>
      <c r="Q1133" s="44" t="s">
        <v>8315</v>
      </c>
      <c r="R1133" s="44" t="s">
        <v>8316</v>
      </c>
      <c r="S1133" s="46">
        <v>42284.516064814816</v>
      </c>
      <c r="T1133" s="45"/>
      <c r="U1133" s="47">
        <v>42307.875</v>
      </c>
    </row>
    <row r="1134" spans="1:21" x14ac:dyDescent="0.25">
      <c r="A1134" s="38">
        <v>3260</v>
      </c>
      <c r="B1134" s="39" t="s">
        <v>3260</v>
      </c>
      <c r="C1134" s="39" t="s">
        <v>7370</v>
      </c>
      <c r="D1134" s="58">
        <v>5000</v>
      </c>
      <c r="E1134" s="40">
        <v>5462</v>
      </c>
      <c r="F1134" s="61" t="s">
        <v>8218</v>
      </c>
      <c r="G1134" s="39" t="s">
        <v>8223</v>
      </c>
      <c r="H1134" s="39" t="s">
        <v>8245</v>
      </c>
      <c r="I1134" s="40">
        <v>1448903318</v>
      </c>
      <c r="J1134" s="40">
        <v>1445875718</v>
      </c>
      <c r="K1134" s="40" t="b">
        <v>1</v>
      </c>
      <c r="L1134" s="40">
        <v>73</v>
      </c>
      <c r="M1134" s="40" t="b">
        <v>1</v>
      </c>
      <c r="N1134" s="39" t="s">
        <v>8269</v>
      </c>
      <c r="O1134" s="40">
        <v>109</v>
      </c>
      <c r="P1134" s="40">
        <v>74.819999999999993</v>
      </c>
      <c r="Q1134" s="39" t="s">
        <v>8315</v>
      </c>
      <c r="R1134" s="39" t="s">
        <v>8316</v>
      </c>
      <c r="S1134" s="41">
        <v>42303.672662037039</v>
      </c>
      <c r="T1134" s="40"/>
      <c r="U1134" s="42">
        <v>42338.714328703703</v>
      </c>
    </row>
    <row r="1135" spans="1:21" x14ac:dyDescent="0.25">
      <c r="A1135" s="43">
        <v>3250</v>
      </c>
      <c r="B1135" s="44" t="s">
        <v>3250</v>
      </c>
      <c r="C1135" s="44" t="s">
        <v>7360</v>
      </c>
      <c r="D1135" s="59">
        <v>25000</v>
      </c>
      <c r="E1135" s="45">
        <v>25388</v>
      </c>
      <c r="F1135" s="62" t="s">
        <v>8218</v>
      </c>
      <c r="G1135" s="44" t="s">
        <v>8223</v>
      </c>
      <c r="H1135" s="44" t="s">
        <v>8245</v>
      </c>
      <c r="I1135" s="45">
        <v>1415213324</v>
      </c>
      <c r="J1135" s="45">
        <v>1412617724</v>
      </c>
      <c r="K1135" s="45" t="b">
        <v>1</v>
      </c>
      <c r="L1135" s="45">
        <v>213</v>
      </c>
      <c r="M1135" s="45" t="b">
        <v>1</v>
      </c>
      <c r="N1135" s="44" t="s">
        <v>8269</v>
      </c>
      <c r="O1135" s="45">
        <v>102</v>
      </c>
      <c r="P1135" s="45">
        <v>119.19</v>
      </c>
      <c r="Q1135" s="44" t="s">
        <v>8315</v>
      </c>
      <c r="R1135" s="44" t="s">
        <v>8316</v>
      </c>
      <c r="S1135" s="46">
        <v>41918.742175925923</v>
      </c>
      <c r="T1135" s="45"/>
      <c r="U1135" s="47">
        <v>41948.783842592595</v>
      </c>
    </row>
    <row r="1136" spans="1:21" x14ac:dyDescent="0.25">
      <c r="A1136" s="38">
        <v>3239</v>
      </c>
      <c r="B1136" s="39" t="s">
        <v>3239</v>
      </c>
      <c r="C1136" s="39" t="s">
        <v>7349</v>
      </c>
      <c r="D1136" s="58">
        <v>5862</v>
      </c>
      <c r="E1136" s="40">
        <v>6208.98</v>
      </c>
      <c r="F1136" s="61" t="s">
        <v>8218</v>
      </c>
      <c r="G1136" s="39" t="s">
        <v>8224</v>
      </c>
      <c r="H1136" s="39" t="s">
        <v>8246</v>
      </c>
      <c r="I1136" s="40">
        <v>1445817540</v>
      </c>
      <c r="J1136" s="40">
        <v>1443665293</v>
      </c>
      <c r="K1136" s="40" t="b">
        <v>1</v>
      </c>
      <c r="L1136" s="40">
        <v>104</v>
      </c>
      <c r="M1136" s="40" t="b">
        <v>1</v>
      </c>
      <c r="N1136" s="39" t="s">
        <v>8269</v>
      </c>
      <c r="O1136" s="40">
        <v>106</v>
      </c>
      <c r="P1136" s="40">
        <v>59.7</v>
      </c>
      <c r="Q1136" s="39" t="s">
        <v>8315</v>
      </c>
      <c r="R1136" s="39" t="s">
        <v>8316</v>
      </c>
      <c r="S1136" s="41">
        <v>42278.089039351849</v>
      </c>
      <c r="T1136" s="40">
        <v>2015</v>
      </c>
      <c r="U1136" s="42">
        <v>42302.999305555553</v>
      </c>
    </row>
    <row r="1137" spans="1:21" x14ac:dyDescent="0.25">
      <c r="A1137" s="43">
        <v>3229</v>
      </c>
      <c r="B1137" s="44" t="s">
        <v>3229</v>
      </c>
      <c r="C1137" s="44" t="s">
        <v>7339</v>
      </c>
      <c r="D1137" s="59">
        <v>20000</v>
      </c>
      <c r="E1137" s="45">
        <v>21573</v>
      </c>
      <c r="F1137" s="62" t="s">
        <v>8218</v>
      </c>
      <c r="G1137" s="44" t="s">
        <v>8223</v>
      </c>
      <c r="H1137" s="44" t="s">
        <v>8245</v>
      </c>
      <c r="I1137" s="45">
        <v>1416470398</v>
      </c>
      <c r="J1137" s="45">
        <v>1413874798</v>
      </c>
      <c r="K1137" s="45" t="b">
        <v>1</v>
      </c>
      <c r="L1137" s="45">
        <v>202</v>
      </c>
      <c r="M1137" s="45" t="b">
        <v>1</v>
      </c>
      <c r="N1137" s="44" t="s">
        <v>8269</v>
      </c>
      <c r="O1137" s="45">
        <v>108</v>
      </c>
      <c r="P1137" s="45">
        <v>106.8</v>
      </c>
      <c r="Q1137" s="44" t="s">
        <v>8315</v>
      </c>
      <c r="R1137" s="44" t="s">
        <v>8316</v>
      </c>
      <c r="S1137" s="46">
        <v>41933.291643518518</v>
      </c>
      <c r="T1137" s="45"/>
      <c r="U1137" s="47">
        <v>41963.333310185182</v>
      </c>
    </row>
    <row r="1138" spans="1:21" x14ac:dyDescent="0.25">
      <c r="A1138" s="38">
        <v>3217</v>
      </c>
      <c r="B1138" s="39" t="s">
        <v>3217</v>
      </c>
      <c r="C1138" s="39" t="s">
        <v>7327</v>
      </c>
      <c r="D1138" s="58">
        <v>4500</v>
      </c>
      <c r="E1138" s="40">
        <v>5221</v>
      </c>
      <c r="F1138" s="61" t="s">
        <v>8218</v>
      </c>
      <c r="G1138" s="39" t="s">
        <v>8223</v>
      </c>
      <c r="H1138" s="39" t="s">
        <v>8245</v>
      </c>
      <c r="I1138" s="40">
        <v>1478264784</v>
      </c>
      <c r="J1138" s="40">
        <v>1475672784</v>
      </c>
      <c r="K1138" s="40" t="b">
        <v>1</v>
      </c>
      <c r="L1138" s="40">
        <v>104</v>
      </c>
      <c r="M1138" s="40" t="b">
        <v>1</v>
      </c>
      <c r="N1138" s="39" t="s">
        <v>8269</v>
      </c>
      <c r="O1138" s="40">
        <v>116</v>
      </c>
      <c r="P1138" s="40">
        <v>50.2</v>
      </c>
      <c r="Q1138" s="39" t="s">
        <v>8315</v>
      </c>
      <c r="R1138" s="39" t="s">
        <v>8316</v>
      </c>
      <c r="S1138" s="41">
        <v>42648.546111111114</v>
      </c>
      <c r="T1138" s="40"/>
      <c r="U1138" s="42">
        <v>42678.546111111114</v>
      </c>
    </row>
    <row r="1139" spans="1:21" x14ac:dyDescent="0.25">
      <c r="A1139" s="43">
        <v>3166</v>
      </c>
      <c r="B1139" s="44" t="s">
        <v>3166</v>
      </c>
      <c r="C1139" s="44" t="s">
        <v>7276</v>
      </c>
      <c r="D1139" s="59">
        <v>35000</v>
      </c>
      <c r="E1139" s="45">
        <v>56079.83</v>
      </c>
      <c r="F1139" s="62" t="s">
        <v>8218</v>
      </c>
      <c r="G1139" s="44" t="s">
        <v>8223</v>
      </c>
      <c r="H1139" s="44" t="s">
        <v>8245</v>
      </c>
      <c r="I1139" s="45">
        <v>1416988740</v>
      </c>
      <c r="J1139" s="45">
        <v>1414514153</v>
      </c>
      <c r="K1139" s="45" t="b">
        <v>1</v>
      </c>
      <c r="L1139" s="45">
        <v>930</v>
      </c>
      <c r="M1139" s="45" t="b">
        <v>1</v>
      </c>
      <c r="N1139" s="44" t="s">
        <v>8269</v>
      </c>
      <c r="O1139" s="45">
        <v>160</v>
      </c>
      <c r="P1139" s="45">
        <v>60.3</v>
      </c>
      <c r="Q1139" s="44" t="s">
        <v>8315</v>
      </c>
      <c r="R1139" s="44" t="s">
        <v>8316</v>
      </c>
      <c r="S1139" s="46">
        <v>41940.69158564815</v>
      </c>
      <c r="T1139" s="45"/>
      <c r="U1139" s="47">
        <v>41969.332638888889</v>
      </c>
    </row>
    <row r="1140" spans="1:21" x14ac:dyDescent="0.25">
      <c r="A1140" s="38">
        <v>3152</v>
      </c>
      <c r="B1140" s="39" t="s">
        <v>3152</v>
      </c>
      <c r="C1140" s="39" t="s">
        <v>7262</v>
      </c>
      <c r="D1140" s="58">
        <v>2200</v>
      </c>
      <c r="E1140" s="40">
        <v>2331</v>
      </c>
      <c r="F1140" s="61" t="s">
        <v>8218</v>
      </c>
      <c r="G1140" s="39" t="s">
        <v>8224</v>
      </c>
      <c r="H1140" s="39" t="s">
        <v>8246</v>
      </c>
      <c r="I1140" s="40">
        <v>1383425367</v>
      </c>
      <c r="J1140" s="40">
        <v>1380833367</v>
      </c>
      <c r="K1140" s="40" t="b">
        <v>1</v>
      </c>
      <c r="L1140" s="40">
        <v>67</v>
      </c>
      <c r="M1140" s="40" t="b">
        <v>1</v>
      </c>
      <c r="N1140" s="39" t="s">
        <v>8269</v>
      </c>
      <c r="O1140" s="40">
        <v>106</v>
      </c>
      <c r="P1140" s="40">
        <v>34.79</v>
      </c>
      <c r="Q1140" s="39" t="s">
        <v>8315</v>
      </c>
      <c r="R1140" s="39" t="s">
        <v>8316</v>
      </c>
      <c r="S1140" s="41">
        <v>41550.867673611108</v>
      </c>
      <c r="T1140" s="40">
        <v>2013</v>
      </c>
      <c r="U1140" s="42">
        <v>41580.867673611108</v>
      </c>
    </row>
    <row r="1141" spans="1:21" x14ac:dyDescent="0.25">
      <c r="A1141" s="43">
        <v>3150</v>
      </c>
      <c r="B1141" s="44" t="s">
        <v>3150</v>
      </c>
      <c r="C1141" s="44" t="s">
        <v>7260</v>
      </c>
      <c r="D1141" s="59">
        <v>3500</v>
      </c>
      <c r="E1141" s="45">
        <v>3535</v>
      </c>
      <c r="F1141" s="62" t="s">
        <v>8218</v>
      </c>
      <c r="G1141" s="44" t="s">
        <v>8223</v>
      </c>
      <c r="H1141" s="44" t="s">
        <v>8245</v>
      </c>
      <c r="I1141" s="45">
        <v>1295928000</v>
      </c>
      <c r="J1141" s="45">
        <v>1288160403</v>
      </c>
      <c r="K1141" s="45" t="b">
        <v>1</v>
      </c>
      <c r="L1141" s="45">
        <v>104</v>
      </c>
      <c r="M1141" s="45" t="b">
        <v>1</v>
      </c>
      <c r="N1141" s="44" t="s">
        <v>8269</v>
      </c>
      <c r="O1141" s="45">
        <v>101</v>
      </c>
      <c r="P1141" s="45">
        <v>33.99</v>
      </c>
      <c r="Q1141" s="44" t="s">
        <v>8315</v>
      </c>
      <c r="R1141" s="44" t="s">
        <v>8316</v>
      </c>
      <c r="S1141" s="46">
        <v>40478.263923611114</v>
      </c>
      <c r="T1141" s="45"/>
      <c r="U1141" s="47">
        <v>40568.166666666664</v>
      </c>
    </row>
    <row r="1142" spans="1:21" x14ac:dyDescent="0.25">
      <c r="A1142" s="38">
        <v>3034</v>
      </c>
      <c r="B1142" s="39" t="s">
        <v>3034</v>
      </c>
      <c r="C1142" s="39" t="s">
        <v>7144</v>
      </c>
      <c r="D1142" s="58">
        <v>100000</v>
      </c>
      <c r="E1142" s="40">
        <v>112536</v>
      </c>
      <c r="F1142" s="61" t="s">
        <v>8218</v>
      </c>
      <c r="G1142" s="39" t="s">
        <v>8223</v>
      </c>
      <c r="H1142" s="39" t="s">
        <v>8245</v>
      </c>
      <c r="I1142" s="40">
        <v>1477972740</v>
      </c>
      <c r="J1142" s="40">
        <v>1475326255</v>
      </c>
      <c r="K1142" s="40" t="b">
        <v>0</v>
      </c>
      <c r="L1142" s="40">
        <v>1260</v>
      </c>
      <c r="M1142" s="40" t="b">
        <v>1</v>
      </c>
      <c r="N1142" s="39" t="s">
        <v>8301</v>
      </c>
      <c r="O1142" s="40">
        <v>113</v>
      </c>
      <c r="P1142" s="40">
        <v>89.31</v>
      </c>
      <c r="Q1142" s="39" t="s">
        <v>8315</v>
      </c>
      <c r="R1142" s="39" t="s">
        <v>8355</v>
      </c>
      <c r="S1142" s="41">
        <v>42644.535358796296</v>
      </c>
      <c r="T1142" s="40"/>
      <c r="U1142" s="42">
        <v>42675.165972222225</v>
      </c>
    </row>
    <row r="1143" spans="1:21" x14ac:dyDescent="0.25">
      <c r="A1143" s="43">
        <v>3029</v>
      </c>
      <c r="B1143" s="44" t="s">
        <v>3029</v>
      </c>
      <c r="C1143" s="44" t="s">
        <v>7139</v>
      </c>
      <c r="D1143" s="59">
        <v>30000</v>
      </c>
      <c r="E1143" s="45">
        <v>32903</v>
      </c>
      <c r="F1143" s="62" t="s">
        <v>8218</v>
      </c>
      <c r="G1143" s="44" t="s">
        <v>8223</v>
      </c>
      <c r="H1143" s="44" t="s">
        <v>8245</v>
      </c>
      <c r="I1143" s="45">
        <v>1416285300</v>
      </c>
      <c r="J1143" s="45">
        <v>1413824447</v>
      </c>
      <c r="K1143" s="45" t="b">
        <v>0</v>
      </c>
      <c r="L1143" s="45">
        <v>348</v>
      </c>
      <c r="M1143" s="45" t="b">
        <v>1</v>
      </c>
      <c r="N1143" s="44" t="s">
        <v>8301</v>
      </c>
      <c r="O1143" s="45">
        <v>110</v>
      </c>
      <c r="P1143" s="45">
        <v>94.55</v>
      </c>
      <c r="Q1143" s="44" t="s">
        <v>8315</v>
      </c>
      <c r="R1143" s="44" t="s">
        <v>8355</v>
      </c>
      <c r="S1143" s="46">
        <v>41932.708877314813</v>
      </c>
      <c r="T1143" s="45"/>
      <c r="U1143" s="47">
        <v>41961.190972222219</v>
      </c>
    </row>
    <row r="1144" spans="1:21" x14ac:dyDescent="0.25">
      <c r="A1144" s="38">
        <v>3021</v>
      </c>
      <c r="B1144" s="39" t="s">
        <v>3021</v>
      </c>
      <c r="C1144" s="39" t="s">
        <v>7131</v>
      </c>
      <c r="D1144" s="58">
        <v>4500</v>
      </c>
      <c r="E1144" s="40">
        <v>5221</v>
      </c>
      <c r="F1144" s="61" t="s">
        <v>8218</v>
      </c>
      <c r="G1144" s="39" t="s">
        <v>8223</v>
      </c>
      <c r="H1144" s="39" t="s">
        <v>8245</v>
      </c>
      <c r="I1144" s="40">
        <v>1479794340</v>
      </c>
      <c r="J1144" s="40">
        <v>1476715869</v>
      </c>
      <c r="K1144" s="40" t="b">
        <v>0</v>
      </c>
      <c r="L1144" s="40">
        <v>103</v>
      </c>
      <c r="M1144" s="40" t="b">
        <v>1</v>
      </c>
      <c r="N1144" s="39" t="s">
        <v>8301</v>
      </c>
      <c r="O1144" s="40">
        <v>116</v>
      </c>
      <c r="P1144" s="40">
        <v>50.69</v>
      </c>
      <c r="Q1144" s="39" t="s">
        <v>8315</v>
      </c>
      <c r="R1144" s="39" t="s">
        <v>8355</v>
      </c>
      <c r="S1144" s="41">
        <v>42660.618854166663</v>
      </c>
      <c r="T1144" s="40"/>
      <c r="U1144" s="42">
        <v>42696.249305555553</v>
      </c>
    </row>
    <row r="1145" spans="1:21" x14ac:dyDescent="0.25">
      <c r="A1145" s="43">
        <v>3014</v>
      </c>
      <c r="B1145" s="44" t="s">
        <v>3014</v>
      </c>
      <c r="C1145" s="44" t="s">
        <v>7124</v>
      </c>
      <c r="D1145" s="59">
        <v>25000</v>
      </c>
      <c r="E1145" s="45">
        <v>28276</v>
      </c>
      <c r="F1145" s="62" t="s">
        <v>8218</v>
      </c>
      <c r="G1145" s="44" t="s">
        <v>8223</v>
      </c>
      <c r="H1145" s="44" t="s">
        <v>8245</v>
      </c>
      <c r="I1145" s="45">
        <v>1415163600</v>
      </c>
      <c r="J1145" s="45">
        <v>1412737080</v>
      </c>
      <c r="K1145" s="45" t="b">
        <v>0</v>
      </c>
      <c r="L1145" s="45">
        <v>557</v>
      </c>
      <c r="M1145" s="45" t="b">
        <v>1</v>
      </c>
      <c r="N1145" s="44" t="s">
        <v>8301</v>
      </c>
      <c r="O1145" s="45">
        <v>113</v>
      </c>
      <c r="P1145" s="45">
        <v>50.76</v>
      </c>
      <c r="Q1145" s="44" t="s">
        <v>8315</v>
      </c>
      <c r="R1145" s="44" t="s">
        <v>8355</v>
      </c>
      <c r="S1145" s="46">
        <v>41920.123611111114</v>
      </c>
      <c r="T1145" s="45"/>
      <c r="U1145" s="47">
        <v>41948.208333333336</v>
      </c>
    </row>
    <row r="1146" spans="1:21" x14ac:dyDescent="0.25">
      <c r="A1146" s="38">
        <v>3009</v>
      </c>
      <c r="B1146" s="39" t="s">
        <v>3009</v>
      </c>
      <c r="C1146" s="39" t="s">
        <v>7119</v>
      </c>
      <c r="D1146" s="58">
        <v>25000</v>
      </c>
      <c r="E1146" s="40">
        <v>29939</v>
      </c>
      <c r="F1146" s="61" t="s">
        <v>8218</v>
      </c>
      <c r="G1146" s="39" t="s">
        <v>8223</v>
      </c>
      <c r="H1146" s="39" t="s">
        <v>8245</v>
      </c>
      <c r="I1146" s="40">
        <v>1417012840</v>
      </c>
      <c r="J1146" s="40">
        <v>1414417240</v>
      </c>
      <c r="K1146" s="40" t="b">
        <v>0</v>
      </c>
      <c r="L1146" s="40">
        <v>128</v>
      </c>
      <c r="M1146" s="40" t="b">
        <v>1</v>
      </c>
      <c r="N1146" s="39" t="s">
        <v>8301</v>
      </c>
      <c r="O1146" s="40">
        <v>120</v>
      </c>
      <c r="P1146" s="40">
        <v>233.9</v>
      </c>
      <c r="Q1146" s="39" t="s">
        <v>8315</v>
      </c>
      <c r="R1146" s="39" t="s">
        <v>8355</v>
      </c>
      <c r="S1146" s="41">
        <v>41939.569907407407</v>
      </c>
      <c r="T1146" s="40"/>
      <c r="U1146" s="42">
        <v>41969.611574074072</v>
      </c>
    </row>
    <row r="1147" spans="1:21" x14ac:dyDescent="0.25">
      <c r="A1147" s="43">
        <v>3004</v>
      </c>
      <c r="B1147" s="44" t="s">
        <v>3004</v>
      </c>
      <c r="C1147" s="44" t="s">
        <v>7114</v>
      </c>
      <c r="D1147" s="59">
        <v>40000</v>
      </c>
      <c r="E1147" s="45">
        <v>45126</v>
      </c>
      <c r="F1147" s="62" t="s">
        <v>8218</v>
      </c>
      <c r="G1147" s="44" t="s">
        <v>8223</v>
      </c>
      <c r="H1147" s="44" t="s">
        <v>8245</v>
      </c>
      <c r="I1147" s="45">
        <v>1416089324</v>
      </c>
      <c r="J1147" s="45">
        <v>1413493724</v>
      </c>
      <c r="K1147" s="45" t="b">
        <v>0</v>
      </c>
      <c r="L1147" s="45">
        <v>277</v>
      </c>
      <c r="M1147" s="45" t="b">
        <v>1</v>
      </c>
      <c r="N1147" s="44" t="s">
        <v>8301</v>
      </c>
      <c r="O1147" s="45">
        <v>113</v>
      </c>
      <c r="P1147" s="45">
        <v>162.91</v>
      </c>
      <c r="Q1147" s="44" t="s">
        <v>8315</v>
      </c>
      <c r="R1147" s="44" t="s">
        <v>8355</v>
      </c>
      <c r="S1147" s="46">
        <v>41928.881064814814</v>
      </c>
      <c r="T1147" s="45"/>
      <c r="U1147" s="47">
        <v>41958.922731481478</v>
      </c>
    </row>
    <row r="1148" spans="1:21" x14ac:dyDescent="0.25">
      <c r="A1148" s="38">
        <v>2985</v>
      </c>
      <c r="B1148" s="39" t="s">
        <v>2985</v>
      </c>
      <c r="C1148" s="39" t="s">
        <v>7095</v>
      </c>
      <c r="D1148" s="58">
        <v>10000</v>
      </c>
      <c r="E1148" s="40">
        <v>12165</v>
      </c>
      <c r="F1148" s="61" t="s">
        <v>8218</v>
      </c>
      <c r="G1148" s="39" t="s">
        <v>8227</v>
      </c>
      <c r="H1148" s="39" t="s">
        <v>8249</v>
      </c>
      <c r="I1148" s="40">
        <v>1477886400</v>
      </c>
      <c r="J1148" s="40">
        <v>1476228128</v>
      </c>
      <c r="K1148" s="40" t="b">
        <v>0</v>
      </c>
      <c r="L1148" s="40">
        <v>111</v>
      </c>
      <c r="M1148" s="40" t="b">
        <v>1</v>
      </c>
      <c r="N1148" s="39" t="s">
        <v>8301</v>
      </c>
      <c r="O1148" s="40">
        <v>122</v>
      </c>
      <c r="P1148" s="40">
        <v>109.59</v>
      </c>
      <c r="Q1148" s="39" t="s">
        <v>8315</v>
      </c>
      <c r="R1148" s="39" t="s">
        <v>8355</v>
      </c>
      <c r="S1148" s="41">
        <v>42654.973703703705</v>
      </c>
      <c r="T1148" s="40"/>
      <c r="U1148" s="42">
        <v>42674.166666666664</v>
      </c>
    </row>
    <row r="1149" spans="1:21" x14ac:dyDescent="0.25">
      <c r="A1149" s="43">
        <v>2978</v>
      </c>
      <c r="B1149" s="44" t="s">
        <v>2978</v>
      </c>
      <c r="C1149" s="44" t="s">
        <v>7088</v>
      </c>
      <c r="D1149" s="59">
        <v>750</v>
      </c>
      <c r="E1149" s="45">
        <v>971</v>
      </c>
      <c r="F1149" s="62" t="s">
        <v>8218</v>
      </c>
      <c r="G1149" s="44" t="s">
        <v>8223</v>
      </c>
      <c r="H1149" s="44" t="s">
        <v>8245</v>
      </c>
      <c r="I1149" s="45">
        <v>1413784740</v>
      </c>
      <c r="J1149" s="45">
        <v>1412954547</v>
      </c>
      <c r="K1149" s="45" t="b">
        <v>0</v>
      </c>
      <c r="L1149" s="45">
        <v>16</v>
      </c>
      <c r="M1149" s="45" t="b">
        <v>1</v>
      </c>
      <c r="N1149" s="44" t="s">
        <v>8269</v>
      </c>
      <c r="O1149" s="45">
        <v>129</v>
      </c>
      <c r="P1149" s="45">
        <v>60.69</v>
      </c>
      <c r="Q1149" s="44" t="s">
        <v>8315</v>
      </c>
      <c r="R1149" s="44" t="s">
        <v>8316</v>
      </c>
      <c r="S1149" s="46">
        <v>41922.640590277777</v>
      </c>
      <c r="T1149" s="45"/>
      <c r="U1149" s="47">
        <v>41932.249305555553</v>
      </c>
    </row>
    <row r="1150" spans="1:21" x14ac:dyDescent="0.25">
      <c r="A1150" s="38">
        <v>2975</v>
      </c>
      <c r="B1150" s="39" t="s">
        <v>2975</v>
      </c>
      <c r="C1150" s="39" t="s">
        <v>7085</v>
      </c>
      <c r="D1150" s="58">
        <v>8000</v>
      </c>
      <c r="E1150" s="40">
        <v>8010</v>
      </c>
      <c r="F1150" s="61" t="s">
        <v>8218</v>
      </c>
      <c r="G1150" s="39" t="s">
        <v>8223</v>
      </c>
      <c r="H1150" s="39" t="s">
        <v>8245</v>
      </c>
      <c r="I1150" s="40">
        <v>1417057200</v>
      </c>
      <c r="J1150" s="40">
        <v>1414599886</v>
      </c>
      <c r="K1150" s="40" t="b">
        <v>0</v>
      </c>
      <c r="L1150" s="40">
        <v>113</v>
      </c>
      <c r="M1150" s="40" t="b">
        <v>1</v>
      </c>
      <c r="N1150" s="39" t="s">
        <v>8269</v>
      </c>
      <c r="O1150" s="40">
        <v>100</v>
      </c>
      <c r="P1150" s="40">
        <v>70.88</v>
      </c>
      <c r="Q1150" s="39" t="s">
        <v>8315</v>
      </c>
      <c r="R1150" s="39" t="s">
        <v>8316</v>
      </c>
      <c r="S1150" s="41">
        <v>41941.683865740742</v>
      </c>
      <c r="T1150" s="40"/>
      <c r="U1150" s="42">
        <v>41970.125</v>
      </c>
    </row>
    <row r="1151" spans="1:21" x14ac:dyDescent="0.25">
      <c r="A1151" s="43">
        <v>2837</v>
      </c>
      <c r="B1151" s="44" t="s">
        <v>2837</v>
      </c>
      <c r="C1151" s="44" t="s">
        <v>6947</v>
      </c>
      <c r="D1151" s="59">
        <v>850</v>
      </c>
      <c r="E1151" s="45">
        <v>850</v>
      </c>
      <c r="F1151" s="62" t="s">
        <v>8218</v>
      </c>
      <c r="G1151" s="44" t="s">
        <v>8228</v>
      </c>
      <c r="H1151" s="44" t="s">
        <v>8250</v>
      </c>
      <c r="I1151" s="45">
        <v>1449701284</v>
      </c>
      <c r="J1151" s="45">
        <v>1446241684</v>
      </c>
      <c r="K1151" s="45" t="b">
        <v>0</v>
      </c>
      <c r="L1151" s="45">
        <v>21</v>
      </c>
      <c r="M1151" s="45" t="b">
        <v>1</v>
      </c>
      <c r="N1151" s="44" t="s">
        <v>8269</v>
      </c>
      <c r="O1151" s="45">
        <v>100</v>
      </c>
      <c r="P1151" s="45">
        <v>40.479999999999997</v>
      </c>
      <c r="Q1151" s="44" t="s">
        <v>8315</v>
      </c>
      <c r="R1151" s="44" t="s">
        <v>8316</v>
      </c>
      <c r="S1151" s="46">
        <v>42307.908379629633</v>
      </c>
      <c r="T1151" s="45"/>
      <c r="U1151" s="47">
        <v>42347.950046296297</v>
      </c>
    </row>
    <row r="1152" spans="1:21" x14ac:dyDescent="0.25">
      <c r="A1152" s="38">
        <v>2832</v>
      </c>
      <c r="B1152" s="39" t="s">
        <v>2832</v>
      </c>
      <c r="C1152" s="39" t="s">
        <v>6942</v>
      </c>
      <c r="D1152" s="58">
        <v>2500</v>
      </c>
      <c r="E1152" s="40">
        <v>2867.99</v>
      </c>
      <c r="F1152" s="61" t="s">
        <v>8218</v>
      </c>
      <c r="G1152" s="39" t="s">
        <v>8224</v>
      </c>
      <c r="H1152" s="39" t="s">
        <v>8246</v>
      </c>
      <c r="I1152" s="40">
        <v>1416780000</v>
      </c>
      <c r="J1152" s="40">
        <v>1414342894</v>
      </c>
      <c r="K1152" s="40" t="b">
        <v>0</v>
      </c>
      <c r="L1152" s="40">
        <v>95</v>
      </c>
      <c r="M1152" s="40" t="b">
        <v>1</v>
      </c>
      <c r="N1152" s="39" t="s">
        <v>8269</v>
      </c>
      <c r="O1152" s="40">
        <v>115</v>
      </c>
      <c r="P1152" s="40">
        <v>30.19</v>
      </c>
      <c r="Q1152" s="39" t="s">
        <v>8315</v>
      </c>
      <c r="R1152" s="39" t="s">
        <v>8316</v>
      </c>
      <c r="S1152" s="41">
        <v>41938.709421296298</v>
      </c>
      <c r="T1152" s="40">
        <v>2014</v>
      </c>
      <c r="U1152" s="42">
        <v>41966.916666666664</v>
      </c>
    </row>
    <row r="1153" spans="1:21" x14ac:dyDescent="0.25">
      <c r="A1153" s="43">
        <v>1293</v>
      </c>
      <c r="B1153" s="44" t="s">
        <v>1294</v>
      </c>
      <c r="C1153" s="44" t="s">
        <v>5403</v>
      </c>
      <c r="D1153" s="59">
        <v>15000</v>
      </c>
      <c r="E1153" s="45">
        <v>15335</v>
      </c>
      <c r="F1153" s="62" t="s">
        <v>8218</v>
      </c>
      <c r="G1153" s="44" t="s">
        <v>8223</v>
      </c>
      <c r="H1153" s="44" t="s">
        <v>8245</v>
      </c>
      <c r="I1153" s="45">
        <v>1447523371</v>
      </c>
      <c r="J1153" s="45">
        <v>1444927771</v>
      </c>
      <c r="K1153" s="45" t="b">
        <v>0</v>
      </c>
      <c r="L1153" s="45">
        <v>120</v>
      </c>
      <c r="M1153" s="45" t="b">
        <v>1</v>
      </c>
      <c r="N1153" s="44" t="s">
        <v>8269</v>
      </c>
      <c r="O1153" s="45">
        <v>102</v>
      </c>
      <c r="P1153" s="45">
        <v>127.79</v>
      </c>
      <c r="Q1153" s="44" t="s">
        <v>8315</v>
      </c>
      <c r="R1153" s="44" t="s">
        <v>8316</v>
      </c>
      <c r="S1153" s="46">
        <v>42292.701053240744</v>
      </c>
      <c r="T1153" s="45"/>
      <c r="U1153" s="47">
        <v>42322.742719907408</v>
      </c>
    </row>
    <row r="1154" spans="1:21" x14ac:dyDescent="0.25">
      <c r="A1154" s="38">
        <v>1294</v>
      </c>
      <c r="B1154" s="39" t="s">
        <v>1295</v>
      </c>
      <c r="C1154" s="39" t="s">
        <v>5404</v>
      </c>
      <c r="D1154" s="58">
        <v>500</v>
      </c>
      <c r="E1154" s="40">
        <v>610</v>
      </c>
      <c r="F1154" s="61" t="s">
        <v>8218</v>
      </c>
      <c r="G1154" s="39" t="s">
        <v>8224</v>
      </c>
      <c r="H1154" s="39" t="s">
        <v>8246</v>
      </c>
      <c r="I1154" s="40">
        <v>1445252400</v>
      </c>
      <c r="J1154" s="40">
        <v>1443696797</v>
      </c>
      <c r="K1154" s="40" t="b">
        <v>0</v>
      </c>
      <c r="L1154" s="40">
        <v>22</v>
      </c>
      <c r="M1154" s="40" t="b">
        <v>1</v>
      </c>
      <c r="N1154" s="39" t="s">
        <v>8269</v>
      </c>
      <c r="O1154" s="40">
        <v>122</v>
      </c>
      <c r="P1154" s="40">
        <v>27.73</v>
      </c>
      <c r="Q1154" s="39" t="s">
        <v>8315</v>
      </c>
      <c r="R1154" s="39" t="s">
        <v>8316</v>
      </c>
      <c r="S1154" s="41">
        <v>42278.453668981485</v>
      </c>
      <c r="T1154" s="40">
        <v>2015</v>
      </c>
      <c r="U1154" s="42">
        <v>42296.458333333336</v>
      </c>
    </row>
    <row r="1155" spans="1:21" x14ac:dyDescent="0.25">
      <c r="A1155" s="43">
        <v>2784</v>
      </c>
      <c r="B1155" s="44" t="s">
        <v>2784</v>
      </c>
      <c r="C1155" s="44" t="s">
        <v>6894</v>
      </c>
      <c r="D1155" s="59">
        <v>6000</v>
      </c>
      <c r="E1155" s="45">
        <v>7140</v>
      </c>
      <c r="F1155" s="62" t="s">
        <v>8218</v>
      </c>
      <c r="G1155" s="44" t="s">
        <v>8223</v>
      </c>
      <c r="H1155" s="44" t="s">
        <v>8245</v>
      </c>
      <c r="I1155" s="45">
        <v>1414608843</v>
      </c>
      <c r="J1155" s="45">
        <v>1412794443</v>
      </c>
      <c r="K1155" s="45" t="b">
        <v>0</v>
      </c>
      <c r="L1155" s="45">
        <v>108</v>
      </c>
      <c r="M1155" s="45" t="b">
        <v>1</v>
      </c>
      <c r="N1155" s="44" t="s">
        <v>8269</v>
      </c>
      <c r="O1155" s="45">
        <v>119</v>
      </c>
      <c r="P1155" s="45">
        <v>66.11</v>
      </c>
      <c r="Q1155" s="44" t="s">
        <v>8315</v>
      </c>
      <c r="R1155" s="44" t="s">
        <v>8316</v>
      </c>
      <c r="S1155" s="46">
        <v>41920.787534722222</v>
      </c>
      <c r="T1155" s="45"/>
      <c r="U1155" s="47">
        <v>41941.787534722222</v>
      </c>
    </row>
    <row r="1156" spans="1:21" x14ac:dyDescent="0.25">
      <c r="A1156" s="38">
        <v>2720</v>
      </c>
      <c r="B1156" s="39" t="s">
        <v>2720</v>
      </c>
      <c r="C1156" s="39" t="s">
        <v>6830</v>
      </c>
      <c r="D1156" s="58">
        <v>25000</v>
      </c>
      <c r="E1156" s="40">
        <v>29531</v>
      </c>
      <c r="F1156" s="61" t="s">
        <v>8218</v>
      </c>
      <c r="G1156" s="39" t="s">
        <v>8223</v>
      </c>
      <c r="H1156" s="39" t="s">
        <v>8245</v>
      </c>
      <c r="I1156" s="40">
        <v>1478866253</v>
      </c>
      <c r="J1156" s="40">
        <v>1476270653</v>
      </c>
      <c r="K1156" s="40" t="b">
        <v>0</v>
      </c>
      <c r="L1156" s="40">
        <v>173</v>
      </c>
      <c r="M1156" s="40" t="b">
        <v>1</v>
      </c>
      <c r="N1156" s="39" t="s">
        <v>8301</v>
      </c>
      <c r="O1156" s="40">
        <v>118</v>
      </c>
      <c r="P1156" s="40">
        <v>170.7</v>
      </c>
      <c r="Q1156" s="39" t="s">
        <v>8315</v>
      </c>
      <c r="R1156" s="39" t="s">
        <v>8355</v>
      </c>
      <c r="S1156" s="41">
        <v>42655.465891203705</v>
      </c>
      <c r="T1156" s="40"/>
      <c r="U1156" s="42">
        <v>42685.507557870369</v>
      </c>
    </row>
    <row r="1157" spans="1:21" x14ac:dyDescent="0.25">
      <c r="A1157" s="43">
        <v>2717</v>
      </c>
      <c r="B1157" s="44" t="s">
        <v>2717</v>
      </c>
      <c r="C1157" s="44" t="s">
        <v>6827</v>
      </c>
      <c r="D1157" s="59">
        <v>25000</v>
      </c>
      <c r="E1157" s="45">
        <v>30026</v>
      </c>
      <c r="F1157" s="62" t="s">
        <v>8218</v>
      </c>
      <c r="G1157" s="44" t="s">
        <v>8223</v>
      </c>
      <c r="H1157" s="44" t="s">
        <v>8245</v>
      </c>
      <c r="I1157" s="45">
        <v>1417906649</v>
      </c>
      <c r="J1157" s="45">
        <v>1414015049</v>
      </c>
      <c r="K1157" s="45" t="b">
        <v>1</v>
      </c>
      <c r="L1157" s="45">
        <v>325</v>
      </c>
      <c r="M1157" s="45" t="b">
        <v>1</v>
      </c>
      <c r="N1157" s="44" t="s">
        <v>8301</v>
      </c>
      <c r="O1157" s="45">
        <v>120</v>
      </c>
      <c r="P1157" s="45">
        <v>92.39</v>
      </c>
      <c r="Q1157" s="44" t="s">
        <v>8315</v>
      </c>
      <c r="R1157" s="44" t="s">
        <v>8355</v>
      </c>
      <c r="S1157" s="46">
        <v>41934.914918981478</v>
      </c>
      <c r="T1157" s="45"/>
      <c r="U1157" s="47">
        <v>41979.956585648149</v>
      </c>
    </row>
    <row r="1158" spans="1:21" x14ac:dyDescent="0.25">
      <c r="A1158" s="38">
        <v>4109</v>
      </c>
      <c r="B1158" s="39" t="s">
        <v>4105</v>
      </c>
      <c r="C1158" s="39" t="s">
        <v>8212</v>
      </c>
      <c r="D1158" s="58">
        <v>500</v>
      </c>
      <c r="E1158" s="40">
        <v>0</v>
      </c>
      <c r="F1158" s="61" t="s">
        <v>8220</v>
      </c>
      <c r="G1158" s="39" t="s">
        <v>8224</v>
      </c>
      <c r="H1158" s="39" t="s">
        <v>8246</v>
      </c>
      <c r="I1158" s="40">
        <v>1448805404</v>
      </c>
      <c r="J1158" s="40">
        <v>1446209804</v>
      </c>
      <c r="K1158" s="40" t="b">
        <v>0</v>
      </c>
      <c r="L1158" s="40">
        <v>0</v>
      </c>
      <c r="M1158" s="40" t="b">
        <v>0</v>
      </c>
      <c r="N1158" s="39" t="s">
        <v>8269</v>
      </c>
      <c r="O1158" s="40">
        <v>0</v>
      </c>
      <c r="P1158" s="40">
        <v>0</v>
      </c>
      <c r="Q1158" s="39" t="s">
        <v>8315</v>
      </c>
      <c r="R1158" s="39" t="s">
        <v>8316</v>
      </c>
      <c r="S1158" s="41">
        <v>42307.539398148147</v>
      </c>
      <c r="T1158" s="40">
        <v>2015</v>
      </c>
      <c r="U1158" s="42">
        <v>42337.581064814818</v>
      </c>
    </row>
    <row r="1159" spans="1:21" x14ac:dyDescent="0.25">
      <c r="A1159" s="43">
        <v>4100</v>
      </c>
      <c r="B1159" s="44" t="s">
        <v>4096</v>
      </c>
      <c r="C1159" s="44" t="s">
        <v>8203</v>
      </c>
      <c r="D1159" s="59">
        <v>270</v>
      </c>
      <c r="E1159" s="45">
        <v>0</v>
      </c>
      <c r="F1159" s="62" t="s">
        <v>8220</v>
      </c>
      <c r="G1159" s="44" t="s">
        <v>8223</v>
      </c>
      <c r="H1159" s="44" t="s">
        <v>8245</v>
      </c>
      <c r="I1159" s="45">
        <v>1414205990</v>
      </c>
      <c r="J1159" s="45">
        <v>1413341990</v>
      </c>
      <c r="K1159" s="45" t="b">
        <v>0</v>
      </c>
      <c r="L1159" s="45">
        <v>0</v>
      </c>
      <c r="M1159" s="45" t="b">
        <v>0</v>
      </c>
      <c r="N1159" s="44" t="s">
        <v>8269</v>
      </c>
      <c r="O1159" s="45">
        <v>0</v>
      </c>
      <c r="P1159" s="45">
        <v>0</v>
      </c>
      <c r="Q1159" s="44" t="s">
        <v>8315</v>
      </c>
      <c r="R1159" s="44" t="s">
        <v>8316</v>
      </c>
      <c r="S1159" s="46">
        <v>41927.124884259261</v>
      </c>
      <c r="T1159" s="45"/>
      <c r="U1159" s="47">
        <v>41937.124884259261</v>
      </c>
    </row>
    <row r="1160" spans="1:21" x14ac:dyDescent="0.25">
      <c r="A1160" s="38">
        <v>4086</v>
      </c>
      <c r="B1160" s="39" t="s">
        <v>4082</v>
      </c>
      <c r="C1160" s="39" t="s">
        <v>8189</v>
      </c>
      <c r="D1160" s="58">
        <v>1000</v>
      </c>
      <c r="E1160" s="40">
        <v>47</v>
      </c>
      <c r="F1160" s="61" t="s">
        <v>8220</v>
      </c>
      <c r="G1160" s="39" t="s">
        <v>8223</v>
      </c>
      <c r="H1160" s="39" t="s">
        <v>8245</v>
      </c>
      <c r="I1160" s="40">
        <v>1448078400</v>
      </c>
      <c r="J1160" s="40">
        <v>1445985299</v>
      </c>
      <c r="K1160" s="40" t="b">
        <v>0</v>
      </c>
      <c r="L1160" s="40">
        <v>5</v>
      </c>
      <c r="M1160" s="40" t="b">
        <v>0</v>
      </c>
      <c r="N1160" s="39" t="s">
        <v>8269</v>
      </c>
      <c r="O1160" s="40">
        <v>5</v>
      </c>
      <c r="P1160" s="40">
        <v>9.4</v>
      </c>
      <c r="Q1160" s="39" t="s">
        <v>8315</v>
      </c>
      <c r="R1160" s="39" t="s">
        <v>8316</v>
      </c>
      <c r="S1160" s="41">
        <v>42304.940960648149</v>
      </c>
      <c r="T1160" s="40"/>
      <c r="U1160" s="42">
        <v>42329.166666666664</v>
      </c>
    </row>
    <row r="1161" spans="1:21" x14ac:dyDescent="0.25">
      <c r="A1161" s="43">
        <v>4082</v>
      </c>
      <c r="B1161" s="44" t="s">
        <v>4078</v>
      </c>
      <c r="C1161" s="44" t="s">
        <v>8185</v>
      </c>
      <c r="D1161" s="59">
        <v>150</v>
      </c>
      <c r="E1161" s="45">
        <v>3</v>
      </c>
      <c r="F1161" s="62" t="s">
        <v>8220</v>
      </c>
      <c r="G1161" s="44" t="s">
        <v>8223</v>
      </c>
      <c r="H1161" s="44" t="s">
        <v>8245</v>
      </c>
      <c r="I1161" s="45">
        <v>1447542000</v>
      </c>
      <c r="J1161" s="45">
        <v>1446179553</v>
      </c>
      <c r="K1161" s="45" t="b">
        <v>0</v>
      </c>
      <c r="L1161" s="45">
        <v>2</v>
      </c>
      <c r="M1161" s="45" t="b">
        <v>0</v>
      </c>
      <c r="N1161" s="44" t="s">
        <v>8269</v>
      </c>
      <c r="O1161" s="45">
        <v>2</v>
      </c>
      <c r="P1161" s="45">
        <v>1.5</v>
      </c>
      <c r="Q1161" s="44" t="s">
        <v>8315</v>
      </c>
      <c r="R1161" s="44" t="s">
        <v>8316</v>
      </c>
      <c r="S1161" s="46">
        <v>42307.189270833333</v>
      </c>
      <c r="T1161" s="45"/>
      <c r="U1161" s="47">
        <v>42322.958333333336</v>
      </c>
    </row>
    <row r="1162" spans="1:21" x14ac:dyDescent="0.25">
      <c r="A1162" s="38">
        <v>4074</v>
      </c>
      <c r="B1162" s="39" t="s">
        <v>4070</v>
      </c>
      <c r="C1162" s="39" t="s">
        <v>8177</v>
      </c>
      <c r="D1162" s="58">
        <v>2750</v>
      </c>
      <c r="E1162" s="40">
        <v>735</v>
      </c>
      <c r="F1162" s="61" t="s">
        <v>8220</v>
      </c>
      <c r="G1162" s="39" t="s">
        <v>8224</v>
      </c>
      <c r="H1162" s="39" t="s">
        <v>8246</v>
      </c>
      <c r="I1162" s="40">
        <v>1446732975</v>
      </c>
      <c r="J1162" s="40">
        <v>1444137375</v>
      </c>
      <c r="K1162" s="40" t="b">
        <v>0</v>
      </c>
      <c r="L1162" s="40">
        <v>21</v>
      </c>
      <c r="M1162" s="40" t="b">
        <v>0</v>
      </c>
      <c r="N1162" s="39" t="s">
        <v>8269</v>
      </c>
      <c r="O1162" s="40">
        <v>27</v>
      </c>
      <c r="P1162" s="40">
        <v>35</v>
      </c>
      <c r="Q1162" s="39" t="s">
        <v>8315</v>
      </c>
      <c r="R1162" s="39" t="s">
        <v>8316</v>
      </c>
      <c r="S1162" s="41">
        <v>42283.552951388891</v>
      </c>
      <c r="T1162" s="40">
        <v>2015</v>
      </c>
      <c r="U1162" s="42">
        <v>42313.594618055555</v>
      </c>
    </row>
    <row r="1163" spans="1:21" x14ac:dyDescent="0.25">
      <c r="A1163" s="43">
        <v>4053</v>
      </c>
      <c r="B1163" s="44" t="s">
        <v>4049</v>
      </c>
      <c r="C1163" s="44" t="s">
        <v>8157</v>
      </c>
      <c r="D1163" s="59">
        <v>500</v>
      </c>
      <c r="E1163" s="45">
        <v>110</v>
      </c>
      <c r="F1163" s="62" t="s">
        <v>8220</v>
      </c>
      <c r="G1163" s="44" t="s">
        <v>8224</v>
      </c>
      <c r="H1163" s="44" t="s">
        <v>8246</v>
      </c>
      <c r="I1163" s="45">
        <v>1416081600</v>
      </c>
      <c r="J1163" s="45">
        <v>1413477228</v>
      </c>
      <c r="K1163" s="45" t="b">
        <v>0</v>
      </c>
      <c r="L1163" s="45">
        <v>2</v>
      </c>
      <c r="M1163" s="45" t="b">
        <v>0</v>
      </c>
      <c r="N1163" s="44" t="s">
        <v>8269</v>
      </c>
      <c r="O1163" s="45">
        <v>22</v>
      </c>
      <c r="P1163" s="45">
        <v>55</v>
      </c>
      <c r="Q1163" s="44" t="s">
        <v>8315</v>
      </c>
      <c r="R1163" s="44" t="s">
        <v>8316</v>
      </c>
      <c r="S1163" s="46">
        <v>41928.690138888887</v>
      </c>
      <c r="T1163" s="45">
        <v>2014</v>
      </c>
      <c r="U1163" s="47">
        <v>41958.833333333336</v>
      </c>
    </row>
    <row r="1164" spans="1:21" x14ac:dyDescent="0.25">
      <c r="A1164" s="38">
        <v>4039</v>
      </c>
      <c r="B1164" s="39" t="s">
        <v>4035</v>
      </c>
      <c r="C1164" s="39" t="s">
        <v>8143</v>
      </c>
      <c r="D1164" s="58">
        <v>500</v>
      </c>
      <c r="E1164" s="40">
        <v>300</v>
      </c>
      <c r="F1164" s="61" t="s">
        <v>8220</v>
      </c>
      <c r="G1164" s="39" t="s">
        <v>8223</v>
      </c>
      <c r="H1164" s="39" t="s">
        <v>8245</v>
      </c>
      <c r="I1164" s="40">
        <v>1448949540</v>
      </c>
      <c r="J1164" s="40">
        <v>1446048367</v>
      </c>
      <c r="K1164" s="40" t="b">
        <v>0</v>
      </c>
      <c r="L1164" s="40">
        <v>5</v>
      </c>
      <c r="M1164" s="40" t="b">
        <v>0</v>
      </c>
      <c r="N1164" s="39" t="s">
        <v>8269</v>
      </c>
      <c r="O1164" s="40">
        <v>60</v>
      </c>
      <c r="P1164" s="40">
        <v>60</v>
      </c>
      <c r="Q1164" s="39" t="s">
        <v>8315</v>
      </c>
      <c r="R1164" s="39" t="s">
        <v>8316</v>
      </c>
      <c r="S1164" s="41">
        <v>42305.670914351853</v>
      </c>
      <c r="T1164" s="40"/>
      <c r="U1164" s="42">
        <v>42339.249305555553</v>
      </c>
    </row>
    <row r="1165" spans="1:21" x14ac:dyDescent="0.25">
      <c r="A1165" s="43">
        <v>4032</v>
      </c>
      <c r="B1165" s="44" t="s">
        <v>4028</v>
      </c>
      <c r="C1165" s="44" t="s">
        <v>8137</v>
      </c>
      <c r="D1165" s="59">
        <v>6048</v>
      </c>
      <c r="E1165" s="45">
        <v>413</v>
      </c>
      <c r="F1165" s="62" t="s">
        <v>8220</v>
      </c>
      <c r="G1165" s="44" t="s">
        <v>8223</v>
      </c>
      <c r="H1165" s="44" t="s">
        <v>8245</v>
      </c>
      <c r="I1165" s="45">
        <v>1450211116</v>
      </c>
      <c r="J1165" s="45">
        <v>1445023516</v>
      </c>
      <c r="K1165" s="45" t="b">
        <v>0</v>
      </c>
      <c r="L1165" s="45">
        <v>7</v>
      </c>
      <c r="M1165" s="45" t="b">
        <v>0</v>
      </c>
      <c r="N1165" s="44" t="s">
        <v>8269</v>
      </c>
      <c r="O1165" s="45">
        <v>7</v>
      </c>
      <c r="P1165" s="45">
        <v>59</v>
      </c>
      <c r="Q1165" s="44" t="s">
        <v>8315</v>
      </c>
      <c r="R1165" s="44" t="s">
        <v>8316</v>
      </c>
      <c r="S1165" s="46">
        <v>42293.809212962966</v>
      </c>
      <c r="T1165" s="45"/>
      <c r="U1165" s="47">
        <v>42353.85087962963</v>
      </c>
    </row>
    <row r="1166" spans="1:21" x14ac:dyDescent="0.25">
      <c r="A1166" s="38">
        <v>4031</v>
      </c>
      <c r="B1166" s="39" t="s">
        <v>4027</v>
      </c>
      <c r="C1166" s="39" t="s">
        <v>8136</v>
      </c>
      <c r="D1166" s="58">
        <v>5000</v>
      </c>
      <c r="E1166" s="40">
        <v>0</v>
      </c>
      <c r="F1166" s="61" t="s">
        <v>8220</v>
      </c>
      <c r="G1166" s="39" t="s">
        <v>8223</v>
      </c>
      <c r="H1166" s="39" t="s">
        <v>8245</v>
      </c>
      <c r="I1166" s="40">
        <v>1418914964</v>
      </c>
      <c r="J1166" s="40">
        <v>1414591364</v>
      </c>
      <c r="K1166" s="40" t="b">
        <v>0</v>
      </c>
      <c r="L1166" s="40">
        <v>0</v>
      </c>
      <c r="M1166" s="40" t="b">
        <v>0</v>
      </c>
      <c r="N1166" s="39" t="s">
        <v>8269</v>
      </c>
      <c r="O1166" s="40">
        <v>0</v>
      </c>
      <c r="P1166" s="40">
        <v>0</v>
      </c>
      <c r="Q1166" s="39" t="s">
        <v>8315</v>
      </c>
      <c r="R1166" s="39" t="s">
        <v>8316</v>
      </c>
      <c r="S1166" s="41">
        <v>41941.585231481484</v>
      </c>
      <c r="T1166" s="40"/>
      <c r="U1166" s="42">
        <v>41991.626898148148</v>
      </c>
    </row>
    <row r="1167" spans="1:21" x14ac:dyDescent="0.25">
      <c r="A1167" s="43">
        <v>4026</v>
      </c>
      <c r="B1167" s="44" t="s">
        <v>4022</v>
      </c>
      <c r="C1167" s="44" t="s">
        <v>8131</v>
      </c>
      <c r="D1167" s="59">
        <v>4000</v>
      </c>
      <c r="E1167" s="45">
        <v>0</v>
      </c>
      <c r="F1167" s="62" t="s">
        <v>8220</v>
      </c>
      <c r="G1167" s="44" t="s">
        <v>8223</v>
      </c>
      <c r="H1167" s="44" t="s">
        <v>8245</v>
      </c>
      <c r="I1167" s="45">
        <v>1449247439</v>
      </c>
      <c r="J1167" s="45">
        <v>1444059839</v>
      </c>
      <c r="K1167" s="45" t="b">
        <v>0</v>
      </c>
      <c r="L1167" s="45">
        <v>0</v>
      </c>
      <c r="M1167" s="45" t="b">
        <v>0</v>
      </c>
      <c r="N1167" s="44" t="s">
        <v>8269</v>
      </c>
      <c r="O1167" s="45">
        <v>0</v>
      </c>
      <c r="P1167" s="45">
        <v>0</v>
      </c>
      <c r="Q1167" s="44" t="s">
        <v>8315</v>
      </c>
      <c r="R1167" s="44" t="s">
        <v>8316</v>
      </c>
      <c r="S1167" s="46">
        <v>42282.655543981484</v>
      </c>
      <c r="T1167" s="45"/>
      <c r="U1167" s="47">
        <v>42342.697210648148</v>
      </c>
    </row>
    <row r="1168" spans="1:21" x14ac:dyDescent="0.25">
      <c r="A1168" s="38">
        <v>4010</v>
      </c>
      <c r="B1168" s="39" t="s">
        <v>4006</v>
      </c>
      <c r="C1168" s="39" t="s">
        <v>8115</v>
      </c>
      <c r="D1168" s="58">
        <v>7200</v>
      </c>
      <c r="E1168" s="40">
        <v>1742</v>
      </c>
      <c r="F1168" s="61" t="s">
        <v>8220</v>
      </c>
      <c r="G1168" s="39" t="s">
        <v>8223</v>
      </c>
      <c r="H1168" s="39" t="s">
        <v>8245</v>
      </c>
      <c r="I1168" s="40">
        <v>1414348166</v>
      </c>
      <c r="J1168" s="40">
        <v>1412879366</v>
      </c>
      <c r="K1168" s="40" t="b">
        <v>0</v>
      </c>
      <c r="L1168" s="40">
        <v>38</v>
      </c>
      <c r="M1168" s="40" t="b">
        <v>0</v>
      </c>
      <c r="N1168" s="39" t="s">
        <v>8269</v>
      </c>
      <c r="O1168" s="40">
        <v>24</v>
      </c>
      <c r="P1168" s="40">
        <v>45.84</v>
      </c>
      <c r="Q1168" s="39" t="s">
        <v>8315</v>
      </c>
      <c r="R1168" s="39" t="s">
        <v>8316</v>
      </c>
      <c r="S1168" s="41">
        <v>41921.770439814813</v>
      </c>
      <c r="T1168" s="40"/>
      <c r="U1168" s="42">
        <v>41938.770439814813</v>
      </c>
    </row>
    <row r="1169" spans="1:21" x14ac:dyDescent="0.25">
      <c r="A1169" s="43">
        <v>3992</v>
      </c>
      <c r="B1169" s="44" t="s">
        <v>3988</v>
      </c>
      <c r="C1169" s="44" t="s">
        <v>8098</v>
      </c>
      <c r="D1169" s="59">
        <v>10000</v>
      </c>
      <c r="E1169" s="45">
        <v>541</v>
      </c>
      <c r="F1169" s="62" t="s">
        <v>8220</v>
      </c>
      <c r="G1169" s="44" t="s">
        <v>8223</v>
      </c>
      <c r="H1169" s="44" t="s">
        <v>8245</v>
      </c>
      <c r="I1169" s="45">
        <v>1449876859</v>
      </c>
      <c r="J1169" s="45">
        <v>1444689259</v>
      </c>
      <c r="K1169" s="45" t="b">
        <v>0</v>
      </c>
      <c r="L1169" s="45">
        <v>9</v>
      </c>
      <c r="M1169" s="45" t="b">
        <v>0</v>
      </c>
      <c r="N1169" s="44" t="s">
        <v>8269</v>
      </c>
      <c r="O1169" s="45">
        <v>5</v>
      </c>
      <c r="P1169" s="45">
        <v>60.11</v>
      </c>
      <c r="Q1169" s="44" t="s">
        <v>8315</v>
      </c>
      <c r="R1169" s="44" t="s">
        <v>8316</v>
      </c>
      <c r="S1169" s="46">
        <v>42289.940497685187</v>
      </c>
      <c r="T1169" s="45"/>
      <c r="U1169" s="47">
        <v>42349.982164351852</v>
      </c>
    </row>
    <row r="1170" spans="1:21" x14ac:dyDescent="0.25">
      <c r="A1170" s="38">
        <v>3989</v>
      </c>
      <c r="B1170" s="39" t="s">
        <v>3985</v>
      </c>
      <c r="C1170" s="39" t="s">
        <v>8095</v>
      </c>
      <c r="D1170" s="58">
        <v>3000</v>
      </c>
      <c r="E1170" s="40">
        <v>0</v>
      </c>
      <c r="F1170" s="61" t="s">
        <v>8220</v>
      </c>
      <c r="G1170" s="39" t="s">
        <v>8223</v>
      </c>
      <c r="H1170" s="39" t="s">
        <v>8245</v>
      </c>
      <c r="I1170" s="40">
        <v>1447009181</v>
      </c>
      <c r="J1170" s="40">
        <v>1444413581</v>
      </c>
      <c r="K1170" s="40" t="b">
        <v>0</v>
      </c>
      <c r="L1170" s="40">
        <v>0</v>
      </c>
      <c r="M1170" s="40" t="b">
        <v>0</v>
      </c>
      <c r="N1170" s="39" t="s">
        <v>8269</v>
      </c>
      <c r="O1170" s="40">
        <v>0</v>
      </c>
      <c r="P1170" s="40">
        <v>0</v>
      </c>
      <c r="Q1170" s="39" t="s">
        <v>8315</v>
      </c>
      <c r="R1170" s="39" t="s">
        <v>8316</v>
      </c>
      <c r="S1170" s="41">
        <v>42286.749780092592</v>
      </c>
      <c r="T1170" s="40"/>
      <c r="U1170" s="42">
        <v>42316.791446759256</v>
      </c>
    </row>
    <row r="1171" spans="1:21" x14ac:dyDescent="0.25">
      <c r="A1171" s="43">
        <v>3984</v>
      </c>
      <c r="B1171" s="44" t="s">
        <v>3980</v>
      </c>
      <c r="C1171" s="44" t="s">
        <v>8090</v>
      </c>
      <c r="D1171" s="59">
        <v>1500</v>
      </c>
      <c r="E1171" s="45">
        <v>95</v>
      </c>
      <c r="F1171" s="62" t="s">
        <v>8220</v>
      </c>
      <c r="G1171" s="44" t="s">
        <v>8224</v>
      </c>
      <c r="H1171" s="44" t="s">
        <v>8246</v>
      </c>
      <c r="I1171" s="45">
        <v>1415404800</v>
      </c>
      <c r="J1171" s="45">
        <v>1412809644</v>
      </c>
      <c r="K1171" s="45" t="b">
        <v>0</v>
      </c>
      <c r="L1171" s="45">
        <v>10</v>
      </c>
      <c r="M1171" s="45" t="b">
        <v>0</v>
      </c>
      <c r="N1171" s="44" t="s">
        <v>8269</v>
      </c>
      <c r="O1171" s="45">
        <v>6</v>
      </c>
      <c r="P1171" s="45">
        <v>9.5</v>
      </c>
      <c r="Q1171" s="44" t="s">
        <v>8315</v>
      </c>
      <c r="R1171" s="44" t="s">
        <v>8316</v>
      </c>
      <c r="S1171" s="46">
        <v>41920.963472222225</v>
      </c>
      <c r="T1171" s="45">
        <v>2014</v>
      </c>
      <c r="U1171" s="47">
        <v>41951</v>
      </c>
    </row>
    <row r="1172" spans="1:21" x14ac:dyDescent="0.25">
      <c r="A1172" s="38">
        <v>3963</v>
      </c>
      <c r="B1172" s="39" t="s">
        <v>3960</v>
      </c>
      <c r="C1172" s="39" t="s">
        <v>8070</v>
      </c>
      <c r="D1172" s="58">
        <v>10000</v>
      </c>
      <c r="E1172" s="40">
        <v>0</v>
      </c>
      <c r="F1172" s="61" t="s">
        <v>8220</v>
      </c>
      <c r="G1172" s="39" t="s">
        <v>8228</v>
      </c>
      <c r="H1172" s="39" t="s">
        <v>8250</v>
      </c>
      <c r="I1172" s="40">
        <v>1447821717</v>
      </c>
      <c r="J1172" s="40">
        <v>1445226117</v>
      </c>
      <c r="K1172" s="40" t="b">
        <v>0</v>
      </c>
      <c r="L1172" s="40">
        <v>0</v>
      </c>
      <c r="M1172" s="40" t="b">
        <v>0</v>
      </c>
      <c r="N1172" s="39" t="s">
        <v>8269</v>
      </c>
      <c r="O1172" s="40">
        <v>0</v>
      </c>
      <c r="P1172" s="40">
        <v>0</v>
      </c>
      <c r="Q1172" s="39" t="s">
        <v>8315</v>
      </c>
      <c r="R1172" s="39" t="s">
        <v>8316</v>
      </c>
      <c r="S1172" s="41">
        <v>42296.154131944444</v>
      </c>
      <c r="T1172" s="40"/>
      <c r="U1172" s="42">
        <v>42326.195798611108</v>
      </c>
    </row>
    <row r="1173" spans="1:21" x14ac:dyDescent="0.25">
      <c r="A1173" s="43">
        <v>3955</v>
      </c>
      <c r="B1173" s="44" t="s">
        <v>3952</v>
      </c>
      <c r="C1173" s="44" t="s">
        <v>8062</v>
      </c>
      <c r="D1173" s="59">
        <v>1750</v>
      </c>
      <c r="E1173" s="45">
        <v>425</v>
      </c>
      <c r="F1173" s="62" t="s">
        <v>8220</v>
      </c>
      <c r="G1173" s="44" t="s">
        <v>8223</v>
      </c>
      <c r="H1173" s="44" t="s">
        <v>8245</v>
      </c>
      <c r="I1173" s="45">
        <v>1448745741</v>
      </c>
      <c r="J1173" s="45">
        <v>1446150141</v>
      </c>
      <c r="K1173" s="45" t="b">
        <v>0</v>
      </c>
      <c r="L1173" s="45">
        <v>8</v>
      </c>
      <c r="M1173" s="45" t="b">
        <v>0</v>
      </c>
      <c r="N1173" s="44" t="s">
        <v>8269</v>
      </c>
      <c r="O1173" s="45">
        <v>24</v>
      </c>
      <c r="P1173" s="45">
        <v>53.13</v>
      </c>
      <c r="Q1173" s="44" t="s">
        <v>8315</v>
      </c>
      <c r="R1173" s="44" t="s">
        <v>8316</v>
      </c>
      <c r="S1173" s="46">
        <v>42306.848854166667</v>
      </c>
      <c r="T1173" s="45"/>
      <c r="U1173" s="47">
        <v>42336.890520833331</v>
      </c>
    </row>
    <row r="1174" spans="1:21" x14ac:dyDescent="0.25">
      <c r="A1174" s="38">
        <v>3943</v>
      </c>
      <c r="B1174" s="39" t="s">
        <v>3940</v>
      </c>
      <c r="C1174" s="39" t="s">
        <v>8051</v>
      </c>
      <c r="D1174" s="58">
        <v>5000</v>
      </c>
      <c r="E1174" s="40">
        <v>1782</v>
      </c>
      <c r="F1174" s="61" t="s">
        <v>8220</v>
      </c>
      <c r="G1174" s="39" t="s">
        <v>8223</v>
      </c>
      <c r="H1174" s="39" t="s">
        <v>8245</v>
      </c>
      <c r="I1174" s="40">
        <v>1446483000</v>
      </c>
      <c r="J1174" s="40">
        <v>1443811268</v>
      </c>
      <c r="K1174" s="40" t="b">
        <v>0</v>
      </c>
      <c r="L1174" s="40">
        <v>13</v>
      </c>
      <c r="M1174" s="40" t="b">
        <v>0</v>
      </c>
      <c r="N1174" s="39" t="s">
        <v>8269</v>
      </c>
      <c r="O1174" s="40">
        <v>36</v>
      </c>
      <c r="P1174" s="40">
        <v>137.08000000000001</v>
      </c>
      <c r="Q1174" s="39" t="s">
        <v>8315</v>
      </c>
      <c r="R1174" s="39" t="s">
        <v>8316</v>
      </c>
      <c r="S1174" s="41">
        <v>42279.778564814813</v>
      </c>
      <c r="T1174" s="40"/>
      <c r="U1174" s="42">
        <v>42310.701388888891</v>
      </c>
    </row>
    <row r="1175" spans="1:21" x14ac:dyDescent="0.25">
      <c r="A1175" s="43">
        <v>3941</v>
      </c>
      <c r="B1175" s="44" t="s">
        <v>3938</v>
      </c>
      <c r="C1175" s="44" t="s">
        <v>8049</v>
      </c>
      <c r="D1175" s="59">
        <v>5500</v>
      </c>
      <c r="E1175" s="45">
        <v>50</v>
      </c>
      <c r="F1175" s="62" t="s">
        <v>8220</v>
      </c>
      <c r="G1175" s="44" t="s">
        <v>8223</v>
      </c>
      <c r="H1175" s="44" t="s">
        <v>8245</v>
      </c>
      <c r="I1175" s="45">
        <v>1416877200</v>
      </c>
      <c r="J1175" s="45">
        <v>1414505137</v>
      </c>
      <c r="K1175" s="45" t="b">
        <v>0</v>
      </c>
      <c r="L1175" s="45">
        <v>2</v>
      </c>
      <c r="M1175" s="45" t="b">
        <v>0</v>
      </c>
      <c r="N1175" s="44" t="s">
        <v>8269</v>
      </c>
      <c r="O1175" s="45">
        <v>1</v>
      </c>
      <c r="P1175" s="45">
        <v>25</v>
      </c>
      <c r="Q1175" s="44" t="s">
        <v>8315</v>
      </c>
      <c r="R1175" s="44" t="s">
        <v>8316</v>
      </c>
      <c r="S1175" s="46">
        <v>41940.587233796294</v>
      </c>
      <c r="T1175" s="45"/>
      <c r="U1175" s="47">
        <v>41968.041666666664</v>
      </c>
    </row>
    <row r="1176" spans="1:21" x14ac:dyDescent="0.25">
      <c r="A1176" s="38">
        <v>3939</v>
      </c>
      <c r="B1176" s="39" t="s">
        <v>3936</v>
      </c>
      <c r="C1176" s="39" t="s">
        <v>8047</v>
      </c>
      <c r="D1176" s="58">
        <v>5000</v>
      </c>
      <c r="E1176" s="40">
        <v>5</v>
      </c>
      <c r="F1176" s="61" t="s">
        <v>8220</v>
      </c>
      <c r="G1176" s="39" t="s">
        <v>8225</v>
      </c>
      <c r="H1176" s="39" t="s">
        <v>8247</v>
      </c>
      <c r="I1176" s="40">
        <v>1412656200</v>
      </c>
      <c r="J1176" s="40">
        <v>1412328979</v>
      </c>
      <c r="K1176" s="40" t="b">
        <v>0</v>
      </c>
      <c r="L1176" s="40">
        <v>1</v>
      </c>
      <c r="M1176" s="40" t="b">
        <v>0</v>
      </c>
      <c r="N1176" s="39" t="s">
        <v>8269</v>
      </c>
      <c r="O1176" s="40">
        <v>0</v>
      </c>
      <c r="P1176" s="40">
        <v>5</v>
      </c>
      <c r="Q1176" s="39" t="s">
        <v>8315</v>
      </c>
      <c r="R1176" s="39" t="s">
        <v>8316</v>
      </c>
      <c r="S1176" s="41">
        <v>41915.400219907409</v>
      </c>
      <c r="T1176" s="40"/>
      <c r="U1176" s="42">
        <v>41919.1875</v>
      </c>
    </row>
    <row r="1177" spans="1:21" x14ac:dyDescent="0.25">
      <c r="A1177" s="43">
        <v>3921</v>
      </c>
      <c r="B1177" s="44" t="s">
        <v>3918</v>
      </c>
      <c r="C1177" s="44" t="s">
        <v>8029</v>
      </c>
      <c r="D1177" s="59">
        <v>3000</v>
      </c>
      <c r="E1177" s="45">
        <v>0</v>
      </c>
      <c r="F1177" s="62" t="s">
        <v>8220</v>
      </c>
      <c r="G1177" s="44" t="s">
        <v>8224</v>
      </c>
      <c r="H1177" s="44" t="s">
        <v>8246</v>
      </c>
      <c r="I1177" s="45">
        <v>1414346400</v>
      </c>
      <c r="J1177" s="45">
        <v>1413291655</v>
      </c>
      <c r="K1177" s="45" t="b">
        <v>0</v>
      </c>
      <c r="L1177" s="45">
        <v>0</v>
      </c>
      <c r="M1177" s="45" t="b">
        <v>0</v>
      </c>
      <c r="N1177" s="44" t="s">
        <v>8269</v>
      </c>
      <c r="O1177" s="45">
        <v>0</v>
      </c>
      <c r="P1177" s="45">
        <v>0</v>
      </c>
      <c r="Q1177" s="44" t="s">
        <v>8315</v>
      </c>
      <c r="R1177" s="44" t="s">
        <v>8316</v>
      </c>
      <c r="S1177" s="46">
        <v>41926.542303240742</v>
      </c>
      <c r="T1177" s="45">
        <v>2014</v>
      </c>
      <c r="U1177" s="47">
        <v>41938.75</v>
      </c>
    </row>
    <row r="1178" spans="1:21" x14ac:dyDescent="0.25">
      <c r="A1178" s="38">
        <v>3920</v>
      </c>
      <c r="B1178" s="39" t="s">
        <v>3917</v>
      </c>
      <c r="C1178" s="39" t="s">
        <v>8028</v>
      </c>
      <c r="D1178" s="58">
        <v>2500</v>
      </c>
      <c r="E1178" s="40">
        <v>135</v>
      </c>
      <c r="F1178" s="61" t="s">
        <v>8220</v>
      </c>
      <c r="G1178" s="39" t="s">
        <v>8224</v>
      </c>
      <c r="H1178" s="39" t="s">
        <v>8246</v>
      </c>
      <c r="I1178" s="40">
        <v>1479032260</v>
      </c>
      <c r="J1178" s="40">
        <v>1476436660</v>
      </c>
      <c r="K1178" s="40" t="b">
        <v>0</v>
      </c>
      <c r="L1178" s="40">
        <v>3</v>
      </c>
      <c r="M1178" s="40" t="b">
        <v>0</v>
      </c>
      <c r="N1178" s="39" t="s">
        <v>8269</v>
      </c>
      <c r="O1178" s="40">
        <v>5</v>
      </c>
      <c r="P1178" s="40">
        <v>45</v>
      </c>
      <c r="Q1178" s="39" t="s">
        <v>8315</v>
      </c>
      <c r="R1178" s="39" t="s">
        <v>8316</v>
      </c>
      <c r="S1178" s="41">
        <v>42657.38726851852</v>
      </c>
      <c r="T1178" s="40">
        <v>2016</v>
      </c>
      <c r="U1178" s="42">
        <v>42687.428935185184</v>
      </c>
    </row>
    <row r="1179" spans="1:21" x14ac:dyDescent="0.25">
      <c r="A1179" s="43">
        <v>3913</v>
      </c>
      <c r="B1179" s="44" t="s">
        <v>3910</v>
      </c>
      <c r="C1179" s="44" t="s">
        <v>8021</v>
      </c>
      <c r="D1179" s="59">
        <v>10000</v>
      </c>
      <c r="E1179" s="45">
        <v>1000</v>
      </c>
      <c r="F1179" s="62" t="s">
        <v>8220</v>
      </c>
      <c r="G1179" s="44" t="s">
        <v>8223</v>
      </c>
      <c r="H1179" s="44" t="s">
        <v>8245</v>
      </c>
      <c r="I1179" s="45">
        <v>1448863449</v>
      </c>
      <c r="J1179" s="45">
        <v>1446267849</v>
      </c>
      <c r="K1179" s="45" t="b">
        <v>0</v>
      </c>
      <c r="L1179" s="45">
        <v>7</v>
      </c>
      <c r="M1179" s="45" t="b">
        <v>0</v>
      </c>
      <c r="N1179" s="44" t="s">
        <v>8269</v>
      </c>
      <c r="O1179" s="45">
        <v>10</v>
      </c>
      <c r="P1179" s="45">
        <v>142.86000000000001</v>
      </c>
      <c r="Q1179" s="44" t="s">
        <v>8315</v>
      </c>
      <c r="R1179" s="44" t="s">
        <v>8316</v>
      </c>
      <c r="S1179" s="46">
        <v>42308.211215277777</v>
      </c>
      <c r="T1179" s="45"/>
      <c r="U1179" s="47">
        <v>42338.252881944441</v>
      </c>
    </row>
    <row r="1180" spans="1:21" x14ac:dyDescent="0.25">
      <c r="A1180" s="38">
        <v>3911</v>
      </c>
      <c r="B1180" s="39" t="s">
        <v>3908</v>
      </c>
      <c r="C1180" s="39" t="s">
        <v>8019</v>
      </c>
      <c r="D1180" s="58">
        <v>8000</v>
      </c>
      <c r="E1180" s="40">
        <v>2993</v>
      </c>
      <c r="F1180" s="61" t="s">
        <v>8220</v>
      </c>
      <c r="G1180" s="39" t="s">
        <v>8223</v>
      </c>
      <c r="H1180" s="39" t="s">
        <v>8245</v>
      </c>
      <c r="I1180" s="40">
        <v>1417033777</v>
      </c>
      <c r="J1180" s="40">
        <v>1414438177</v>
      </c>
      <c r="K1180" s="40" t="b">
        <v>0</v>
      </c>
      <c r="L1180" s="40">
        <v>36</v>
      </c>
      <c r="M1180" s="40" t="b">
        <v>0</v>
      </c>
      <c r="N1180" s="39" t="s">
        <v>8269</v>
      </c>
      <c r="O1180" s="40">
        <v>37</v>
      </c>
      <c r="P1180" s="40">
        <v>83.14</v>
      </c>
      <c r="Q1180" s="39" t="s">
        <v>8315</v>
      </c>
      <c r="R1180" s="39" t="s">
        <v>8316</v>
      </c>
      <c r="S1180" s="41">
        <v>41939.8122337963</v>
      </c>
      <c r="T1180" s="40"/>
      <c r="U1180" s="42">
        <v>41969.853900462964</v>
      </c>
    </row>
    <row r="1181" spans="1:21" x14ac:dyDescent="0.25">
      <c r="A1181" s="43">
        <v>3902</v>
      </c>
      <c r="B1181" s="44" t="s">
        <v>3899</v>
      </c>
      <c r="C1181" s="44" t="s">
        <v>8010</v>
      </c>
      <c r="D1181" s="59">
        <v>3000</v>
      </c>
      <c r="E1181" s="45">
        <v>1465</v>
      </c>
      <c r="F1181" s="62" t="s">
        <v>8220</v>
      </c>
      <c r="G1181" s="44" t="s">
        <v>8224</v>
      </c>
      <c r="H1181" s="44" t="s">
        <v>8246</v>
      </c>
      <c r="I1181" s="45">
        <v>1479125642</v>
      </c>
      <c r="J1181" s="45">
        <v>1476962042</v>
      </c>
      <c r="K1181" s="45" t="b">
        <v>0</v>
      </c>
      <c r="L1181" s="45">
        <v>31</v>
      </c>
      <c r="M1181" s="45" t="b">
        <v>0</v>
      </c>
      <c r="N1181" s="44" t="s">
        <v>8269</v>
      </c>
      <c r="O1181" s="45">
        <v>49</v>
      </c>
      <c r="P1181" s="45">
        <v>47.26</v>
      </c>
      <c r="Q1181" s="44" t="s">
        <v>8315</v>
      </c>
      <c r="R1181" s="44" t="s">
        <v>8316</v>
      </c>
      <c r="S1181" s="46">
        <v>42663.468078703707</v>
      </c>
      <c r="T1181" s="45">
        <v>2016</v>
      </c>
      <c r="U1181" s="47">
        <v>42688.509745370371</v>
      </c>
    </row>
    <row r="1182" spans="1:21" x14ac:dyDescent="0.25">
      <c r="A1182" s="38">
        <v>3864</v>
      </c>
      <c r="B1182" s="39" t="s">
        <v>3861</v>
      </c>
      <c r="C1182" s="39" t="s">
        <v>7973</v>
      </c>
      <c r="D1182" s="58">
        <v>5000</v>
      </c>
      <c r="E1182" s="40">
        <v>60</v>
      </c>
      <c r="F1182" s="61" t="s">
        <v>8220</v>
      </c>
      <c r="G1182" s="39" t="s">
        <v>8223</v>
      </c>
      <c r="H1182" s="39" t="s">
        <v>8245</v>
      </c>
      <c r="I1182" s="40">
        <v>1447799054</v>
      </c>
      <c r="J1182" s="40">
        <v>1445203454</v>
      </c>
      <c r="K1182" s="40" t="b">
        <v>0</v>
      </c>
      <c r="L1182" s="40">
        <v>3</v>
      </c>
      <c r="M1182" s="40" t="b">
        <v>0</v>
      </c>
      <c r="N1182" s="39" t="s">
        <v>8269</v>
      </c>
      <c r="O1182" s="40">
        <v>1</v>
      </c>
      <c r="P1182" s="40">
        <v>20</v>
      </c>
      <c r="Q1182" s="39" t="s">
        <v>8315</v>
      </c>
      <c r="R1182" s="39" t="s">
        <v>8316</v>
      </c>
      <c r="S1182" s="41">
        <v>42295.891828703701</v>
      </c>
      <c r="T1182" s="40"/>
      <c r="U1182" s="42">
        <v>42325.933495370373</v>
      </c>
    </row>
    <row r="1183" spans="1:21" x14ac:dyDescent="0.25">
      <c r="A1183" s="43">
        <v>3861</v>
      </c>
      <c r="B1183" s="44" t="s">
        <v>3858</v>
      </c>
      <c r="C1183" s="44" t="s">
        <v>7970</v>
      </c>
      <c r="D1183" s="59">
        <v>2000</v>
      </c>
      <c r="E1183" s="45">
        <v>100</v>
      </c>
      <c r="F1183" s="62" t="s">
        <v>8220</v>
      </c>
      <c r="G1183" s="44" t="s">
        <v>8223</v>
      </c>
      <c r="H1183" s="44" t="s">
        <v>8245</v>
      </c>
      <c r="I1183" s="45">
        <v>1415828820</v>
      </c>
      <c r="J1183" s="45">
        <v>1412258977</v>
      </c>
      <c r="K1183" s="45" t="b">
        <v>0</v>
      </c>
      <c r="L1183" s="45">
        <v>1</v>
      </c>
      <c r="M1183" s="45" t="b">
        <v>0</v>
      </c>
      <c r="N1183" s="44" t="s">
        <v>8269</v>
      </c>
      <c r="O1183" s="45">
        <v>5</v>
      </c>
      <c r="P1183" s="45">
        <v>100</v>
      </c>
      <c r="Q1183" s="44" t="s">
        <v>8315</v>
      </c>
      <c r="R1183" s="44" t="s">
        <v>8316</v>
      </c>
      <c r="S1183" s="46">
        <v>41914.590011574073</v>
      </c>
      <c r="T1183" s="45"/>
      <c r="U1183" s="47">
        <v>41955.907638888886</v>
      </c>
    </row>
    <row r="1184" spans="1:21" x14ac:dyDescent="0.25">
      <c r="A1184" s="38">
        <v>3790</v>
      </c>
      <c r="B1184" s="39" t="s">
        <v>3787</v>
      </c>
      <c r="C1184" s="39" t="s">
        <v>7900</v>
      </c>
      <c r="D1184" s="58">
        <v>15000</v>
      </c>
      <c r="E1184" s="40">
        <v>0</v>
      </c>
      <c r="F1184" s="61" t="s">
        <v>8220</v>
      </c>
      <c r="G1184" s="39" t="s">
        <v>8223</v>
      </c>
      <c r="H1184" s="39" t="s">
        <v>8245</v>
      </c>
      <c r="I1184" s="40">
        <v>1479834023</v>
      </c>
      <c r="J1184" s="40">
        <v>1477238423</v>
      </c>
      <c r="K1184" s="40" t="b">
        <v>0</v>
      </c>
      <c r="L1184" s="40">
        <v>0</v>
      </c>
      <c r="M1184" s="40" t="b">
        <v>0</v>
      </c>
      <c r="N1184" s="39" t="s">
        <v>8303</v>
      </c>
      <c r="O1184" s="40">
        <v>0</v>
      </c>
      <c r="P1184" s="40">
        <v>0</v>
      </c>
      <c r="Q1184" s="39" t="s">
        <v>8315</v>
      </c>
      <c r="R1184" s="39" t="s">
        <v>8357</v>
      </c>
      <c r="S1184" s="41">
        <v>42666.666932870372</v>
      </c>
      <c r="T1184" s="40"/>
      <c r="U1184" s="42">
        <v>42696.708599537036</v>
      </c>
    </row>
    <row r="1185" spans="1:21" x14ac:dyDescent="0.25">
      <c r="A1185" s="43">
        <v>3737</v>
      </c>
      <c r="B1185" s="44" t="s">
        <v>3734</v>
      </c>
      <c r="C1185" s="44" t="s">
        <v>7847</v>
      </c>
      <c r="D1185" s="59">
        <v>700</v>
      </c>
      <c r="E1185" s="45">
        <v>150</v>
      </c>
      <c r="F1185" s="62" t="s">
        <v>8220</v>
      </c>
      <c r="G1185" s="44" t="s">
        <v>8223</v>
      </c>
      <c r="H1185" s="44" t="s">
        <v>8245</v>
      </c>
      <c r="I1185" s="45">
        <v>1447311540</v>
      </c>
      <c r="J1185" s="45">
        <v>1445358903</v>
      </c>
      <c r="K1185" s="45" t="b">
        <v>0</v>
      </c>
      <c r="L1185" s="45">
        <v>4</v>
      </c>
      <c r="M1185" s="45" t="b">
        <v>0</v>
      </c>
      <c r="N1185" s="44" t="s">
        <v>8269</v>
      </c>
      <c r="O1185" s="45">
        <v>21</v>
      </c>
      <c r="P1185" s="45">
        <v>37.5</v>
      </c>
      <c r="Q1185" s="44" t="s">
        <v>8315</v>
      </c>
      <c r="R1185" s="44" t="s">
        <v>8316</v>
      </c>
      <c r="S1185" s="46">
        <v>42297.691006944442</v>
      </c>
      <c r="T1185" s="45"/>
      <c r="U1185" s="47">
        <v>42320.290972222225</v>
      </c>
    </row>
    <row r="1186" spans="1:21" x14ac:dyDescent="0.25">
      <c r="A1186" s="38">
        <v>3645</v>
      </c>
      <c r="B1186" s="39" t="s">
        <v>3643</v>
      </c>
      <c r="C1186" s="39" t="s">
        <v>7755</v>
      </c>
      <c r="D1186" s="58">
        <v>1000</v>
      </c>
      <c r="E1186" s="40">
        <v>1</v>
      </c>
      <c r="F1186" s="61" t="s">
        <v>8220</v>
      </c>
      <c r="G1186" s="39" t="s">
        <v>8228</v>
      </c>
      <c r="H1186" s="39" t="s">
        <v>8250</v>
      </c>
      <c r="I1186" s="40">
        <v>1479773838</v>
      </c>
      <c r="J1186" s="40">
        <v>1477178238</v>
      </c>
      <c r="K1186" s="40" t="b">
        <v>0</v>
      </c>
      <c r="L1186" s="40">
        <v>1</v>
      </c>
      <c r="M1186" s="40" t="b">
        <v>0</v>
      </c>
      <c r="N1186" s="39" t="s">
        <v>8303</v>
      </c>
      <c r="O1186" s="40">
        <v>0</v>
      </c>
      <c r="P1186" s="40">
        <v>1</v>
      </c>
      <c r="Q1186" s="39" t="s">
        <v>8315</v>
      </c>
      <c r="R1186" s="39" t="s">
        <v>8357</v>
      </c>
      <c r="S1186" s="41">
        <v>42665.970347222225</v>
      </c>
      <c r="T1186" s="40"/>
      <c r="U1186" s="42">
        <v>42696.012013888889</v>
      </c>
    </row>
    <row r="1187" spans="1:21" x14ac:dyDescent="0.25">
      <c r="A1187" s="43">
        <v>3643</v>
      </c>
      <c r="B1187" s="44" t="s">
        <v>3641</v>
      </c>
      <c r="C1187" s="44" t="s">
        <v>7753</v>
      </c>
      <c r="D1187" s="59">
        <v>25000</v>
      </c>
      <c r="E1187" s="45">
        <v>0</v>
      </c>
      <c r="F1187" s="62" t="s">
        <v>8220</v>
      </c>
      <c r="G1187" s="44" t="s">
        <v>8223</v>
      </c>
      <c r="H1187" s="44" t="s">
        <v>8245</v>
      </c>
      <c r="I1187" s="45">
        <v>1447734439</v>
      </c>
      <c r="J1187" s="45">
        <v>1444274839</v>
      </c>
      <c r="K1187" s="45" t="b">
        <v>0</v>
      </c>
      <c r="L1187" s="45">
        <v>0</v>
      </c>
      <c r="M1187" s="45" t="b">
        <v>0</v>
      </c>
      <c r="N1187" s="44" t="s">
        <v>8303</v>
      </c>
      <c r="O1187" s="45">
        <v>0</v>
      </c>
      <c r="P1187" s="45">
        <v>0</v>
      </c>
      <c r="Q1187" s="44" t="s">
        <v>8315</v>
      </c>
      <c r="R1187" s="44" t="s">
        <v>8357</v>
      </c>
      <c r="S1187" s="46">
        <v>42285.143969907411</v>
      </c>
      <c r="T1187" s="45"/>
      <c r="U1187" s="47">
        <v>42325.185636574075</v>
      </c>
    </row>
    <row r="1188" spans="1:21" x14ac:dyDescent="0.25">
      <c r="A1188" s="38">
        <v>3642</v>
      </c>
      <c r="B1188" s="39" t="s">
        <v>3640</v>
      </c>
      <c r="C1188" s="39" t="s">
        <v>7752</v>
      </c>
      <c r="D1188" s="58">
        <v>700</v>
      </c>
      <c r="E1188" s="40">
        <v>15</v>
      </c>
      <c r="F1188" s="61" t="s">
        <v>8220</v>
      </c>
      <c r="G1188" s="39" t="s">
        <v>8235</v>
      </c>
      <c r="H1188" s="39" t="s">
        <v>8248</v>
      </c>
      <c r="I1188" s="40">
        <v>1448902800</v>
      </c>
      <c r="J1188" s="40">
        <v>1445369727</v>
      </c>
      <c r="K1188" s="40" t="b">
        <v>0</v>
      </c>
      <c r="L1188" s="40">
        <v>2</v>
      </c>
      <c r="M1188" s="40" t="b">
        <v>0</v>
      </c>
      <c r="N1188" s="39" t="s">
        <v>8303</v>
      </c>
      <c r="O1188" s="40">
        <v>2</v>
      </c>
      <c r="P1188" s="40">
        <v>7.5</v>
      </c>
      <c r="Q1188" s="39" t="s">
        <v>8315</v>
      </c>
      <c r="R1188" s="39" t="s">
        <v>8357</v>
      </c>
      <c r="S1188" s="41">
        <v>42297.816284722219</v>
      </c>
      <c r="T1188" s="40"/>
      <c r="U1188" s="42">
        <v>42338.708333333336</v>
      </c>
    </row>
    <row r="1189" spans="1:21" x14ac:dyDescent="0.25">
      <c r="A1189" s="43">
        <v>3633</v>
      </c>
      <c r="B1189" s="44" t="s">
        <v>3631</v>
      </c>
      <c r="C1189" s="44" t="s">
        <v>7743</v>
      </c>
      <c r="D1189" s="59">
        <v>5000</v>
      </c>
      <c r="E1189" s="45">
        <v>1762</v>
      </c>
      <c r="F1189" s="62" t="s">
        <v>8220</v>
      </c>
      <c r="G1189" s="44" t="s">
        <v>8223</v>
      </c>
      <c r="H1189" s="44" t="s">
        <v>8245</v>
      </c>
      <c r="I1189" s="45">
        <v>1479517200</v>
      </c>
      <c r="J1189" s="45">
        <v>1475765867</v>
      </c>
      <c r="K1189" s="45" t="b">
        <v>0</v>
      </c>
      <c r="L1189" s="45">
        <v>31</v>
      </c>
      <c r="M1189" s="45" t="b">
        <v>0</v>
      </c>
      <c r="N1189" s="44" t="s">
        <v>8303</v>
      </c>
      <c r="O1189" s="45">
        <v>35</v>
      </c>
      <c r="P1189" s="45">
        <v>56.84</v>
      </c>
      <c r="Q1189" s="44" t="s">
        <v>8315</v>
      </c>
      <c r="R1189" s="44" t="s">
        <v>8357</v>
      </c>
      <c r="S1189" s="46">
        <v>42649.623460648145</v>
      </c>
      <c r="T1189" s="45"/>
      <c r="U1189" s="47">
        <v>42693.041666666664</v>
      </c>
    </row>
    <row r="1190" spans="1:21" x14ac:dyDescent="0.25">
      <c r="A1190" s="38">
        <v>3630</v>
      </c>
      <c r="B1190" s="39" t="s">
        <v>3628</v>
      </c>
      <c r="C1190" s="39" t="s">
        <v>7740</v>
      </c>
      <c r="D1190" s="58">
        <v>3000</v>
      </c>
      <c r="E1190" s="40">
        <v>1</v>
      </c>
      <c r="F1190" s="61" t="s">
        <v>8220</v>
      </c>
      <c r="G1190" s="39" t="s">
        <v>8224</v>
      </c>
      <c r="H1190" s="39" t="s">
        <v>8246</v>
      </c>
      <c r="I1190" s="40">
        <v>1417295990</v>
      </c>
      <c r="J1190" s="40">
        <v>1414700390</v>
      </c>
      <c r="K1190" s="40" t="b">
        <v>0</v>
      </c>
      <c r="L1190" s="40">
        <v>1</v>
      </c>
      <c r="M1190" s="40" t="b">
        <v>0</v>
      </c>
      <c r="N1190" s="39" t="s">
        <v>8303</v>
      </c>
      <c r="O1190" s="40">
        <v>0</v>
      </c>
      <c r="P1190" s="40">
        <v>1</v>
      </c>
      <c r="Q1190" s="39" t="s">
        <v>8315</v>
      </c>
      <c r="R1190" s="39" t="s">
        <v>8357</v>
      </c>
      <c r="S1190" s="41">
        <v>41942.84710648148</v>
      </c>
      <c r="T1190" s="40">
        <v>2014</v>
      </c>
      <c r="U1190" s="42">
        <v>41972.888773148145</v>
      </c>
    </row>
    <row r="1191" spans="1:21" x14ac:dyDescent="0.25">
      <c r="A1191" s="43">
        <v>3628</v>
      </c>
      <c r="B1191" s="44" t="s">
        <v>3626</v>
      </c>
      <c r="C1191" s="44" t="s">
        <v>7738</v>
      </c>
      <c r="D1191" s="59">
        <v>100000</v>
      </c>
      <c r="E1191" s="45">
        <v>0</v>
      </c>
      <c r="F1191" s="62" t="s">
        <v>8220</v>
      </c>
      <c r="G1191" s="44" t="s">
        <v>8223</v>
      </c>
      <c r="H1191" s="44" t="s">
        <v>8245</v>
      </c>
      <c r="I1191" s="45">
        <v>1450040396</v>
      </c>
      <c r="J1191" s="45">
        <v>1444852796</v>
      </c>
      <c r="K1191" s="45" t="b">
        <v>0</v>
      </c>
      <c r="L1191" s="45">
        <v>0</v>
      </c>
      <c r="M1191" s="45" t="b">
        <v>0</v>
      </c>
      <c r="N1191" s="44" t="s">
        <v>8303</v>
      </c>
      <c r="O1191" s="45">
        <v>0</v>
      </c>
      <c r="P1191" s="45">
        <v>0</v>
      </c>
      <c r="Q1191" s="44" t="s">
        <v>8315</v>
      </c>
      <c r="R1191" s="44" t="s">
        <v>8357</v>
      </c>
      <c r="S1191" s="46">
        <v>42291.833287037036</v>
      </c>
      <c r="T1191" s="45"/>
      <c r="U1191" s="47">
        <v>42351.8749537037</v>
      </c>
    </row>
    <row r="1192" spans="1:21" x14ac:dyDescent="0.25">
      <c r="A1192" s="38">
        <v>3202</v>
      </c>
      <c r="B1192" s="39" t="s">
        <v>3202</v>
      </c>
      <c r="C1192" s="39" t="s">
        <v>7312</v>
      </c>
      <c r="D1192" s="58">
        <v>5000</v>
      </c>
      <c r="E1192" s="40">
        <v>2726</v>
      </c>
      <c r="F1192" s="61" t="s">
        <v>8220</v>
      </c>
      <c r="G1192" s="39" t="s">
        <v>8223</v>
      </c>
      <c r="H1192" s="39" t="s">
        <v>8245</v>
      </c>
      <c r="I1192" s="40">
        <v>1450072740</v>
      </c>
      <c r="J1192" s="40">
        <v>1445027346</v>
      </c>
      <c r="K1192" s="40" t="b">
        <v>0</v>
      </c>
      <c r="L1192" s="40">
        <v>25</v>
      </c>
      <c r="M1192" s="40" t="b">
        <v>0</v>
      </c>
      <c r="N1192" s="39" t="s">
        <v>8303</v>
      </c>
      <c r="O1192" s="40">
        <v>55</v>
      </c>
      <c r="P1192" s="40">
        <v>109.04</v>
      </c>
      <c r="Q1192" s="39" t="s">
        <v>8315</v>
      </c>
      <c r="R1192" s="39" t="s">
        <v>8357</v>
      </c>
      <c r="S1192" s="41">
        <v>42293.853541666664</v>
      </c>
      <c r="T1192" s="40"/>
      <c r="U1192" s="42">
        <v>42352.249305555553</v>
      </c>
    </row>
    <row r="1193" spans="1:21" x14ac:dyDescent="0.25">
      <c r="A1193" s="43">
        <v>3087</v>
      </c>
      <c r="B1193" s="44" t="s">
        <v>3087</v>
      </c>
      <c r="C1193" s="44" t="s">
        <v>7197</v>
      </c>
      <c r="D1193" s="59">
        <v>20000</v>
      </c>
      <c r="E1193" s="45">
        <v>125</v>
      </c>
      <c r="F1193" s="62" t="s">
        <v>8220</v>
      </c>
      <c r="G1193" s="44" t="s">
        <v>8223</v>
      </c>
      <c r="H1193" s="44" t="s">
        <v>8245</v>
      </c>
      <c r="I1193" s="45">
        <v>1482294990</v>
      </c>
      <c r="J1193" s="45">
        <v>1477107390</v>
      </c>
      <c r="K1193" s="45" t="b">
        <v>0</v>
      </c>
      <c r="L1193" s="45">
        <v>2</v>
      </c>
      <c r="M1193" s="45" t="b">
        <v>0</v>
      </c>
      <c r="N1193" s="44" t="s">
        <v>8301</v>
      </c>
      <c r="O1193" s="45">
        <v>1</v>
      </c>
      <c r="P1193" s="45">
        <v>62.5</v>
      </c>
      <c r="Q1193" s="44" t="s">
        <v>8315</v>
      </c>
      <c r="R1193" s="44" t="s">
        <v>8355</v>
      </c>
      <c r="S1193" s="46">
        <v>42665.150347222225</v>
      </c>
      <c r="T1193" s="45"/>
      <c r="U1193" s="47">
        <v>42725.192013888889</v>
      </c>
    </row>
    <row r="1194" spans="1:21" x14ac:dyDescent="0.25">
      <c r="A1194" s="38">
        <v>3082</v>
      </c>
      <c r="B1194" s="39" t="s">
        <v>3082</v>
      </c>
      <c r="C1194" s="39" t="s">
        <v>7192</v>
      </c>
      <c r="D1194" s="58">
        <v>9000</v>
      </c>
      <c r="E1194" s="40">
        <v>0</v>
      </c>
      <c r="F1194" s="61" t="s">
        <v>8220</v>
      </c>
      <c r="G1194" s="39" t="s">
        <v>8223</v>
      </c>
      <c r="H1194" s="39" t="s">
        <v>8245</v>
      </c>
      <c r="I1194" s="40">
        <v>1447628946</v>
      </c>
      <c r="J1194" s="40">
        <v>1445033346</v>
      </c>
      <c r="K1194" s="40" t="b">
        <v>0</v>
      </c>
      <c r="L1194" s="40">
        <v>0</v>
      </c>
      <c r="M1194" s="40" t="b">
        <v>0</v>
      </c>
      <c r="N1194" s="39" t="s">
        <v>8301</v>
      </c>
      <c r="O1194" s="40">
        <v>0</v>
      </c>
      <c r="P1194" s="40">
        <v>0</v>
      </c>
      <c r="Q1194" s="39" t="s">
        <v>8315</v>
      </c>
      <c r="R1194" s="39" t="s">
        <v>8355</v>
      </c>
      <c r="S1194" s="41">
        <v>42293.922986111109</v>
      </c>
      <c r="T1194" s="40"/>
      <c r="U1194" s="42">
        <v>42323.96465277778</v>
      </c>
    </row>
    <row r="1195" spans="1:21" x14ac:dyDescent="0.25">
      <c r="A1195" s="43">
        <v>3080</v>
      </c>
      <c r="B1195" s="44" t="s">
        <v>3080</v>
      </c>
      <c r="C1195" s="44" t="s">
        <v>7190</v>
      </c>
      <c r="D1195" s="59">
        <v>2000000</v>
      </c>
      <c r="E1195" s="45">
        <v>376</v>
      </c>
      <c r="F1195" s="62" t="s">
        <v>8220</v>
      </c>
      <c r="G1195" s="44" t="s">
        <v>8223</v>
      </c>
      <c r="H1195" s="44" t="s">
        <v>8245</v>
      </c>
      <c r="I1195" s="45">
        <v>1419644444</v>
      </c>
      <c r="J1195" s="45">
        <v>1414456844</v>
      </c>
      <c r="K1195" s="45" t="b">
        <v>0</v>
      </c>
      <c r="L1195" s="45">
        <v>7</v>
      </c>
      <c r="M1195" s="45" t="b">
        <v>0</v>
      </c>
      <c r="N1195" s="44" t="s">
        <v>8301</v>
      </c>
      <c r="O1195" s="45">
        <v>0</v>
      </c>
      <c r="P1195" s="45">
        <v>53.71</v>
      </c>
      <c r="Q1195" s="44" t="s">
        <v>8315</v>
      </c>
      <c r="R1195" s="44" t="s">
        <v>8355</v>
      </c>
      <c r="S1195" s="46">
        <v>41940.028287037036</v>
      </c>
      <c r="T1195" s="45"/>
      <c r="U1195" s="47">
        <v>42000.069953703707</v>
      </c>
    </row>
    <row r="1196" spans="1:21" x14ac:dyDescent="0.25">
      <c r="A1196" s="38">
        <v>3072</v>
      </c>
      <c r="B1196" s="39" t="s">
        <v>3072</v>
      </c>
      <c r="C1196" s="39" t="s">
        <v>7182</v>
      </c>
      <c r="D1196" s="58">
        <v>12000</v>
      </c>
      <c r="E1196" s="40">
        <v>2</v>
      </c>
      <c r="F1196" s="61" t="s">
        <v>8220</v>
      </c>
      <c r="G1196" s="39" t="s">
        <v>8223</v>
      </c>
      <c r="H1196" s="39" t="s">
        <v>8245</v>
      </c>
      <c r="I1196" s="40">
        <v>1477791960</v>
      </c>
      <c r="J1196" s="40">
        <v>1476549262</v>
      </c>
      <c r="K1196" s="40" t="b">
        <v>0</v>
      </c>
      <c r="L1196" s="40">
        <v>2</v>
      </c>
      <c r="M1196" s="40" t="b">
        <v>0</v>
      </c>
      <c r="N1196" s="39" t="s">
        <v>8301</v>
      </c>
      <c r="O1196" s="40">
        <v>0</v>
      </c>
      <c r="P1196" s="40">
        <v>1</v>
      </c>
      <c r="Q1196" s="39" t="s">
        <v>8315</v>
      </c>
      <c r="R1196" s="39" t="s">
        <v>8355</v>
      </c>
      <c r="S1196" s="41">
        <v>42658.690532407411</v>
      </c>
      <c r="T1196" s="40"/>
      <c r="U1196" s="42">
        <v>42673.073611111111</v>
      </c>
    </row>
    <row r="1197" spans="1:21" x14ac:dyDescent="0.25">
      <c r="A1197" s="43">
        <v>3064</v>
      </c>
      <c r="B1197" s="44" t="s">
        <v>3064</v>
      </c>
      <c r="C1197" s="44" t="s">
        <v>7174</v>
      </c>
      <c r="D1197" s="59">
        <v>75000</v>
      </c>
      <c r="E1197" s="45">
        <v>8471</v>
      </c>
      <c r="F1197" s="62" t="s">
        <v>8220</v>
      </c>
      <c r="G1197" s="44" t="s">
        <v>8223</v>
      </c>
      <c r="H1197" s="44" t="s">
        <v>8245</v>
      </c>
      <c r="I1197" s="45">
        <v>1448175540</v>
      </c>
      <c r="J1197" s="45">
        <v>1445483246</v>
      </c>
      <c r="K1197" s="45" t="b">
        <v>0</v>
      </c>
      <c r="L1197" s="45">
        <v>72</v>
      </c>
      <c r="M1197" s="45" t="b">
        <v>0</v>
      </c>
      <c r="N1197" s="44" t="s">
        <v>8301</v>
      </c>
      <c r="O1197" s="45">
        <v>11</v>
      </c>
      <c r="P1197" s="45">
        <v>117.65</v>
      </c>
      <c r="Q1197" s="44" t="s">
        <v>8315</v>
      </c>
      <c r="R1197" s="44" t="s">
        <v>8355</v>
      </c>
      <c r="S1197" s="46">
        <v>42299.130162037036</v>
      </c>
      <c r="T1197" s="45"/>
      <c r="U1197" s="47">
        <v>42330.290972222225</v>
      </c>
    </row>
    <row r="1198" spans="1:21" x14ac:dyDescent="0.25">
      <c r="A1198" s="38">
        <v>2949</v>
      </c>
      <c r="B1198" s="39" t="s">
        <v>2949</v>
      </c>
      <c r="C1198" s="39" t="s">
        <v>7059</v>
      </c>
      <c r="D1198" s="58">
        <v>1000</v>
      </c>
      <c r="E1198" s="40">
        <v>25</v>
      </c>
      <c r="F1198" s="61" t="s">
        <v>8220</v>
      </c>
      <c r="G1198" s="39" t="s">
        <v>8223</v>
      </c>
      <c r="H1198" s="39" t="s">
        <v>8245</v>
      </c>
      <c r="I1198" s="40">
        <v>1447965917</v>
      </c>
      <c r="J1198" s="40">
        <v>1445370317</v>
      </c>
      <c r="K1198" s="40" t="b">
        <v>0</v>
      </c>
      <c r="L1198" s="40">
        <v>2</v>
      </c>
      <c r="M1198" s="40" t="b">
        <v>0</v>
      </c>
      <c r="N1198" s="39" t="s">
        <v>8301</v>
      </c>
      <c r="O1198" s="40">
        <v>3</v>
      </c>
      <c r="P1198" s="40">
        <v>12.5</v>
      </c>
      <c r="Q1198" s="39" t="s">
        <v>8315</v>
      </c>
      <c r="R1198" s="39" t="s">
        <v>8355</v>
      </c>
      <c r="S1198" s="41">
        <v>42297.823113425926</v>
      </c>
      <c r="T1198" s="40"/>
      <c r="U1198" s="42">
        <v>42327.86478009259</v>
      </c>
    </row>
    <row r="1199" spans="1:21" x14ac:dyDescent="0.25">
      <c r="A1199" s="43">
        <v>2947</v>
      </c>
      <c r="B1199" s="44" t="s">
        <v>2947</v>
      </c>
      <c r="C1199" s="44" t="s">
        <v>7057</v>
      </c>
      <c r="D1199" s="59">
        <v>25000</v>
      </c>
      <c r="E1199" s="45">
        <v>1072</v>
      </c>
      <c r="F1199" s="62" t="s">
        <v>8220</v>
      </c>
      <c r="G1199" s="44" t="s">
        <v>8223</v>
      </c>
      <c r="H1199" s="44" t="s">
        <v>8245</v>
      </c>
      <c r="I1199" s="45">
        <v>1480007460</v>
      </c>
      <c r="J1199" s="45">
        <v>1475760567</v>
      </c>
      <c r="K1199" s="45" t="b">
        <v>0</v>
      </c>
      <c r="L1199" s="45">
        <v>13</v>
      </c>
      <c r="M1199" s="45" t="b">
        <v>0</v>
      </c>
      <c r="N1199" s="44" t="s">
        <v>8301</v>
      </c>
      <c r="O1199" s="45">
        <v>4</v>
      </c>
      <c r="P1199" s="45">
        <v>82.46</v>
      </c>
      <c r="Q1199" s="44" t="s">
        <v>8315</v>
      </c>
      <c r="R1199" s="44" t="s">
        <v>8355</v>
      </c>
      <c r="S1199" s="46">
        <v>42649.562118055554</v>
      </c>
      <c r="T1199" s="45"/>
      <c r="U1199" s="47">
        <v>42698.71597222222</v>
      </c>
    </row>
    <row r="1200" spans="1:21" x14ac:dyDescent="0.25">
      <c r="A1200" s="38">
        <v>2918</v>
      </c>
      <c r="B1200" s="39" t="s">
        <v>2918</v>
      </c>
      <c r="C1200" s="39" t="s">
        <v>7028</v>
      </c>
      <c r="D1200" s="58">
        <v>5000</v>
      </c>
      <c r="E1200" s="40">
        <v>1362</v>
      </c>
      <c r="F1200" s="61" t="s">
        <v>8220</v>
      </c>
      <c r="G1200" s="39" t="s">
        <v>8223</v>
      </c>
      <c r="H1200" s="39" t="s">
        <v>8245</v>
      </c>
      <c r="I1200" s="40">
        <v>1446131207</v>
      </c>
      <c r="J1200" s="40">
        <v>1443712007</v>
      </c>
      <c r="K1200" s="40" t="b">
        <v>0</v>
      </c>
      <c r="L1200" s="40">
        <v>20</v>
      </c>
      <c r="M1200" s="40" t="b">
        <v>0</v>
      </c>
      <c r="N1200" s="39" t="s">
        <v>8269</v>
      </c>
      <c r="O1200" s="40">
        <v>27</v>
      </c>
      <c r="P1200" s="40">
        <v>68.099999999999994</v>
      </c>
      <c r="Q1200" s="39" t="s">
        <v>8315</v>
      </c>
      <c r="R1200" s="39" t="s">
        <v>8316</v>
      </c>
      <c r="S1200" s="41">
        <v>42278.629710648151</v>
      </c>
      <c r="T1200" s="40"/>
      <c r="U1200" s="42">
        <v>42306.629710648151</v>
      </c>
    </row>
    <row r="1201" spans="1:21" x14ac:dyDescent="0.25">
      <c r="A1201" s="43">
        <v>2909</v>
      </c>
      <c r="B1201" s="44" t="s">
        <v>2909</v>
      </c>
      <c r="C1201" s="44" t="s">
        <v>7019</v>
      </c>
      <c r="D1201" s="59">
        <v>180000</v>
      </c>
      <c r="E1201" s="45">
        <v>20</v>
      </c>
      <c r="F1201" s="62" t="s">
        <v>8220</v>
      </c>
      <c r="G1201" s="44" t="s">
        <v>8223</v>
      </c>
      <c r="H1201" s="44" t="s">
        <v>8245</v>
      </c>
      <c r="I1201" s="45">
        <v>1416944760</v>
      </c>
      <c r="J1201" s="45">
        <v>1413527001</v>
      </c>
      <c r="K1201" s="45" t="b">
        <v>0</v>
      </c>
      <c r="L1201" s="45">
        <v>1</v>
      </c>
      <c r="M1201" s="45" t="b">
        <v>0</v>
      </c>
      <c r="N1201" s="44" t="s">
        <v>8269</v>
      </c>
      <c r="O1201" s="45">
        <v>0</v>
      </c>
      <c r="P1201" s="45">
        <v>20</v>
      </c>
      <c r="Q1201" s="44" t="s">
        <v>8315</v>
      </c>
      <c r="R1201" s="44" t="s">
        <v>8316</v>
      </c>
      <c r="S1201" s="46">
        <v>41929.266215277778</v>
      </c>
      <c r="T1201" s="45"/>
      <c r="U1201" s="47">
        <v>41968.823611111111</v>
      </c>
    </row>
    <row r="1202" spans="1:21" x14ac:dyDescent="0.25">
      <c r="A1202" s="38">
        <v>2904</v>
      </c>
      <c r="B1202" s="39" t="s">
        <v>2904</v>
      </c>
      <c r="C1202" s="39" t="s">
        <v>7014</v>
      </c>
      <c r="D1202" s="58">
        <v>1500</v>
      </c>
      <c r="E1202" s="40">
        <v>75</v>
      </c>
      <c r="F1202" s="61" t="s">
        <v>8220</v>
      </c>
      <c r="G1202" s="39" t="s">
        <v>8224</v>
      </c>
      <c r="H1202" s="39" t="s">
        <v>8246</v>
      </c>
      <c r="I1202" s="40">
        <v>1415534400</v>
      </c>
      <c r="J1202" s="40">
        <v>1414538031</v>
      </c>
      <c r="K1202" s="40" t="b">
        <v>0</v>
      </c>
      <c r="L1202" s="40">
        <v>4</v>
      </c>
      <c r="M1202" s="40" t="b">
        <v>0</v>
      </c>
      <c r="N1202" s="39" t="s">
        <v>8269</v>
      </c>
      <c r="O1202" s="40">
        <v>5</v>
      </c>
      <c r="P1202" s="40">
        <v>18.75</v>
      </c>
      <c r="Q1202" s="39" t="s">
        <v>8315</v>
      </c>
      <c r="R1202" s="39" t="s">
        <v>8316</v>
      </c>
      <c r="S1202" s="41">
        <v>41940.967951388891</v>
      </c>
      <c r="T1202" s="40">
        <v>2014</v>
      </c>
      <c r="U1202" s="42">
        <v>41952.5</v>
      </c>
    </row>
    <row r="1203" spans="1:21" x14ac:dyDescent="0.25">
      <c r="A1203" s="43">
        <v>2898</v>
      </c>
      <c r="B1203" s="44" t="s">
        <v>2898</v>
      </c>
      <c r="C1203" s="44" t="s">
        <v>7008</v>
      </c>
      <c r="D1203" s="59">
        <v>7500</v>
      </c>
      <c r="E1203" s="45">
        <v>316</v>
      </c>
      <c r="F1203" s="62" t="s">
        <v>8220</v>
      </c>
      <c r="G1203" s="44" t="s">
        <v>8223</v>
      </c>
      <c r="H1203" s="44" t="s">
        <v>8245</v>
      </c>
      <c r="I1203" s="45">
        <v>1446307053</v>
      </c>
      <c r="J1203" s="45">
        <v>1443715053</v>
      </c>
      <c r="K1203" s="45" t="b">
        <v>0</v>
      </c>
      <c r="L1203" s="45">
        <v>12</v>
      </c>
      <c r="M1203" s="45" t="b">
        <v>0</v>
      </c>
      <c r="N1203" s="44" t="s">
        <v>8269</v>
      </c>
      <c r="O1203" s="45">
        <v>4</v>
      </c>
      <c r="P1203" s="45">
        <v>26.33</v>
      </c>
      <c r="Q1203" s="44" t="s">
        <v>8315</v>
      </c>
      <c r="R1203" s="44" t="s">
        <v>8316</v>
      </c>
      <c r="S1203" s="46">
        <v>42278.664965277778</v>
      </c>
      <c r="T1203" s="45"/>
      <c r="U1203" s="47">
        <v>42308.664965277778</v>
      </c>
    </row>
    <row r="1204" spans="1:21" x14ac:dyDescent="0.25">
      <c r="A1204" s="38">
        <v>2888</v>
      </c>
      <c r="B1204" s="39" t="s">
        <v>2888</v>
      </c>
      <c r="C1204" s="39" t="s">
        <v>6998</v>
      </c>
      <c r="D1204" s="58">
        <v>30000</v>
      </c>
      <c r="E1204" s="40">
        <v>0</v>
      </c>
      <c r="F1204" s="61" t="s">
        <v>8220</v>
      </c>
      <c r="G1204" s="39" t="s">
        <v>8223</v>
      </c>
      <c r="H1204" s="39" t="s">
        <v>8245</v>
      </c>
      <c r="I1204" s="40">
        <v>1413608340</v>
      </c>
      <c r="J1204" s="40">
        <v>1412945440</v>
      </c>
      <c r="K1204" s="40" t="b">
        <v>0</v>
      </c>
      <c r="L1204" s="40">
        <v>0</v>
      </c>
      <c r="M1204" s="40" t="b">
        <v>0</v>
      </c>
      <c r="N1204" s="39" t="s">
        <v>8269</v>
      </c>
      <c r="O1204" s="40">
        <v>0</v>
      </c>
      <c r="P1204" s="40">
        <v>0</v>
      </c>
      <c r="Q1204" s="39" t="s">
        <v>8315</v>
      </c>
      <c r="R1204" s="39" t="s">
        <v>8316</v>
      </c>
      <c r="S1204" s="41">
        <v>41922.535185185188</v>
      </c>
      <c r="T1204" s="40"/>
      <c r="U1204" s="42">
        <v>41930.207638888889</v>
      </c>
    </row>
    <row r="1205" spans="1:21" x14ac:dyDescent="0.25">
      <c r="A1205" s="43">
        <v>2881</v>
      </c>
      <c r="B1205" s="44" t="s">
        <v>2881</v>
      </c>
      <c r="C1205" s="44" t="s">
        <v>6991</v>
      </c>
      <c r="D1205" s="59">
        <v>5500</v>
      </c>
      <c r="E1205" s="45">
        <v>0</v>
      </c>
      <c r="F1205" s="62" t="s">
        <v>8220</v>
      </c>
      <c r="G1205" s="44" t="s">
        <v>8223</v>
      </c>
      <c r="H1205" s="44" t="s">
        <v>8245</v>
      </c>
      <c r="I1205" s="45">
        <v>1417620036</v>
      </c>
      <c r="J1205" s="45">
        <v>1412432436</v>
      </c>
      <c r="K1205" s="45" t="b">
        <v>0</v>
      </c>
      <c r="L1205" s="45">
        <v>0</v>
      </c>
      <c r="M1205" s="45" t="b">
        <v>0</v>
      </c>
      <c r="N1205" s="44" t="s">
        <v>8269</v>
      </c>
      <c r="O1205" s="45">
        <v>0</v>
      </c>
      <c r="P1205" s="45">
        <v>0</v>
      </c>
      <c r="Q1205" s="44" t="s">
        <v>8315</v>
      </c>
      <c r="R1205" s="44" t="s">
        <v>8316</v>
      </c>
      <c r="S1205" s="46">
        <v>41916.597638888888</v>
      </c>
      <c r="T1205" s="45"/>
      <c r="U1205" s="47">
        <v>41976.639305555553</v>
      </c>
    </row>
    <row r="1206" spans="1:21" x14ac:dyDescent="0.25">
      <c r="A1206" s="38">
        <v>2877</v>
      </c>
      <c r="B1206" s="39" t="s">
        <v>2877</v>
      </c>
      <c r="C1206" s="39" t="s">
        <v>6987</v>
      </c>
      <c r="D1206" s="58">
        <v>6000</v>
      </c>
      <c r="E1206" s="40">
        <v>650</v>
      </c>
      <c r="F1206" s="61" t="s">
        <v>8220</v>
      </c>
      <c r="G1206" s="39" t="s">
        <v>8223</v>
      </c>
      <c r="H1206" s="39" t="s">
        <v>8245</v>
      </c>
      <c r="I1206" s="40">
        <v>1480525200</v>
      </c>
      <c r="J1206" s="40">
        <v>1477781724</v>
      </c>
      <c r="K1206" s="40" t="b">
        <v>0</v>
      </c>
      <c r="L1206" s="40">
        <v>6</v>
      </c>
      <c r="M1206" s="40" t="b">
        <v>0</v>
      </c>
      <c r="N1206" s="39" t="s">
        <v>8269</v>
      </c>
      <c r="O1206" s="40">
        <v>11</v>
      </c>
      <c r="P1206" s="40">
        <v>108.33</v>
      </c>
      <c r="Q1206" s="39" t="s">
        <v>8315</v>
      </c>
      <c r="R1206" s="39" t="s">
        <v>8316</v>
      </c>
      <c r="S1206" s="41">
        <v>42672.955138888887</v>
      </c>
      <c r="T1206" s="40"/>
      <c r="U1206" s="42">
        <v>42704.708333333336</v>
      </c>
    </row>
    <row r="1207" spans="1:21" x14ac:dyDescent="0.25">
      <c r="A1207" s="43">
        <v>2841</v>
      </c>
      <c r="B1207" s="44" t="s">
        <v>2841</v>
      </c>
      <c r="C1207" s="44" t="s">
        <v>6951</v>
      </c>
      <c r="D1207" s="59">
        <v>1000</v>
      </c>
      <c r="E1207" s="45">
        <v>10</v>
      </c>
      <c r="F1207" s="62" t="s">
        <v>8220</v>
      </c>
      <c r="G1207" s="44" t="s">
        <v>8224</v>
      </c>
      <c r="H1207" s="44" t="s">
        <v>8246</v>
      </c>
      <c r="I1207" s="45">
        <v>1450032297</v>
      </c>
      <c r="J1207" s="45">
        <v>1444844697</v>
      </c>
      <c r="K1207" s="45" t="b">
        <v>0</v>
      </c>
      <c r="L1207" s="45">
        <v>1</v>
      </c>
      <c r="M1207" s="45" t="b">
        <v>0</v>
      </c>
      <c r="N1207" s="44" t="s">
        <v>8269</v>
      </c>
      <c r="O1207" s="45">
        <v>1</v>
      </c>
      <c r="P1207" s="45">
        <v>10</v>
      </c>
      <c r="Q1207" s="44" t="s">
        <v>8315</v>
      </c>
      <c r="R1207" s="44" t="s">
        <v>8316</v>
      </c>
      <c r="S1207" s="46">
        <v>42291.739548611113</v>
      </c>
      <c r="T1207" s="45">
        <v>2015</v>
      </c>
      <c r="U1207" s="47">
        <v>42351.781215277777</v>
      </c>
    </row>
    <row r="1208" spans="1:21" x14ac:dyDescent="0.25">
      <c r="A1208" s="38">
        <v>3833</v>
      </c>
      <c r="B1208" s="39" t="s">
        <v>3830</v>
      </c>
      <c r="C1208" s="39" t="s">
        <v>7942</v>
      </c>
      <c r="D1208" s="58">
        <v>1200</v>
      </c>
      <c r="E1208" s="40">
        <v>1400</v>
      </c>
      <c r="F1208" s="61" t="s">
        <v>8218</v>
      </c>
      <c r="G1208" s="39" t="s">
        <v>8228</v>
      </c>
      <c r="H1208" s="39" t="s">
        <v>8250</v>
      </c>
      <c r="I1208" s="40">
        <v>1417460940</v>
      </c>
      <c r="J1208" s="40">
        <v>1416516972</v>
      </c>
      <c r="K1208" s="40" t="b">
        <v>0</v>
      </c>
      <c r="L1208" s="40">
        <v>20</v>
      </c>
      <c r="M1208" s="40" t="b">
        <v>1</v>
      </c>
      <c r="N1208" s="39" t="s">
        <v>8269</v>
      </c>
      <c r="O1208" s="40">
        <v>117</v>
      </c>
      <c r="P1208" s="40">
        <v>70</v>
      </c>
      <c r="Q1208" s="39" t="s">
        <v>8315</v>
      </c>
      <c r="R1208" s="39" t="s">
        <v>8316</v>
      </c>
      <c r="S1208" s="41">
        <v>41963.872361111113</v>
      </c>
      <c r="T1208" s="40"/>
      <c r="U1208" s="42">
        <v>41974.79791666667</v>
      </c>
    </row>
    <row r="1209" spans="1:21" x14ac:dyDescent="0.25">
      <c r="A1209" s="43">
        <v>3828</v>
      </c>
      <c r="B1209" s="44" t="s">
        <v>3825</v>
      </c>
      <c r="C1209" s="44" t="s">
        <v>7937</v>
      </c>
      <c r="D1209" s="59">
        <v>5000</v>
      </c>
      <c r="E1209" s="45">
        <v>5000</v>
      </c>
      <c r="F1209" s="62" t="s">
        <v>8218</v>
      </c>
      <c r="G1209" s="44" t="s">
        <v>8223</v>
      </c>
      <c r="H1209" s="44" t="s">
        <v>8245</v>
      </c>
      <c r="I1209" s="45">
        <v>1420033187</v>
      </c>
      <c r="J1209" s="45">
        <v>1414845587</v>
      </c>
      <c r="K1209" s="45" t="b">
        <v>0</v>
      </c>
      <c r="L1209" s="45">
        <v>28</v>
      </c>
      <c r="M1209" s="45" t="b">
        <v>1</v>
      </c>
      <c r="N1209" s="44" t="s">
        <v>8269</v>
      </c>
      <c r="O1209" s="45">
        <v>100</v>
      </c>
      <c r="P1209" s="45">
        <v>178.57</v>
      </c>
      <c r="Q1209" s="44" t="s">
        <v>8315</v>
      </c>
      <c r="R1209" s="44" t="s">
        <v>8316</v>
      </c>
      <c r="S1209" s="46">
        <v>41944.527627314812</v>
      </c>
      <c r="T1209" s="45"/>
      <c r="U1209" s="47">
        <v>42004.569293981483</v>
      </c>
    </row>
    <row r="1210" spans="1:21" x14ac:dyDescent="0.25">
      <c r="A1210" s="38">
        <v>3822</v>
      </c>
      <c r="B1210" s="39" t="s">
        <v>3819</v>
      </c>
      <c r="C1210" s="39" t="s">
        <v>7931</v>
      </c>
      <c r="D1210" s="58">
        <v>5000</v>
      </c>
      <c r="E1210" s="40">
        <v>5501</v>
      </c>
      <c r="F1210" s="61" t="s">
        <v>8218</v>
      </c>
      <c r="G1210" s="39" t="s">
        <v>8235</v>
      </c>
      <c r="H1210" s="39" t="s">
        <v>8248</v>
      </c>
      <c r="I1210" s="40">
        <v>1453244340</v>
      </c>
      <c r="J1210" s="40">
        <v>1448136417</v>
      </c>
      <c r="K1210" s="40" t="b">
        <v>0</v>
      </c>
      <c r="L1210" s="40">
        <v>76</v>
      </c>
      <c r="M1210" s="40" t="b">
        <v>1</v>
      </c>
      <c r="N1210" s="39" t="s">
        <v>8269</v>
      </c>
      <c r="O1210" s="40">
        <v>110</v>
      </c>
      <c r="P1210" s="40">
        <v>72.38</v>
      </c>
      <c r="Q1210" s="39" t="s">
        <v>8315</v>
      </c>
      <c r="R1210" s="39" t="s">
        <v>8316</v>
      </c>
      <c r="S1210" s="41">
        <v>42329.838159722225</v>
      </c>
      <c r="T1210" s="40"/>
      <c r="U1210" s="42">
        <v>42388.957638888889</v>
      </c>
    </row>
    <row r="1211" spans="1:21" x14ac:dyDescent="0.25">
      <c r="A1211" s="43">
        <v>3772</v>
      </c>
      <c r="B1211" s="44" t="s">
        <v>3769</v>
      </c>
      <c r="C1211" s="44" t="s">
        <v>7882</v>
      </c>
      <c r="D1211" s="59">
        <v>5000</v>
      </c>
      <c r="E1211" s="45">
        <v>5510</v>
      </c>
      <c r="F1211" s="62" t="s">
        <v>8218</v>
      </c>
      <c r="G1211" s="44" t="s">
        <v>8223</v>
      </c>
      <c r="H1211" s="44" t="s">
        <v>8245</v>
      </c>
      <c r="I1211" s="45">
        <v>1480399200</v>
      </c>
      <c r="J1211" s="45">
        <v>1478616506</v>
      </c>
      <c r="K1211" s="45" t="b">
        <v>0</v>
      </c>
      <c r="L1211" s="45">
        <v>33</v>
      </c>
      <c r="M1211" s="45" t="b">
        <v>1</v>
      </c>
      <c r="N1211" s="44" t="s">
        <v>8303</v>
      </c>
      <c r="O1211" s="45">
        <v>110</v>
      </c>
      <c r="P1211" s="45">
        <v>166.97</v>
      </c>
      <c r="Q1211" s="44" t="s">
        <v>8315</v>
      </c>
      <c r="R1211" s="44" t="s">
        <v>8357</v>
      </c>
      <c r="S1211" s="46">
        <v>42682.616967592592</v>
      </c>
      <c r="T1211" s="45"/>
      <c r="U1211" s="47">
        <v>42703.25</v>
      </c>
    </row>
    <row r="1212" spans="1:21" x14ac:dyDescent="0.25">
      <c r="A1212" s="38">
        <v>3757</v>
      </c>
      <c r="B1212" s="39" t="s">
        <v>3754</v>
      </c>
      <c r="C1212" s="39" t="s">
        <v>7867</v>
      </c>
      <c r="D1212" s="58">
        <v>3500</v>
      </c>
      <c r="E1212" s="40">
        <v>3798</v>
      </c>
      <c r="F1212" s="61" t="s">
        <v>8218</v>
      </c>
      <c r="G1212" s="39" t="s">
        <v>8223</v>
      </c>
      <c r="H1212" s="39" t="s">
        <v>8245</v>
      </c>
      <c r="I1212" s="40">
        <v>1417465515</v>
      </c>
      <c r="J1212" s="40">
        <v>1415737515</v>
      </c>
      <c r="K1212" s="40" t="b">
        <v>0</v>
      </c>
      <c r="L1212" s="40">
        <v>50</v>
      </c>
      <c r="M1212" s="40" t="b">
        <v>1</v>
      </c>
      <c r="N1212" s="39" t="s">
        <v>8303</v>
      </c>
      <c r="O1212" s="40">
        <v>109</v>
      </c>
      <c r="P1212" s="40">
        <v>75.959999999999994</v>
      </c>
      <c r="Q1212" s="39" t="s">
        <v>8315</v>
      </c>
      <c r="R1212" s="39" t="s">
        <v>8357</v>
      </c>
      <c r="S1212" s="41">
        <v>41954.850868055553</v>
      </c>
      <c r="T1212" s="40"/>
      <c r="U1212" s="42">
        <v>41974.850868055553</v>
      </c>
    </row>
    <row r="1213" spans="1:21" x14ac:dyDescent="0.25">
      <c r="A1213" s="43">
        <v>3693</v>
      </c>
      <c r="B1213" s="44" t="s">
        <v>3690</v>
      </c>
      <c r="C1213" s="44" t="s">
        <v>7803</v>
      </c>
      <c r="D1213" s="59">
        <v>333</v>
      </c>
      <c r="E1213" s="45">
        <v>430</v>
      </c>
      <c r="F1213" s="62" t="s">
        <v>8218</v>
      </c>
      <c r="G1213" s="44" t="s">
        <v>8224</v>
      </c>
      <c r="H1213" s="44" t="s">
        <v>8246</v>
      </c>
      <c r="I1213" s="45">
        <v>1448922600</v>
      </c>
      <c r="J1213" s="45">
        <v>1446352529</v>
      </c>
      <c r="K1213" s="45" t="b">
        <v>0</v>
      </c>
      <c r="L1213" s="45">
        <v>14</v>
      </c>
      <c r="M1213" s="45" t="b">
        <v>1</v>
      </c>
      <c r="N1213" s="44" t="s">
        <v>8269</v>
      </c>
      <c r="O1213" s="45">
        <v>129</v>
      </c>
      <c r="P1213" s="45">
        <v>30.71</v>
      </c>
      <c r="Q1213" s="44" t="s">
        <v>8315</v>
      </c>
      <c r="R1213" s="44" t="s">
        <v>8316</v>
      </c>
      <c r="S1213" s="46">
        <v>42309.191307870373</v>
      </c>
      <c r="T1213" s="45">
        <v>2015</v>
      </c>
      <c r="U1213" s="47">
        <v>42338.9375</v>
      </c>
    </row>
    <row r="1214" spans="1:21" x14ac:dyDescent="0.25">
      <c r="A1214" s="38">
        <v>3660</v>
      </c>
      <c r="B1214" s="39" t="s">
        <v>3657</v>
      </c>
      <c r="C1214" s="39" t="s">
        <v>7770</v>
      </c>
      <c r="D1214" s="58">
        <v>250</v>
      </c>
      <c r="E1214" s="40">
        <v>250</v>
      </c>
      <c r="F1214" s="61" t="s">
        <v>8218</v>
      </c>
      <c r="G1214" s="39" t="s">
        <v>8224</v>
      </c>
      <c r="H1214" s="39" t="s">
        <v>8246</v>
      </c>
      <c r="I1214" s="40">
        <v>1419368925</v>
      </c>
      <c r="J1214" s="40">
        <v>1417208925</v>
      </c>
      <c r="K1214" s="40" t="b">
        <v>0</v>
      </c>
      <c r="L1214" s="40">
        <v>22</v>
      </c>
      <c r="M1214" s="40" t="b">
        <v>1</v>
      </c>
      <c r="N1214" s="39" t="s">
        <v>8269</v>
      </c>
      <c r="O1214" s="40">
        <v>100</v>
      </c>
      <c r="P1214" s="40">
        <v>11.36</v>
      </c>
      <c r="Q1214" s="39" t="s">
        <v>8315</v>
      </c>
      <c r="R1214" s="39" t="s">
        <v>8316</v>
      </c>
      <c r="S1214" s="41">
        <v>41971.881076388891</v>
      </c>
      <c r="T1214" s="40">
        <v>2014</v>
      </c>
      <c r="U1214" s="42">
        <v>41996.881076388891</v>
      </c>
    </row>
    <row r="1215" spans="1:21" x14ac:dyDescent="0.25">
      <c r="A1215" s="43">
        <v>3615</v>
      </c>
      <c r="B1215" s="44" t="s">
        <v>3613</v>
      </c>
      <c r="C1215" s="44" t="s">
        <v>7725</v>
      </c>
      <c r="D1215" s="59">
        <v>2500</v>
      </c>
      <c r="E1215" s="45">
        <v>2670</v>
      </c>
      <c r="F1215" s="62" t="s">
        <v>8218</v>
      </c>
      <c r="G1215" s="44" t="s">
        <v>8224</v>
      </c>
      <c r="H1215" s="44" t="s">
        <v>8246</v>
      </c>
      <c r="I1215" s="45">
        <v>1449756896</v>
      </c>
      <c r="J1215" s="45">
        <v>1447164896</v>
      </c>
      <c r="K1215" s="45" t="b">
        <v>0</v>
      </c>
      <c r="L1215" s="45">
        <v>72</v>
      </c>
      <c r="M1215" s="45" t="b">
        <v>1</v>
      </c>
      <c r="N1215" s="44" t="s">
        <v>8269</v>
      </c>
      <c r="O1215" s="45">
        <v>107</v>
      </c>
      <c r="P1215" s="45">
        <v>37.08</v>
      </c>
      <c r="Q1215" s="44" t="s">
        <v>8315</v>
      </c>
      <c r="R1215" s="44" t="s">
        <v>8316</v>
      </c>
      <c r="S1215" s="46">
        <v>42318.5937037037</v>
      </c>
      <c r="T1215" s="45">
        <v>2015</v>
      </c>
      <c r="U1215" s="47">
        <v>42348.5937037037</v>
      </c>
    </row>
    <row r="1216" spans="1:21" x14ac:dyDescent="0.25">
      <c r="A1216" s="38">
        <v>3607</v>
      </c>
      <c r="B1216" s="39" t="s">
        <v>3606</v>
      </c>
      <c r="C1216" s="39" t="s">
        <v>7717</v>
      </c>
      <c r="D1216" s="58">
        <v>550</v>
      </c>
      <c r="E1216" s="40">
        <v>580</v>
      </c>
      <c r="F1216" s="61" t="s">
        <v>8218</v>
      </c>
      <c r="G1216" s="39" t="s">
        <v>8224</v>
      </c>
      <c r="H1216" s="39" t="s">
        <v>8246</v>
      </c>
      <c r="I1216" s="40">
        <v>1450137600</v>
      </c>
      <c r="J1216" s="40">
        <v>1448924882</v>
      </c>
      <c r="K1216" s="40" t="b">
        <v>0</v>
      </c>
      <c r="L1216" s="40">
        <v>20</v>
      </c>
      <c r="M1216" s="40" t="b">
        <v>1</v>
      </c>
      <c r="N1216" s="39" t="s">
        <v>8269</v>
      </c>
      <c r="O1216" s="40">
        <v>105</v>
      </c>
      <c r="P1216" s="40">
        <v>29</v>
      </c>
      <c r="Q1216" s="39" t="s">
        <v>8315</v>
      </c>
      <c r="R1216" s="39" t="s">
        <v>8316</v>
      </c>
      <c r="S1216" s="41">
        <v>42338.963912037034</v>
      </c>
      <c r="T1216" s="40">
        <v>2015</v>
      </c>
      <c r="U1216" s="42">
        <v>42353</v>
      </c>
    </row>
    <row r="1217" spans="1:21" x14ac:dyDescent="0.25">
      <c r="A1217" s="43">
        <v>520</v>
      </c>
      <c r="B1217" s="44" t="s">
        <v>521</v>
      </c>
      <c r="C1217" s="44" t="s">
        <v>4630</v>
      </c>
      <c r="D1217" s="59">
        <v>5000</v>
      </c>
      <c r="E1217" s="45">
        <v>5105</v>
      </c>
      <c r="F1217" s="62" t="s">
        <v>8218</v>
      </c>
      <c r="G1217" s="44" t="s">
        <v>8224</v>
      </c>
      <c r="H1217" s="44" t="s">
        <v>8246</v>
      </c>
      <c r="I1217" s="45">
        <v>1449766261</v>
      </c>
      <c r="J1217" s="45">
        <v>1447174261</v>
      </c>
      <c r="K1217" s="45" t="b">
        <v>0</v>
      </c>
      <c r="L1217" s="45">
        <v>34</v>
      </c>
      <c r="M1217" s="45" t="b">
        <v>1</v>
      </c>
      <c r="N1217" s="44" t="s">
        <v>8269</v>
      </c>
      <c r="O1217" s="45">
        <v>102</v>
      </c>
      <c r="P1217" s="45">
        <v>150.15</v>
      </c>
      <c r="Q1217" s="44" t="s">
        <v>8315</v>
      </c>
      <c r="R1217" s="44" t="s">
        <v>8316</v>
      </c>
      <c r="S1217" s="46">
        <v>42318.702094907407</v>
      </c>
      <c r="T1217" s="45">
        <v>2015</v>
      </c>
      <c r="U1217" s="47">
        <v>42348.702094907407</v>
      </c>
    </row>
    <row r="1218" spans="1:21" x14ac:dyDescent="0.25">
      <c r="A1218" s="38">
        <v>531</v>
      </c>
      <c r="B1218" s="39" t="s">
        <v>532</v>
      </c>
      <c r="C1218" s="39" t="s">
        <v>4641</v>
      </c>
      <c r="D1218" s="58">
        <v>4000</v>
      </c>
      <c r="E1218" s="40">
        <v>4000</v>
      </c>
      <c r="F1218" s="61" t="s">
        <v>8218</v>
      </c>
      <c r="G1218" s="39" t="s">
        <v>8223</v>
      </c>
      <c r="H1218" s="39" t="s">
        <v>8245</v>
      </c>
      <c r="I1218" s="40">
        <v>1481957940</v>
      </c>
      <c r="J1218" s="40">
        <v>1478050429</v>
      </c>
      <c r="K1218" s="40" t="b">
        <v>0</v>
      </c>
      <c r="L1218" s="40">
        <v>31</v>
      </c>
      <c r="M1218" s="40" t="b">
        <v>1</v>
      </c>
      <c r="N1218" s="39" t="s">
        <v>8269</v>
      </c>
      <c r="O1218" s="40">
        <v>100</v>
      </c>
      <c r="P1218" s="40">
        <v>129.03</v>
      </c>
      <c r="Q1218" s="39" t="s">
        <v>8315</v>
      </c>
      <c r="R1218" s="39" t="s">
        <v>8316</v>
      </c>
      <c r="S1218" s="41">
        <v>42676.065150462964</v>
      </c>
      <c r="T1218" s="40"/>
      <c r="U1218" s="42">
        <v>42721.290972222225</v>
      </c>
    </row>
    <row r="1219" spans="1:21" x14ac:dyDescent="0.25">
      <c r="A1219" s="43">
        <v>3585</v>
      </c>
      <c r="B1219" s="44" t="s">
        <v>3584</v>
      </c>
      <c r="C1219" s="44" t="s">
        <v>7695</v>
      </c>
      <c r="D1219" s="59">
        <v>3400</v>
      </c>
      <c r="E1219" s="45">
        <v>4050</v>
      </c>
      <c r="F1219" s="62" t="s">
        <v>8218</v>
      </c>
      <c r="G1219" s="44" t="s">
        <v>8223</v>
      </c>
      <c r="H1219" s="44" t="s">
        <v>8245</v>
      </c>
      <c r="I1219" s="45">
        <v>1419181890</v>
      </c>
      <c r="J1219" s="45">
        <v>1416589890</v>
      </c>
      <c r="K1219" s="45" t="b">
        <v>0</v>
      </c>
      <c r="L1219" s="45">
        <v>23</v>
      </c>
      <c r="M1219" s="45" t="b">
        <v>1</v>
      </c>
      <c r="N1219" s="44" t="s">
        <v>8269</v>
      </c>
      <c r="O1219" s="45">
        <v>119</v>
      </c>
      <c r="P1219" s="45">
        <v>176.09</v>
      </c>
      <c r="Q1219" s="44" t="s">
        <v>8315</v>
      </c>
      <c r="R1219" s="44" t="s">
        <v>8316</v>
      </c>
      <c r="S1219" s="46">
        <v>41964.716319444444</v>
      </c>
      <c r="T1219" s="45"/>
      <c r="U1219" s="47">
        <v>41994.716319444444</v>
      </c>
    </row>
    <row r="1220" spans="1:21" x14ac:dyDescent="0.25">
      <c r="A1220" s="38">
        <v>3536</v>
      </c>
      <c r="B1220" s="39" t="s">
        <v>3535</v>
      </c>
      <c r="C1220" s="39" t="s">
        <v>7646</v>
      </c>
      <c r="D1220" s="58">
        <v>150</v>
      </c>
      <c r="E1220" s="40">
        <v>230</v>
      </c>
      <c r="F1220" s="61" t="s">
        <v>8218</v>
      </c>
      <c r="G1220" s="39" t="s">
        <v>8224</v>
      </c>
      <c r="H1220" s="39" t="s">
        <v>8246</v>
      </c>
      <c r="I1220" s="40">
        <v>1450612740</v>
      </c>
      <c r="J1220" s="40">
        <v>1448040425</v>
      </c>
      <c r="K1220" s="40" t="b">
        <v>0</v>
      </c>
      <c r="L1220" s="40">
        <v>17</v>
      </c>
      <c r="M1220" s="40" t="b">
        <v>1</v>
      </c>
      <c r="N1220" s="39" t="s">
        <v>8269</v>
      </c>
      <c r="O1220" s="40">
        <v>153</v>
      </c>
      <c r="P1220" s="40">
        <v>13.53</v>
      </c>
      <c r="Q1220" s="39" t="s">
        <v>8315</v>
      </c>
      <c r="R1220" s="39" t="s">
        <v>8316</v>
      </c>
      <c r="S1220" s="41">
        <v>42328.727141203701</v>
      </c>
      <c r="T1220" s="40">
        <v>2015</v>
      </c>
      <c r="U1220" s="42">
        <v>42358.499305555553</v>
      </c>
    </row>
    <row r="1221" spans="1:21" x14ac:dyDescent="0.25">
      <c r="A1221" s="43">
        <v>3509</v>
      </c>
      <c r="B1221" s="44" t="s">
        <v>3508</v>
      </c>
      <c r="C1221" s="44" t="s">
        <v>7619</v>
      </c>
      <c r="D1221" s="59">
        <v>3000</v>
      </c>
      <c r="E1221" s="45">
        <v>3190</v>
      </c>
      <c r="F1221" s="62" t="s">
        <v>8218</v>
      </c>
      <c r="G1221" s="44" t="s">
        <v>8223</v>
      </c>
      <c r="H1221" s="44" t="s">
        <v>8245</v>
      </c>
      <c r="I1221" s="45">
        <v>1416545700</v>
      </c>
      <c r="J1221" s="45">
        <v>1415392666</v>
      </c>
      <c r="K1221" s="45" t="b">
        <v>0</v>
      </c>
      <c r="L1221" s="45">
        <v>33</v>
      </c>
      <c r="M1221" s="45" t="b">
        <v>1</v>
      </c>
      <c r="N1221" s="44" t="s">
        <v>8269</v>
      </c>
      <c r="O1221" s="45">
        <v>106</v>
      </c>
      <c r="P1221" s="45">
        <v>96.67</v>
      </c>
      <c r="Q1221" s="44" t="s">
        <v>8315</v>
      </c>
      <c r="R1221" s="44" t="s">
        <v>8316</v>
      </c>
      <c r="S1221" s="46">
        <v>41950.859560185185</v>
      </c>
      <c r="T1221" s="45"/>
      <c r="U1221" s="47">
        <v>41964.204861111109</v>
      </c>
    </row>
    <row r="1222" spans="1:21" x14ac:dyDescent="0.25">
      <c r="A1222" s="38">
        <v>3494</v>
      </c>
      <c r="B1222" s="39" t="s">
        <v>3493</v>
      </c>
      <c r="C1222" s="39" t="s">
        <v>7604</v>
      </c>
      <c r="D1222" s="58">
        <v>400</v>
      </c>
      <c r="E1222" s="40">
        <v>400</v>
      </c>
      <c r="F1222" s="61" t="s">
        <v>8218</v>
      </c>
      <c r="G1222" s="39" t="s">
        <v>8223</v>
      </c>
      <c r="H1222" s="39" t="s">
        <v>8245</v>
      </c>
      <c r="I1222" s="40">
        <v>1480140000</v>
      </c>
      <c r="J1222" s="40">
        <v>1479186575</v>
      </c>
      <c r="K1222" s="40" t="b">
        <v>0</v>
      </c>
      <c r="L1222" s="40">
        <v>13</v>
      </c>
      <c r="M1222" s="40" t="b">
        <v>1</v>
      </c>
      <c r="N1222" s="39" t="s">
        <v>8269</v>
      </c>
      <c r="O1222" s="40">
        <v>100</v>
      </c>
      <c r="P1222" s="40">
        <v>30.77</v>
      </c>
      <c r="Q1222" s="39" t="s">
        <v>8315</v>
      </c>
      <c r="R1222" s="39" t="s">
        <v>8316</v>
      </c>
      <c r="S1222" s="41">
        <v>42689.214988425927</v>
      </c>
      <c r="T1222" s="40"/>
      <c r="U1222" s="42">
        <v>42700.25</v>
      </c>
    </row>
    <row r="1223" spans="1:21" x14ac:dyDescent="0.25">
      <c r="A1223" s="43">
        <v>3448</v>
      </c>
      <c r="B1223" s="44" t="s">
        <v>3447</v>
      </c>
      <c r="C1223" s="44" t="s">
        <v>7558</v>
      </c>
      <c r="D1223" s="59">
        <v>2100</v>
      </c>
      <c r="E1223" s="45">
        <v>2305</v>
      </c>
      <c r="F1223" s="62" t="s">
        <v>8218</v>
      </c>
      <c r="G1223" s="44" t="s">
        <v>8223</v>
      </c>
      <c r="H1223" s="44" t="s">
        <v>8245</v>
      </c>
      <c r="I1223" s="45">
        <v>1418784689</v>
      </c>
      <c r="J1223" s="45">
        <v>1416192689</v>
      </c>
      <c r="K1223" s="45" t="b">
        <v>0</v>
      </c>
      <c r="L1223" s="45">
        <v>45</v>
      </c>
      <c r="M1223" s="45" t="b">
        <v>1</v>
      </c>
      <c r="N1223" s="44" t="s">
        <v>8269</v>
      </c>
      <c r="O1223" s="45">
        <v>110</v>
      </c>
      <c r="P1223" s="45">
        <v>51.22</v>
      </c>
      <c r="Q1223" s="44" t="s">
        <v>8315</v>
      </c>
      <c r="R1223" s="44" t="s">
        <v>8316</v>
      </c>
      <c r="S1223" s="46">
        <v>41960.119085648148</v>
      </c>
      <c r="T1223" s="45"/>
      <c r="U1223" s="47">
        <v>41990.119085648148</v>
      </c>
    </row>
    <row r="1224" spans="1:21" x14ac:dyDescent="0.25">
      <c r="A1224" s="38">
        <v>3422</v>
      </c>
      <c r="B1224" s="39" t="s">
        <v>3421</v>
      </c>
      <c r="C1224" s="39" t="s">
        <v>7532</v>
      </c>
      <c r="D1224" s="58">
        <v>3000</v>
      </c>
      <c r="E1224" s="40">
        <v>3273</v>
      </c>
      <c r="F1224" s="61" t="s">
        <v>8218</v>
      </c>
      <c r="G1224" s="39" t="s">
        <v>8224</v>
      </c>
      <c r="H1224" s="39" t="s">
        <v>8246</v>
      </c>
      <c r="I1224" s="40">
        <v>1450051200</v>
      </c>
      <c r="J1224" s="40">
        <v>1447594176</v>
      </c>
      <c r="K1224" s="40" t="b">
        <v>0</v>
      </c>
      <c r="L1224" s="40">
        <v>46</v>
      </c>
      <c r="M1224" s="40" t="b">
        <v>1</v>
      </c>
      <c r="N1224" s="39" t="s">
        <v>8269</v>
      </c>
      <c r="O1224" s="40">
        <v>109</v>
      </c>
      <c r="P1224" s="40">
        <v>71.150000000000006</v>
      </c>
      <c r="Q1224" s="39" t="s">
        <v>8315</v>
      </c>
      <c r="R1224" s="39" t="s">
        <v>8316</v>
      </c>
      <c r="S1224" s="41">
        <v>42323.562222222223</v>
      </c>
      <c r="T1224" s="40">
        <v>2015</v>
      </c>
      <c r="U1224" s="42">
        <v>42352</v>
      </c>
    </row>
    <row r="1225" spans="1:21" x14ac:dyDescent="0.25">
      <c r="A1225" s="43">
        <v>3414</v>
      </c>
      <c r="B1225" s="44" t="s">
        <v>3413</v>
      </c>
      <c r="C1225" s="44" t="s">
        <v>7524</v>
      </c>
      <c r="D1225" s="59">
        <v>3000</v>
      </c>
      <c r="E1225" s="45">
        <v>3105</v>
      </c>
      <c r="F1225" s="62" t="s">
        <v>8218</v>
      </c>
      <c r="G1225" s="44" t="s">
        <v>8223</v>
      </c>
      <c r="H1225" s="44" t="s">
        <v>8245</v>
      </c>
      <c r="I1225" s="45">
        <v>1480579140</v>
      </c>
      <c r="J1225" s="45">
        <v>1478030325</v>
      </c>
      <c r="K1225" s="45" t="b">
        <v>0</v>
      </c>
      <c r="L1225" s="45">
        <v>44</v>
      </c>
      <c r="M1225" s="45" t="b">
        <v>1</v>
      </c>
      <c r="N1225" s="44" t="s">
        <v>8269</v>
      </c>
      <c r="O1225" s="45">
        <v>104</v>
      </c>
      <c r="P1225" s="45">
        <v>70.569999999999993</v>
      </c>
      <c r="Q1225" s="44" t="s">
        <v>8315</v>
      </c>
      <c r="R1225" s="44" t="s">
        <v>8316</v>
      </c>
      <c r="S1225" s="46">
        <v>42675.832465277781</v>
      </c>
      <c r="T1225" s="45"/>
      <c r="U1225" s="47">
        <v>42705.332638888889</v>
      </c>
    </row>
    <row r="1226" spans="1:21" x14ac:dyDescent="0.25">
      <c r="A1226" s="38">
        <v>3387</v>
      </c>
      <c r="B1226" s="39" t="s">
        <v>3386</v>
      </c>
      <c r="C1226" s="39" t="s">
        <v>7497</v>
      </c>
      <c r="D1226" s="58">
        <v>3000</v>
      </c>
      <c r="E1226" s="40">
        <v>3506</v>
      </c>
      <c r="F1226" s="61" t="s">
        <v>8218</v>
      </c>
      <c r="G1226" s="39" t="s">
        <v>8223</v>
      </c>
      <c r="H1226" s="39" t="s">
        <v>8245</v>
      </c>
      <c r="I1226" s="40">
        <v>1418581088</v>
      </c>
      <c r="J1226" s="40">
        <v>1415125088</v>
      </c>
      <c r="K1226" s="40" t="b">
        <v>0</v>
      </c>
      <c r="L1226" s="40">
        <v>35</v>
      </c>
      <c r="M1226" s="40" t="b">
        <v>1</v>
      </c>
      <c r="N1226" s="39" t="s">
        <v>8269</v>
      </c>
      <c r="O1226" s="40">
        <v>117</v>
      </c>
      <c r="P1226" s="40">
        <v>100.17</v>
      </c>
      <c r="Q1226" s="39" t="s">
        <v>8315</v>
      </c>
      <c r="R1226" s="39" t="s">
        <v>8316</v>
      </c>
      <c r="S1226" s="41">
        <v>41947.762592592589</v>
      </c>
      <c r="T1226" s="40"/>
      <c r="U1226" s="42">
        <v>41987.762592592589</v>
      </c>
    </row>
    <row r="1227" spans="1:21" x14ac:dyDescent="0.25">
      <c r="A1227" s="43">
        <v>3386</v>
      </c>
      <c r="B1227" s="44" t="s">
        <v>3385</v>
      </c>
      <c r="C1227" s="44" t="s">
        <v>7496</v>
      </c>
      <c r="D1227" s="59">
        <v>2000</v>
      </c>
      <c r="E1227" s="45">
        <v>2100</v>
      </c>
      <c r="F1227" s="62" t="s">
        <v>8218</v>
      </c>
      <c r="G1227" s="44" t="s">
        <v>8223</v>
      </c>
      <c r="H1227" s="44" t="s">
        <v>8245</v>
      </c>
      <c r="I1227" s="45">
        <v>1417620506</v>
      </c>
      <c r="J1227" s="45">
        <v>1415028506</v>
      </c>
      <c r="K1227" s="45" t="b">
        <v>0</v>
      </c>
      <c r="L1227" s="45">
        <v>41</v>
      </c>
      <c r="M1227" s="45" t="b">
        <v>1</v>
      </c>
      <c r="N1227" s="44" t="s">
        <v>8269</v>
      </c>
      <c r="O1227" s="45">
        <v>105</v>
      </c>
      <c r="P1227" s="45">
        <v>51.22</v>
      </c>
      <c r="Q1227" s="44" t="s">
        <v>8315</v>
      </c>
      <c r="R1227" s="44" t="s">
        <v>8316</v>
      </c>
      <c r="S1227" s="46">
        <v>41946.644745370373</v>
      </c>
      <c r="T1227" s="45"/>
      <c r="U1227" s="47">
        <v>41976.644745370373</v>
      </c>
    </row>
    <row r="1228" spans="1:21" x14ac:dyDescent="0.25">
      <c r="A1228" s="38">
        <v>3385</v>
      </c>
      <c r="B1228" s="39" t="s">
        <v>3384</v>
      </c>
      <c r="C1228" s="39" t="s">
        <v>7495</v>
      </c>
      <c r="D1228" s="58">
        <v>2000</v>
      </c>
      <c r="E1228" s="40">
        <v>2000</v>
      </c>
      <c r="F1228" s="61" t="s">
        <v>8218</v>
      </c>
      <c r="G1228" s="39" t="s">
        <v>8223</v>
      </c>
      <c r="H1228" s="39" t="s">
        <v>8245</v>
      </c>
      <c r="I1228" s="40">
        <v>1418244552</v>
      </c>
      <c r="J1228" s="40">
        <v>1415652552</v>
      </c>
      <c r="K1228" s="40" t="b">
        <v>0</v>
      </c>
      <c r="L1228" s="40">
        <v>15</v>
      </c>
      <c r="M1228" s="40" t="b">
        <v>1</v>
      </c>
      <c r="N1228" s="39" t="s">
        <v>8269</v>
      </c>
      <c r="O1228" s="40">
        <v>100</v>
      </c>
      <c r="P1228" s="40">
        <v>133.33000000000001</v>
      </c>
      <c r="Q1228" s="39" t="s">
        <v>8315</v>
      </c>
      <c r="R1228" s="39" t="s">
        <v>8316</v>
      </c>
      <c r="S1228" s="41">
        <v>41953.8675</v>
      </c>
      <c r="T1228" s="40"/>
      <c r="U1228" s="42">
        <v>41983.8675</v>
      </c>
    </row>
    <row r="1229" spans="1:21" x14ac:dyDescent="0.25">
      <c r="A1229" s="43">
        <v>3371</v>
      </c>
      <c r="B1229" s="44" t="s">
        <v>3370</v>
      </c>
      <c r="C1229" s="44" t="s">
        <v>7481</v>
      </c>
      <c r="D1229" s="59">
        <v>200</v>
      </c>
      <c r="E1229" s="45">
        <v>277</v>
      </c>
      <c r="F1229" s="62" t="s">
        <v>8218</v>
      </c>
      <c r="G1229" s="44" t="s">
        <v>8223</v>
      </c>
      <c r="H1229" s="44" t="s">
        <v>8245</v>
      </c>
      <c r="I1229" s="45">
        <v>1449089965</v>
      </c>
      <c r="J1229" s="45">
        <v>1446670765</v>
      </c>
      <c r="K1229" s="45" t="b">
        <v>0</v>
      </c>
      <c r="L1229" s="45">
        <v>9</v>
      </c>
      <c r="M1229" s="45" t="b">
        <v>1</v>
      </c>
      <c r="N1229" s="44" t="s">
        <v>8269</v>
      </c>
      <c r="O1229" s="45">
        <v>139</v>
      </c>
      <c r="P1229" s="45">
        <v>30.78</v>
      </c>
      <c r="Q1229" s="44" t="s">
        <v>8315</v>
      </c>
      <c r="R1229" s="44" t="s">
        <v>8316</v>
      </c>
      <c r="S1229" s="46">
        <v>42312.874594907407</v>
      </c>
      <c r="T1229" s="45"/>
      <c r="U1229" s="47">
        <v>42340.874594907407</v>
      </c>
    </row>
    <row r="1230" spans="1:21" x14ac:dyDescent="0.25">
      <c r="A1230" s="38">
        <v>3370</v>
      </c>
      <c r="B1230" s="39" t="s">
        <v>3369</v>
      </c>
      <c r="C1230" s="39" t="s">
        <v>7480</v>
      </c>
      <c r="D1230" s="58">
        <v>1500</v>
      </c>
      <c r="E1230" s="40">
        <v>1766</v>
      </c>
      <c r="F1230" s="61" t="s">
        <v>8218</v>
      </c>
      <c r="G1230" s="39" t="s">
        <v>8223</v>
      </c>
      <c r="H1230" s="39" t="s">
        <v>8245</v>
      </c>
      <c r="I1230" s="40">
        <v>1481961600</v>
      </c>
      <c r="J1230" s="40">
        <v>1479283285</v>
      </c>
      <c r="K1230" s="40" t="b">
        <v>0</v>
      </c>
      <c r="L1230" s="40">
        <v>26</v>
      </c>
      <c r="M1230" s="40" t="b">
        <v>1</v>
      </c>
      <c r="N1230" s="39" t="s">
        <v>8269</v>
      </c>
      <c r="O1230" s="40">
        <v>118</v>
      </c>
      <c r="P1230" s="40">
        <v>67.92</v>
      </c>
      <c r="Q1230" s="39" t="s">
        <v>8315</v>
      </c>
      <c r="R1230" s="39" t="s">
        <v>8316</v>
      </c>
      <c r="S1230" s="41">
        <v>42690.334317129629</v>
      </c>
      <c r="T1230" s="40"/>
      <c r="U1230" s="42">
        <v>42721.333333333336</v>
      </c>
    </row>
    <row r="1231" spans="1:21" x14ac:dyDescent="0.25">
      <c r="A1231" s="43">
        <v>3369</v>
      </c>
      <c r="B1231" s="44" t="s">
        <v>3368</v>
      </c>
      <c r="C1231" s="44" t="s">
        <v>7479</v>
      </c>
      <c r="D1231" s="59">
        <v>5000</v>
      </c>
      <c r="E1231" s="45">
        <v>5195</v>
      </c>
      <c r="F1231" s="62" t="s">
        <v>8218</v>
      </c>
      <c r="G1231" s="44" t="s">
        <v>8240</v>
      </c>
      <c r="H1231" s="44" t="s">
        <v>8248</v>
      </c>
      <c r="I1231" s="45">
        <v>1484441980</v>
      </c>
      <c r="J1231" s="45">
        <v>1479257980</v>
      </c>
      <c r="K1231" s="45" t="b">
        <v>0</v>
      </c>
      <c r="L1231" s="45">
        <v>54</v>
      </c>
      <c r="M1231" s="45" t="b">
        <v>1</v>
      </c>
      <c r="N1231" s="44" t="s">
        <v>8269</v>
      </c>
      <c r="O1231" s="45">
        <v>104</v>
      </c>
      <c r="P1231" s="45">
        <v>96.2</v>
      </c>
      <c r="Q1231" s="44" t="s">
        <v>8315</v>
      </c>
      <c r="R1231" s="44" t="s">
        <v>8316</v>
      </c>
      <c r="S1231" s="46">
        <v>42690.041435185187</v>
      </c>
      <c r="T1231" s="45"/>
      <c r="U1231" s="47">
        <v>42750.041435185187</v>
      </c>
    </row>
    <row r="1232" spans="1:21" x14ac:dyDescent="0.25">
      <c r="A1232" s="38">
        <v>3368</v>
      </c>
      <c r="B1232" s="39" t="s">
        <v>3367</v>
      </c>
      <c r="C1232" s="39" t="s">
        <v>7478</v>
      </c>
      <c r="D1232" s="58">
        <v>1000</v>
      </c>
      <c r="E1232" s="40">
        <v>1046</v>
      </c>
      <c r="F1232" s="61" t="s">
        <v>8218</v>
      </c>
      <c r="G1232" s="39" t="s">
        <v>8223</v>
      </c>
      <c r="H1232" s="39" t="s">
        <v>8245</v>
      </c>
      <c r="I1232" s="40">
        <v>1420088400</v>
      </c>
      <c r="J1232" s="40">
        <v>1416977259</v>
      </c>
      <c r="K1232" s="40" t="b">
        <v>0</v>
      </c>
      <c r="L1232" s="40">
        <v>23</v>
      </c>
      <c r="M1232" s="40" t="b">
        <v>1</v>
      </c>
      <c r="N1232" s="39" t="s">
        <v>8269</v>
      </c>
      <c r="O1232" s="40">
        <v>105</v>
      </c>
      <c r="P1232" s="40">
        <v>45.48</v>
      </c>
      <c r="Q1232" s="39" t="s">
        <v>8315</v>
      </c>
      <c r="R1232" s="39" t="s">
        <v>8316</v>
      </c>
      <c r="S1232" s="41">
        <v>41969.199756944443</v>
      </c>
      <c r="T1232" s="40"/>
      <c r="U1232" s="42">
        <v>42005.208333333336</v>
      </c>
    </row>
    <row r="1233" spans="1:21" x14ac:dyDescent="0.25">
      <c r="A1233" s="43">
        <v>3365</v>
      </c>
      <c r="B1233" s="44" t="s">
        <v>3364</v>
      </c>
      <c r="C1233" s="44" t="s">
        <v>7475</v>
      </c>
      <c r="D1233" s="59">
        <v>2500</v>
      </c>
      <c r="E1233" s="45">
        <v>2600</v>
      </c>
      <c r="F1233" s="62" t="s">
        <v>8218</v>
      </c>
      <c r="G1233" s="44" t="s">
        <v>8223</v>
      </c>
      <c r="H1233" s="44" t="s">
        <v>8245</v>
      </c>
      <c r="I1233" s="45">
        <v>1449973592</v>
      </c>
      <c r="J1233" s="45">
        <v>1447381592</v>
      </c>
      <c r="K1233" s="45" t="b">
        <v>0</v>
      </c>
      <c r="L1233" s="45">
        <v>3</v>
      </c>
      <c r="M1233" s="45" t="b">
        <v>1</v>
      </c>
      <c r="N1233" s="44" t="s">
        <v>8269</v>
      </c>
      <c r="O1233" s="45">
        <v>104</v>
      </c>
      <c r="P1233" s="45">
        <v>866.67</v>
      </c>
      <c r="Q1233" s="44" t="s">
        <v>8315</v>
      </c>
      <c r="R1233" s="44" t="s">
        <v>8316</v>
      </c>
      <c r="S1233" s="46">
        <v>42321.101759259262</v>
      </c>
      <c r="T1233" s="45"/>
      <c r="U1233" s="47">
        <v>42351.101759259262</v>
      </c>
    </row>
    <row r="1234" spans="1:21" x14ac:dyDescent="0.25">
      <c r="A1234" s="38">
        <v>3360</v>
      </c>
      <c r="B1234" s="39" t="s">
        <v>3359</v>
      </c>
      <c r="C1234" s="39" t="s">
        <v>7470</v>
      </c>
      <c r="D1234" s="58">
        <v>9000</v>
      </c>
      <c r="E1234" s="40">
        <v>9124</v>
      </c>
      <c r="F1234" s="61" t="s">
        <v>8218</v>
      </c>
      <c r="G1234" s="39" t="s">
        <v>8243</v>
      </c>
      <c r="H1234" s="39" t="s">
        <v>8257</v>
      </c>
      <c r="I1234" s="40">
        <v>1481731140</v>
      </c>
      <c r="J1234" s="40">
        <v>1479866343</v>
      </c>
      <c r="K1234" s="40" t="b">
        <v>0</v>
      </c>
      <c r="L1234" s="40">
        <v>72</v>
      </c>
      <c r="M1234" s="40" t="b">
        <v>1</v>
      </c>
      <c r="N1234" s="39" t="s">
        <v>8269</v>
      </c>
      <c r="O1234" s="40">
        <v>101</v>
      </c>
      <c r="P1234" s="40">
        <v>126.72</v>
      </c>
      <c r="Q1234" s="39" t="s">
        <v>8315</v>
      </c>
      <c r="R1234" s="39" t="s">
        <v>8316</v>
      </c>
      <c r="S1234" s="41">
        <v>42697.082673611112</v>
      </c>
      <c r="T1234" s="40"/>
      <c r="U1234" s="42">
        <v>42718.665972222225</v>
      </c>
    </row>
    <row r="1235" spans="1:21" x14ac:dyDescent="0.25">
      <c r="A1235" s="43">
        <v>3340</v>
      </c>
      <c r="B1235" s="44" t="s">
        <v>3340</v>
      </c>
      <c r="C1235" s="44" t="s">
        <v>7450</v>
      </c>
      <c r="D1235" s="59">
        <v>3000</v>
      </c>
      <c r="E1235" s="45">
        <v>4145</v>
      </c>
      <c r="F1235" s="62" t="s">
        <v>8218</v>
      </c>
      <c r="G1235" s="44" t="s">
        <v>8223</v>
      </c>
      <c r="H1235" s="44" t="s">
        <v>8245</v>
      </c>
      <c r="I1235" s="45">
        <v>1481066554</v>
      </c>
      <c r="J1235" s="45">
        <v>1478906554</v>
      </c>
      <c r="K1235" s="45" t="b">
        <v>0</v>
      </c>
      <c r="L1235" s="45">
        <v>38</v>
      </c>
      <c r="M1235" s="45" t="b">
        <v>1</v>
      </c>
      <c r="N1235" s="44" t="s">
        <v>8269</v>
      </c>
      <c r="O1235" s="45">
        <v>138</v>
      </c>
      <c r="P1235" s="45">
        <v>109.08</v>
      </c>
      <c r="Q1235" s="44" t="s">
        <v>8315</v>
      </c>
      <c r="R1235" s="44" t="s">
        <v>8316</v>
      </c>
      <c r="S1235" s="46">
        <v>42685.974004629628</v>
      </c>
      <c r="T1235" s="45"/>
      <c r="U1235" s="47">
        <v>42710.974004629628</v>
      </c>
    </row>
    <row r="1236" spans="1:21" x14ac:dyDescent="0.25">
      <c r="A1236" s="38">
        <v>3304</v>
      </c>
      <c r="B1236" s="39" t="s">
        <v>3304</v>
      </c>
      <c r="C1236" s="39" t="s">
        <v>7414</v>
      </c>
      <c r="D1236" s="58">
        <v>15000</v>
      </c>
      <c r="E1236" s="40">
        <v>15677.5</v>
      </c>
      <c r="F1236" s="61" t="s">
        <v>8218</v>
      </c>
      <c r="G1236" s="39" t="s">
        <v>8223</v>
      </c>
      <c r="H1236" s="39" t="s">
        <v>8245</v>
      </c>
      <c r="I1236" s="40">
        <v>1482418752</v>
      </c>
      <c r="J1236" s="40">
        <v>1479826752</v>
      </c>
      <c r="K1236" s="40" t="b">
        <v>0</v>
      </c>
      <c r="L1236" s="40">
        <v>175</v>
      </c>
      <c r="M1236" s="40" t="b">
        <v>1</v>
      </c>
      <c r="N1236" s="39" t="s">
        <v>8269</v>
      </c>
      <c r="O1236" s="40">
        <v>105</v>
      </c>
      <c r="P1236" s="40">
        <v>89.59</v>
      </c>
      <c r="Q1236" s="39" t="s">
        <v>8315</v>
      </c>
      <c r="R1236" s="39" t="s">
        <v>8316</v>
      </c>
      <c r="S1236" s="41">
        <v>42696.624444444446</v>
      </c>
      <c r="T1236" s="40"/>
      <c r="U1236" s="42">
        <v>42726.624444444446</v>
      </c>
    </row>
    <row r="1237" spans="1:21" x14ac:dyDescent="0.25">
      <c r="A1237" s="43">
        <v>3302</v>
      </c>
      <c r="B1237" s="44" t="s">
        <v>3302</v>
      </c>
      <c r="C1237" s="44" t="s">
        <v>7412</v>
      </c>
      <c r="D1237" s="59">
        <v>8400</v>
      </c>
      <c r="E1237" s="45">
        <v>8685</v>
      </c>
      <c r="F1237" s="62" t="s">
        <v>8218</v>
      </c>
      <c r="G1237" s="44" t="s">
        <v>8226</v>
      </c>
      <c r="H1237" s="44" t="s">
        <v>8248</v>
      </c>
      <c r="I1237" s="45">
        <v>1481099176</v>
      </c>
      <c r="J1237" s="45">
        <v>1478507176</v>
      </c>
      <c r="K1237" s="45" t="b">
        <v>0</v>
      </c>
      <c r="L1237" s="45">
        <v>50</v>
      </c>
      <c r="M1237" s="45" t="b">
        <v>1</v>
      </c>
      <c r="N1237" s="44" t="s">
        <v>8269</v>
      </c>
      <c r="O1237" s="45">
        <v>103</v>
      </c>
      <c r="P1237" s="45">
        <v>173.7</v>
      </c>
      <c r="Q1237" s="44" t="s">
        <v>8315</v>
      </c>
      <c r="R1237" s="44" t="s">
        <v>8316</v>
      </c>
      <c r="S1237" s="46">
        <v>42681.351574074077</v>
      </c>
      <c r="T1237" s="45"/>
      <c r="U1237" s="47">
        <v>42711.351574074077</v>
      </c>
    </row>
    <row r="1238" spans="1:21" x14ac:dyDescent="0.25">
      <c r="A1238" s="38">
        <v>3296</v>
      </c>
      <c r="B1238" s="39" t="s">
        <v>3296</v>
      </c>
      <c r="C1238" s="39" t="s">
        <v>7406</v>
      </c>
      <c r="D1238" s="58">
        <v>1500</v>
      </c>
      <c r="E1238" s="40">
        <v>2161</v>
      </c>
      <c r="F1238" s="61" t="s">
        <v>8218</v>
      </c>
      <c r="G1238" s="39" t="s">
        <v>8224</v>
      </c>
      <c r="H1238" s="39" t="s">
        <v>8246</v>
      </c>
      <c r="I1238" s="40">
        <v>1448229600</v>
      </c>
      <c r="J1238" s="40">
        <v>1446401372</v>
      </c>
      <c r="K1238" s="40" t="b">
        <v>0</v>
      </c>
      <c r="L1238" s="40">
        <v>47</v>
      </c>
      <c r="M1238" s="40" t="b">
        <v>1</v>
      </c>
      <c r="N1238" s="39" t="s">
        <v>8269</v>
      </c>
      <c r="O1238" s="40">
        <v>144</v>
      </c>
      <c r="P1238" s="40">
        <v>45.98</v>
      </c>
      <c r="Q1238" s="39" t="s">
        <v>8315</v>
      </c>
      <c r="R1238" s="39" t="s">
        <v>8316</v>
      </c>
      <c r="S1238" s="41">
        <v>42309.756620370368</v>
      </c>
      <c r="T1238" s="40">
        <v>2015</v>
      </c>
      <c r="U1238" s="42">
        <v>42330.916666666664</v>
      </c>
    </row>
    <row r="1239" spans="1:21" x14ac:dyDescent="0.25">
      <c r="A1239" s="43">
        <v>3287</v>
      </c>
      <c r="B1239" s="44" t="s">
        <v>3287</v>
      </c>
      <c r="C1239" s="44" t="s">
        <v>7397</v>
      </c>
      <c r="D1239" s="59">
        <v>2500</v>
      </c>
      <c r="E1239" s="45">
        <v>2500</v>
      </c>
      <c r="F1239" s="62" t="s">
        <v>8218</v>
      </c>
      <c r="G1239" s="44" t="s">
        <v>8228</v>
      </c>
      <c r="H1239" s="44" t="s">
        <v>8250</v>
      </c>
      <c r="I1239" s="45">
        <v>1448733628</v>
      </c>
      <c r="J1239" s="45">
        <v>1446573628</v>
      </c>
      <c r="K1239" s="45" t="b">
        <v>0</v>
      </c>
      <c r="L1239" s="45">
        <v>34</v>
      </c>
      <c r="M1239" s="45" t="b">
        <v>1</v>
      </c>
      <c r="N1239" s="44" t="s">
        <v>8269</v>
      </c>
      <c r="O1239" s="45">
        <v>100</v>
      </c>
      <c r="P1239" s="45">
        <v>73.53</v>
      </c>
      <c r="Q1239" s="44" t="s">
        <v>8315</v>
      </c>
      <c r="R1239" s="44" t="s">
        <v>8316</v>
      </c>
      <c r="S1239" s="46">
        <v>42311.750324074077</v>
      </c>
      <c r="T1239" s="45"/>
      <c r="U1239" s="47">
        <v>42336.750324074077</v>
      </c>
    </row>
    <row r="1240" spans="1:21" x14ac:dyDescent="0.25">
      <c r="A1240" s="38">
        <v>3265</v>
      </c>
      <c r="B1240" s="39" t="s">
        <v>3265</v>
      </c>
      <c r="C1240" s="39" t="s">
        <v>7375</v>
      </c>
      <c r="D1240" s="58">
        <v>2700</v>
      </c>
      <c r="E1240" s="40">
        <v>4428</v>
      </c>
      <c r="F1240" s="61" t="s">
        <v>8218</v>
      </c>
      <c r="G1240" s="39" t="s">
        <v>8240</v>
      </c>
      <c r="H1240" s="39" t="s">
        <v>8248</v>
      </c>
      <c r="I1240" s="40">
        <v>1449162000</v>
      </c>
      <c r="J1240" s="40">
        <v>1446570315</v>
      </c>
      <c r="K1240" s="40" t="b">
        <v>1</v>
      </c>
      <c r="L1240" s="40">
        <v>63</v>
      </c>
      <c r="M1240" s="40" t="b">
        <v>1</v>
      </c>
      <c r="N1240" s="39" t="s">
        <v>8269</v>
      </c>
      <c r="O1240" s="40">
        <v>164</v>
      </c>
      <c r="P1240" s="40">
        <v>70.290000000000006</v>
      </c>
      <c r="Q1240" s="39" t="s">
        <v>8315</v>
      </c>
      <c r="R1240" s="39" t="s">
        <v>8316</v>
      </c>
      <c r="S1240" s="41">
        <v>42311.71197916667</v>
      </c>
      <c r="T1240" s="40"/>
      <c r="U1240" s="42">
        <v>42341.708333333336</v>
      </c>
    </row>
    <row r="1241" spans="1:21" x14ac:dyDescent="0.25">
      <c r="A1241" s="43">
        <v>3262</v>
      </c>
      <c r="B1241" s="44" t="s">
        <v>3262</v>
      </c>
      <c r="C1241" s="44" t="s">
        <v>7372</v>
      </c>
      <c r="D1241" s="59">
        <v>12200</v>
      </c>
      <c r="E1241" s="45">
        <v>12571</v>
      </c>
      <c r="F1241" s="62" t="s">
        <v>8218</v>
      </c>
      <c r="G1241" s="44" t="s">
        <v>8223</v>
      </c>
      <c r="H1241" s="44" t="s">
        <v>8245</v>
      </c>
      <c r="I1241" s="45">
        <v>1419220800</v>
      </c>
      <c r="J1241" s="45">
        <v>1416555262</v>
      </c>
      <c r="K1241" s="45" t="b">
        <v>1</v>
      </c>
      <c r="L1241" s="45">
        <v>134</v>
      </c>
      <c r="M1241" s="45" t="b">
        <v>1</v>
      </c>
      <c r="N1241" s="44" t="s">
        <v>8269</v>
      </c>
      <c r="O1241" s="45">
        <v>103</v>
      </c>
      <c r="P1241" s="45">
        <v>93.81</v>
      </c>
      <c r="Q1241" s="44" t="s">
        <v>8315</v>
      </c>
      <c r="R1241" s="44" t="s">
        <v>8316</v>
      </c>
      <c r="S1241" s="46">
        <v>41964.315532407411</v>
      </c>
      <c r="T1241" s="45"/>
      <c r="U1241" s="47">
        <v>41995.166666666664</v>
      </c>
    </row>
    <row r="1242" spans="1:21" x14ac:dyDescent="0.25">
      <c r="A1242" s="38">
        <v>3244</v>
      </c>
      <c r="B1242" s="39" t="s">
        <v>3244</v>
      </c>
      <c r="C1242" s="39" t="s">
        <v>7354</v>
      </c>
      <c r="D1242" s="58">
        <v>1600</v>
      </c>
      <c r="E1242" s="40">
        <v>1647</v>
      </c>
      <c r="F1242" s="61" t="s">
        <v>8218</v>
      </c>
      <c r="G1242" s="39" t="s">
        <v>8224</v>
      </c>
      <c r="H1242" s="39" t="s">
        <v>8246</v>
      </c>
      <c r="I1242" s="40">
        <v>1480613982</v>
      </c>
      <c r="J1242" s="40">
        <v>1478018382</v>
      </c>
      <c r="K1242" s="40" t="b">
        <v>0</v>
      </c>
      <c r="L1242" s="40">
        <v>69</v>
      </c>
      <c r="M1242" s="40" t="b">
        <v>1</v>
      </c>
      <c r="N1242" s="39" t="s">
        <v>8269</v>
      </c>
      <c r="O1242" s="40">
        <v>103</v>
      </c>
      <c r="P1242" s="40">
        <v>23.87</v>
      </c>
      <c r="Q1242" s="39" t="s">
        <v>8315</v>
      </c>
      <c r="R1242" s="39" t="s">
        <v>8316</v>
      </c>
      <c r="S1242" s="41">
        <v>42675.694236111114</v>
      </c>
      <c r="T1242" s="40">
        <v>2016</v>
      </c>
      <c r="U1242" s="42">
        <v>42705.735902777778</v>
      </c>
    </row>
    <row r="1243" spans="1:21" x14ac:dyDescent="0.25">
      <c r="A1243" s="43">
        <v>3236</v>
      </c>
      <c r="B1243" s="44" t="s">
        <v>3236</v>
      </c>
      <c r="C1243" s="44" t="s">
        <v>7346</v>
      </c>
      <c r="D1243" s="59">
        <v>20000</v>
      </c>
      <c r="E1243" s="45">
        <v>20120</v>
      </c>
      <c r="F1243" s="62" t="s">
        <v>8218</v>
      </c>
      <c r="G1243" s="44" t="s">
        <v>8223</v>
      </c>
      <c r="H1243" s="44" t="s">
        <v>8245</v>
      </c>
      <c r="I1243" s="45">
        <v>1482962433</v>
      </c>
      <c r="J1243" s="45">
        <v>1480370433</v>
      </c>
      <c r="K1243" s="45" t="b">
        <v>0</v>
      </c>
      <c r="L1243" s="45">
        <v>110</v>
      </c>
      <c r="M1243" s="45" t="b">
        <v>1</v>
      </c>
      <c r="N1243" s="44" t="s">
        <v>8269</v>
      </c>
      <c r="O1243" s="45">
        <v>101</v>
      </c>
      <c r="P1243" s="45">
        <v>182.91</v>
      </c>
      <c r="Q1243" s="44" t="s">
        <v>8315</v>
      </c>
      <c r="R1243" s="44" t="s">
        <v>8316</v>
      </c>
      <c r="S1243" s="46">
        <v>42702.917048611111</v>
      </c>
      <c r="T1243" s="45"/>
      <c r="U1243" s="47">
        <v>42732.917048611111</v>
      </c>
    </row>
    <row r="1244" spans="1:21" x14ac:dyDescent="0.25">
      <c r="A1244" s="38">
        <v>3228</v>
      </c>
      <c r="B1244" s="39" t="s">
        <v>3228</v>
      </c>
      <c r="C1244" s="39" t="s">
        <v>7338</v>
      </c>
      <c r="D1244" s="58">
        <v>7000</v>
      </c>
      <c r="E1244" s="40">
        <v>7164</v>
      </c>
      <c r="F1244" s="61" t="s">
        <v>8218</v>
      </c>
      <c r="G1244" s="39" t="s">
        <v>8223</v>
      </c>
      <c r="H1244" s="39" t="s">
        <v>8245</v>
      </c>
      <c r="I1244" s="40">
        <v>1450328340</v>
      </c>
      <c r="J1244" s="40">
        <v>1447606884</v>
      </c>
      <c r="K1244" s="40" t="b">
        <v>1</v>
      </c>
      <c r="L1244" s="40">
        <v>37</v>
      </c>
      <c r="M1244" s="40" t="b">
        <v>1</v>
      </c>
      <c r="N1244" s="39" t="s">
        <v>8269</v>
      </c>
      <c r="O1244" s="40">
        <v>102</v>
      </c>
      <c r="P1244" s="40">
        <v>193.62</v>
      </c>
      <c r="Q1244" s="39" t="s">
        <v>8315</v>
      </c>
      <c r="R1244" s="39" t="s">
        <v>8316</v>
      </c>
      <c r="S1244" s="41">
        <v>42323.709305555552</v>
      </c>
      <c r="T1244" s="40"/>
      <c r="U1244" s="42">
        <v>42355.207638888889</v>
      </c>
    </row>
    <row r="1245" spans="1:21" x14ac:dyDescent="0.25">
      <c r="A1245" s="43">
        <v>3224</v>
      </c>
      <c r="B1245" s="44" t="s">
        <v>3224</v>
      </c>
      <c r="C1245" s="44" t="s">
        <v>7334</v>
      </c>
      <c r="D1245" s="59">
        <v>30000</v>
      </c>
      <c r="E1245" s="45">
        <v>30610</v>
      </c>
      <c r="F1245" s="62" t="s">
        <v>8218</v>
      </c>
      <c r="G1245" s="44" t="s">
        <v>8223</v>
      </c>
      <c r="H1245" s="44" t="s">
        <v>8245</v>
      </c>
      <c r="I1245" s="45">
        <v>1484024400</v>
      </c>
      <c r="J1245" s="45">
        <v>1479932713</v>
      </c>
      <c r="K1245" s="45" t="b">
        <v>1</v>
      </c>
      <c r="L1245" s="45">
        <v>216</v>
      </c>
      <c r="M1245" s="45" t="b">
        <v>1</v>
      </c>
      <c r="N1245" s="44" t="s">
        <v>8269</v>
      </c>
      <c r="O1245" s="45">
        <v>102</v>
      </c>
      <c r="P1245" s="45">
        <v>141.71</v>
      </c>
      <c r="Q1245" s="44" t="s">
        <v>8315</v>
      </c>
      <c r="R1245" s="44" t="s">
        <v>8316</v>
      </c>
      <c r="S1245" s="46">
        <v>42697.850844907407</v>
      </c>
      <c r="T1245" s="45"/>
      <c r="U1245" s="47">
        <v>42745.208333333336</v>
      </c>
    </row>
    <row r="1246" spans="1:21" x14ac:dyDescent="0.25">
      <c r="A1246" s="38">
        <v>3218</v>
      </c>
      <c r="B1246" s="39" t="s">
        <v>3218</v>
      </c>
      <c r="C1246" s="39" t="s">
        <v>7328</v>
      </c>
      <c r="D1246" s="58">
        <v>12000</v>
      </c>
      <c r="E1246" s="40">
        <v>12252</v>
      </c>
      <c r="F1246" s="61" t="s">
        <v>8218</v>
      </c>
      <c r="G1246" s="39" t="s">
        <v>8224</v>
      </c>
      <c r="H1246" s="39" t="s">
        <v>8246</v>
      </c>
      <c r="I1246" s="40">
        <v>1419984000</v>
      </c>
      <c r="J1246" s="40">
        <v>1417132986</v>
      </c>
      <c r="K1246" s="40" t="b">
        <v>1</v>
      </c>
      <c r="L1246" s="40">
        <v>184</v>
      </c>
      <c r="M1246" s="40" t="b">
        <v>1</v>
      </c>
      <c r="N1246" s="39" t="s">
        <v>8269</v>
      </c>
      <c r="O1246" s="40">
        <v>102</v>
      </c>
      <c r="P1246" s="40">
        <v>66.59</v>
      </c>
      <c r="Q1246" s="39" t="s">
        <v>8315</v>
      </c>
      <c r="R1246" s="39" t="s">
        <v>8316</v>
      </c>
      <c r="S1246" s="41">
        <v>41971.002152777779</v>
      </c>
      <c r="T1246" s="40">
        <v>2014</v>
      </c>
      <c r="U1246" s="42">
        <v>42004</v>
      </c>
    </row>
    <row r="1247" spans="1:21" x14ac:dyDescent="0.25">
      <c r="A1247" s="43">
        <v>3214</v>
      </c>
      <c r="B1247" s="44" t="s">
        <v>3214</v>
      </c>
      <c r="C1247" s="44" t="s">
        <v>7324</v>
      </c>
      <c r="D1247" s="59">
        <v>12000</v>
      </c>
      <c r="E1247" s="45">
        <v>12256</v>
      </c>
      <c r="F1247" s="62" t="s">
        <v>8218</v>
      </c>
      <c r="G1247" s="44" t="s">
        <v>8224</v>
      </c>
      <c r="H1247" s="44" t="s">
        <v>8246</v>
      </c>
      <c r="I1247" s="45">
        <v>1452038100</v>
      </c>
      <c r="J1247" s="45">
        <v>1448823673</v>
      </c>
      <c r="K1247" s="45" t="b">
        <v>1</v>
      </c>
      <c r="L1247" s="45">
        <v>115</v>
      </c>
      <c r="M1247" s="45" t="b">
        <v>1</v>
      </c>
      <c r="N1247" s="44" t="s">
        <v>8269</v>
      </c>
      <c r="O1247" s="45">
        <v>102</v>
      </c>
      <c r="P1247" s="45">
        <v>106.57</v>
      </c>
      <c r="Q1247" s="44" t="s">
        <v>8315</v>
      </c>
      <c r="R1247" s="44" t="s">
        <v>8316</v>
      </c>
      <c r="S1247" s="46">
        <v>42337.792511574073</v>
      </c>
      <c r="T1247" s="45">
        <v>2015</v>
      </c>
      <c r="U1247" s="47">
        <v>42374.996527777781</v>
      </c>
    </row>
    <row r="1248" spans="1:21" x14ac:dyDescent="0.25">
      <c r="A1248" s="38">
        <v>3169</v>
      </c>
      <c r="B1248" s="39" t="s">
        <v>3169</v>
      </c>
      <c r="C1248" s="39" t="s">
        <v>7279</v>
      </c>
      <c r="D1248" s="58">
        <v>8000</v>
      </c>
      <c r="E1248" s="40">
        <v>8241</v>
      </c>
      <c r="F1248" s="61" t="s">
        <v>8218</v>
      </c>
      <c r="G1248" s="39" t="s">
        <v>8223</v>
      </c>
      <c r="H1248" s="39" t="s">
        <v>8245</v>
      </c>
      <c r="I1248" s="40">
        <v>1386910740</v>
      </c>
      <c r="J1248" s="40">
        <v>1384364561</v>
      </c>
      <c r="K1248" s="40" t="b">
        <v>1</v>
      </c>
      <c r="L1248" s="40">
        <v>82</v>
      </c>
      <c r="M1248" s="40" t="b">
        <v>1</v>
      </c>
      <c r="N1248" s="39" t="s">
        <v>8269</v>
      </c>
      <c r="O1248" s="40">
        <v>103</v>
      </c>
      <c r="P1248" s="40">
        <v>100.5</v>
      </c>
      <c r="Q1248" s="39" t="s">
        <v>8315</v>
      </c>
      <c r="R1248" s="39" t="s">
        <v>8316</v>
      </c>
      <c r="S1248" s="41">
        <v>41591.737974537034</v>
      </c>
      <c r="T1248" s="40"/>
      <c r="U1248" s="42">
        <v>41621.207638888889</v>
      </c>
    </row>
    <row r="1249" spans="1:21" x14ac:dyDescent="0.25">
      <c r="A1249" s="43">
        <v>3155</v>
      </c>
      <c r="B1249" s="44" t="s">
        <v>3155</v>
      </c>
      <c r="C1249" s="44" t="s">
        <v>7265</v>
      </c>
      <c r="D1249" s="59">
        <v>5000</v>
      </c>
      <c r="E1249" s="45">
        <v>9425.23</v>
      </c>
      <c r="F1249" s="62" t="s">
        <v>8218</v>
      </c>
      <c r="G1249" s="44" t="s">
        <v>8224</v>
      </c>
      <c r="H1249" s="44" t="s">
        <v>8246</v>
      </c>
      <c r="I1249" s="45">
        <v>1356004725</v>
      </c>
      <c r="J1249" s="45">
        <v>1353412725</v>
      </c>
      <c r="K1249" s="45" t="b">
        <v>1</v>
      </c>
      <c r="L1249" s="45">
        <v>302</v>
      </c>
      <c r="M1249" s="45" t="b">
        <v>1</v>
      </c>
      <c r="N1249" s="44" t="s">
        <v>8269</v>
      </c>
      <c r="O1249" s="45">
        <v>189</v>
      </c>
      <c r="P1249" s="45">
        <v>31.21</v>
      </c>
      <c r="Q1249" s="44" t="s">
        <v>8315</v>
      </c>
      <c r="R1249" s="44" t="s">
        <v>8316</v>
      </c>
      <c r="S1249" s="46">
        <v>41233.499131944445</v>
      </c>
      <c r="T1249" s="45">
        <v>2012</v>
      </c>
      <c r="U1249" s="47">
        <v>41263.499131944445</v>
      </c>
    </row>
    <row r="1250" spans="1:21" x14ac:dyDescent="0.25">
      <c r="A1250" s="38">
        <v>3149</v>
      </c>
      <c r="B1250" s="39" t="s">
        <v>3149</v>
      </c>
      <c r="C1250" s="39" t="s">
        <v>7259</v>
      </c>
      <c r="D1250" s="58">
        <v>1250</v>
      </c>
      <c r="E1250" s="40">
        <v>1300</v>
      </c>
      <c r="F1250" s="61" t="s">
        <v>8218</v>
      </c>
      <c r="G1250" s="39" t="s">
        <v>8223</v>
      </c>
      <c r="H1250" s="39" t="s">
        <v>8245</v>
      </c>
      <c r="I1250" s="40">
        <v>1354845600</v>
      </c>
      <c r="J1250" s="40">
        <v>1352766300</v>
      </c>
      <c r="K1250" s="40" t="b">
        <v>1</v>
      </c>
      <c r="L1250" s="40">
        <v>25</v>
      </c>
      <c r="M1250" s="40" t="b">
        <v>1</v>
      </c>
      <c r="N1250" s="39" t="s">
        <v>8269</v>
      </c>
      <c r="O1250" s="40">
        <v>104</v>
      </c>
      <c r="P1250" s="40">
        <v>52</v>
      </c>
      <c r="Q1250" s="39" t="s">
        <v>8315</v>
      </c>
      <c r="R1250" s="39" t="s">
        <v>8316</v>
      </c>
      <c r="S1250" s="41">
        <v>41226.017361111109</v>
      </c>
      <c r="T1250" s="40"/>
      <c r="U1250" s="42">
        <v>41250.083333333336</v>
      </c>
    </row>
    <row r="1251" spans="1:21" x14ac:dyDescent="0.25">
      <c r="A1251" s="43">
        <v>3011</v>
      </c>
      <c r="B1251" s="44" t="s">
        <v>3011</v>
      </c>
      <c r="C1251" s="44" t="s">
        <v>7121</v>
      </c>
      <c r="D1251" s="59">
        <v>300</v>
      </c>
      <c r="E1251" s="45">
        <v>371</v>
      </c>
      <c r="F1251" s="62" t="s">
        <v>8218</v>
      </c>
      <c r="G1251" s="44" t="s">
        <v>8226</v>
      </c>
      <c r="H1251" s="44" t="s">
        <v>8248</v>
      </c>
      <c r="I1251" s="45">
        <v>1450911540</v>
      </c>
      <c r="J1251" s="45">
        <v>1448536516</v>
      </c>
      <c r="K1251" s="45" t="b">
        <v>0</v>
      </c>
      <c r="L1251" s="45">
        <v>25</v>
      </c>
      <c r="M1251" s="45" t="b">
        <v>1</v>
      </c>
      <c r="N1251" s="44" t="s">
        <v>8301</v>
      </c>
      <c r="O1251" s="45">
        <v>124</v>
      </c>
      <c r="P1251" s="45">
        <v>14.84</v>
      </c>
      <c r="Q1251" s="44" t="s">
        <v>8315</v>
      </c>
      <c r="R1251" s="44" t="s">
        <v>8355</v>
      </c>
      <c r="S1251" s="46">
        <v>42334.468935185185</v>
      </c>
      <c r="T1251" s="45"/>
      <c r="U1251" s="47">
        <v>42361.957638888889</v>
      </c>
    </row>
    <row r="1252" spans="1:21" x14ac:dyDescent="0.25">
      <c r="A1252" s="38">
        <v>3006</v>
      </c>
      <c r="B1252" s="39" t="s">
        <v>3006</v>
      </c>
      <c r="C1252" s="39" t="s">
        <v>7116</v>
      </c>
      <c r="D1252" s="58">
        <v>8000</v>
      </c>
      <c r="E1252" s="40">
        <v>8620</v>
      </c>
      <c r="F1252" s="61" t="s">
        <v>8218</v>
      </c>
      <c r="G1252" s="39" t="s">
        <v>8228</v>
      </c>
      <c r="H1252" s="39" t="s">
        <v>8250</v>
      </c>
      <c r="I1252" s="40">
        <v>1418580591</v>
      </c>
      <c r="J1252" s="40">
        <v>1415988591</v>
      </c>
      <c r="K1252" s="40" t="b">
        <v>0</v>
      </c>
      <c r="L1252" s="40">
        <v>97</v>
      </c>
      <c r="M1252" s="40" t="b">
        <v>1</v>
      </c>
      <c r="N1252" s="39" t="s">
        <v>8301</v>
      </c>
      <c r="O1252" s="40">
        <v>108</v>
      </c>
      <c r="P1252" s="40">
        <v>88.87</v>
      </c>
      <c r="Q1252" s="39" t="s">
        <v>8315</v>
      </c>
      <c r="R1252" s="39" t="s">
        <v>8355</v>
      </c>
      <c r="S1252" s="41">
        <v>41957.756840277776</v>
      </c>
      <c r="T1252" s="40"/>
      <c r="U1252" s="42">
        <v>41987.756840277776</v>
      </c>
    </row>
    <row r="1253" spans="1:21" x14ac:dyDescent="0.25">
      <c r="A1253" s="43">
        <v>3002</v>
      </c>
      <c r="B1253" s="44" t="s">
        <v>3002</v>
      </c>
      <c r="C1253" s="44" t="s">
        <v>7112</v>
      </c>
      <c r="D1253" s="59">
        <v>7000</v>
      </c>
      <c r="E1253" s="45">
        <v>7595.43</v>
      </c>
      <c r="F1253" s="62" t="s">
        <v>8218</v>
      </c>
      <c r="G1253" s="44" t="s">
        <v>8223</v>
      </c>
      <c r="H1253" s="44" t="s">
        <v>8245</v>
      </c>
      <c r="I1253" s="45">
        <v>1356552252</v>
      </c>
      <c r="J1253" s="45">
        <v>1353960252</v>
      </c>
      <c r="K1253" s="45" t="b">
        <v>0</v>
      </c>
      <c r="L1253" s="45">
        <v>104</v>
      </c>
      <c r="M1253" s="45" t="b">
        <v>1</v>
      </c>
      <c r="N1253" s="44" t="s">
        <v>8301</v>
      </c>
      <c r="O1253" s="45">
        <v>109</v>
      </c>
      <c r="P1253" s="45">
        <v>73.03</v>
      </c>
      <c r="Q1253" s="44" t="s">
        <v>8315</v>
      </c>
      <c r="R1253" s="44" t="s">
        <v>8355</v>
      </c>
      <c r="S1253" s="46">
        <v>41239.83625</v>
      </c>
      <c r="T1253" s="45"/>
      <c r="U1253" s="47">
        <v>41269.83625</v>
      </c>
    </row>
    <row r="1254" spans="1:21" x14ac:dyDescent="0.25">
      <c r="A1254" s="38">
        <v>2989</v>
      </c>
      <c r="B1254" s="39" t="s">
        <v>2989</v>
      </c>
      <c r="C1254" s="39" t="s">
        <v>7099</v>
      </c>
      <c r="D1254" s="58">
        <v>20000</v>
      </c>
      <c r="E1254" s="40">
        <v>35307</v>
      </c>
      <c r="F1254" s="61" t="s">
        <v>8218</v>
      </c>
      <c r="G1254" s="39" t="s">
        <v>8223</v>
      </c>
      <c r="H1254" s="39" t="s">
        <v>8245</v>
      </c>
      <c r="I1254" s="40">
        <v>1450673940</v>
      </c>
      <c r="J1254" s="40">
        <v>1448756962</v>
      </c>
      <c r="K1254" s="40" t="b">
        <v>0</v>
      </c>
      <c r="L1254" s="40">
        <v>364</v>
      </c>
      <c r="M1254" s="40" t="b">
        <v>1</v>
      </c>
      <c r="N1254" s="39" t="s">
        <v>8301</v>
      </c>
      <c r="O1254" s="40">
        <v>177</v>
      </c>
      <c r="P1254" s="40">
        <v>97</v>
      </c>
      <c r="Q1254" s="39" t="s">
        <v>8315</v>
      </c>
      <c r="R1254" s="39" t="s">
        <v>8355</v>
      </c>
      <c r="S1254" s="41">
        <v>42337.02039351852</v>
      </c>
      <c r="T1254" s="40"/>
      <c r="U1254" s="42">
        <v>42359.207638888889</v>
      </c>
    </row>
    <row r="1255" spans="1:21" x14ac:dyDescent="0.25">
      <c r="A1255" s="43">
        <v>2972</v>
      </c>
      <c r="B1255" s="44" t="s">
        <v>2972</v>
      </c>
      <c r="C1255" s="44" t="s">
        <v>7082</v>
      </c>
      <c r="D1255" s="59">
        <v>2000</v>
      </c>
      <c r="E1255" s="45">
        <v>2107</v>
      </c>
      <c r="F1255" s="62" t="s">
        <v>8218</v>
      </c>
      <c r="G1255" s="44" t="s">
        <v>8223</v>
      </c>
      <c r="H1255" s="44" t="s">
        <v>8245</v>
      </c>
      <c r="I1255" s="45">
        <v>1480899600</v>
      </c>
      <c r="J1255" s="45">
        <v>1479609520</v>
      </c>
      <c r="K1255" s="45" t="b">
        <v>0</v>
      </c>
      <c r="L1255" s="45">
        <v>17</v>
      </c>
      <c r="M1255" s="45" t="b">
        <v>1</v>
      </c>
      <c r="N1255" s="44" t="s">
        <v>8269</v>
      </c>
      <c r="O1255" s="45">
        <v>105</v>
      </c>
      <c r="P1255" s="45">
        <v>123.94</v>
      </c>
      <c r="Q1255" s="44" t="s">
        <v>8315</v>
      </c>
      <c r="R1255" s="44" t="s">
        <v>8316</v>
      </c>
      <c r="S1255" s="46">
        <v>42694.110185185185</v>
      </c>
      <c r="T1255" s="45"/>
      <c r="U1255" s="47">
        <v>42709.041666666664</v>
      </c>
    </row>
    <row r="1256" spans="1:21" x14ac:dyDescent="0.25">
      <c r="A1256" s="38">
        <v>2835</v>
      </c>
      <c r="B1256" s="39" t="s">
        <v>2835</v>
      </c>
      <c r="C1256" s="39" t="s">
        <v>6945</v>
      </c>
      <c r="D1256" s="58">
        <v>1000</v>
      </c>
      <c r="E1256" s="40">
        <v>1870.99</v>
      </c>
      <c r="F1256" s="61" t="s">
        <v>8218</v>
      </c>
      <c r="G1256" s="39" t="s">
        <v>8224</v>
      </c>
      <c r="H1256" s="39" t="s">
        <v>8246</v>
      </c>
      <c r="I1256" s="40">
        <v>1449273600</v>
      </c>
      <c r="J1256" s="40">
        <v>1446742417</v>
      </c>
      <c r="K1256" s="40" t="b">
        <v>0</v>
      </c>
      <c r="L1256" s="40">
        <v>93</v>
      </c>
      <c r="M1256" s="40" t="b">
        <v>1</v>
      </c>
      <c r="N1256" s="39" t="s">
        <v>8269</v>
      </c>
      <c r="O1256" s="40">
        <v>187</v>
      </c>
      <c r="P1256" s="40">
        <v>20.12</v>
      </c>
      <c r="Q1256" s="39" t="s">
        <v>8315</v>
      </c>
      <c r="R1256" s="39" t="s">
        <v>8316</v>
      </c>
      <c r="S1256" s="41">
        <v>42313.703900462962</v>
      </c>
      <c r="T1256" s="40">
        <v>2015</v>
      </c>
      <c r="U1256" s="42">
        <v>42343</v>
      </c>
    </row>
    <row r="1257" spans="1:21" x14ac:dyDescent="0.25">
      <c r="A1257" s="43">
        <v>1302</v>
      </c>
      <c r="B1257" s="44" t="s">
        <v>1303</v>
      </c>
      <c r="C1257" s="44" t="s">
        <v>5412</v>
      </c>
      <c r="D1257" s="59">
        <v>2500</v>
      </c>
      <c r="E1257" s="45">
        <v>2500</v>
      </c>
      <c r="F1257" s="62" t="s">
        <v>8218</v>
      </c>
      <c r="G1257" s="44" t="s">
        <v>8223</v>
      </c>
      <c r="H1257" s="44" t="s">
        <v>8245</v>
      </c>
      <c r="I1257" s="45">
        <v>1480559011</v>
      </c>
      <c r="J1257" s="45">
        <v>1477963411</v>
      </c>
      <c r="K1257" s="45" t="b">
        <v>0</v>
      </c>
      <c r="L1257" s="45">
        <v>50</v>
      </c>
      <c r="M1257" s="45" t="b">
        <v>1</v>
      </c>
      <c r="N1257" s="44" t="s">
        <v>8269</v>
      </c>
      <c r="O1257" s="45">
        <v>100</v>
      </c>
      <c r="P1257" s="45">
        <v>50</v>
      </c>
      <c r="Q1257" s="44" t="s">
        <v>8315</v>
      </c>
      <c r="R1257" s="44" t="s">
        <v>8316</v>
      </c>
      <c r="S1257" s="46">
        <v>42675.057997685188</v>
      </c>
      <c r="T1257" s="45"/>
      <c r="U1257" s="47">
        <v>42705.099664351852</v>
      </c>
    </row>
    <row r="1258" spans="1:21" x14ac:dyDescent="0.25">
      <c r="A1258" s="38">
        <v>2825</v>
      </c>
      <c r="B1258" s="39" t="s">
        <v>2825</v>
      </c>
      <c r="C1258" s="39" t="s">
        <v>6935</v>
      </c>
      <c r="D1258" s="58">
        <v>3000</v>
      </c>
      <c r="E1258" s="40">
        <v>3100</v>
      </c>
      <c r="F1258" s="61" t="s">
        <v>8218</v>
      </c>
      <c r="G1258" s="39" t="s">
        <v>8224</v>
      </c>
      <c r="H1258" s="39" t="s">
        <v>8246</v>
      </c>
      <c r="I1258" s="40">
        <v>1449255686</v>
      </c>
      <c r="J1258" s="40">
        <v>1446663686</v>
      </c>
      <c r="K1258" s="40" t="b">
        <v>0</v>
      </c>
      <c r="L1258" s="40">
        <v>51</v>
      </c>
      <c r="M1258" s="40" t="b">
        <v>1</v>
      </c>
      <c r="N1258" s="39" t="s">
        <v>8269</v>
      </c>
      <c r="O1258" s="40">
        <v>103</v>
      </c>
      <c r="P1258" s="40">
        <v>60.78</v>
      </c>
      <c r="Q1258" s="39" t="s">
        <v>8315</v>
      </c>
      <c r="R1258" s="39" t="s">
        <v>8316</v>
      </c>
      <c r="S1258" s="41">
        <v>42312.792662037034</v>
      </c>
      <c r="T1258" s="40">
        <v>2015</v>
      </c>
      <c r="U1258" s="42">
        <v>42342.792662037034</v>
      </c>
    </row>
    <row r="1259" spans="1:21" x14ac:dyDescent="0.25">
      <c r="A1259" s="43">
        <v>2813</v>
      </c>
      <c r="B1259" s="44" t="s">
        <v>2813</v>
      </c>
      <c r="C1259" s="44" t="s">
        <v>6923</v>
      </c>
      <c r="D1259" s="59">
        <v>2800</v>
      </c>
      <c r="E1259" s="45">
        <v>3572.12</v>
      </c>
      <c r="F1259" s="62" t="s">
        <v>8218</v>
      </c>
      <c r="G1259" s="44" t="s">
        <v>8223</v>
      </c>
      <c r="H1259" s="44" t="s">
        <v>8245</v>
      </c>
      <c r="I1259" s="45">
        <v>1481737761</v>
      </c>
      <c r="J1259" s="45">
        <v>1479577761</v>
      </c>
      <c r="K1259" s="45" t="b">
        <v>0</v>
      </c>
      <c r="L1259" s="45">
        <v>96</v>
      </c>
      <c r="M1259" s="45" t="b">
        <v>1</v>
      </c>
      <c r="N1259" s="44" t="s">
        <v>8269</v>
      </c>
      <c r="O1259" s="45">
        <v>128</v>
      </c>
      <c r="P1259" s="45">
        <v>37.21</v>
      </c>
      <c r="Q1259" s="44" t="s">
        <v>8315</v>
      </c>
      <c r="R1259" s="44" t="s">
        <v>8316</v>
      </c>
      <c r="S1259" s="46">
        <v>42693.742604166669</v>
      </c>
      <c r="T1259" s="45"/>
      <c r="U1259" s="47">
        <v>42718.742604166669</v>
      </c>
    </row>
    <row r="1260" spans="1:21" x14ac:dyDescent="0.25">
      <c r="A1260" s="38">
        <v>2800</v>
      </c>
      <c r="B1260" s="39" t="s">
        <v>2800</v>
      </c>
      <c r="C1260" s="39" t="s">
        <v>6910</v>
      </c>
      <c r="D1260" s="58">
        <v>1000</v>
      </c>
      <c r="E1260" s="40">
        <v>1330</v>
      </c>
      <c r="F1260" s="61" t="s">
        <v>8218</v>
      </c>
      <c r="G1260" s="39" t="s">
        <v>8224</v>
      </c>
      <c r="H1260" s="39" t="s">
        <v>8246</v>
      </c>
      <c r="I1260" s="40">
        <v>1420377366</v>
      </c>
      <c r="J1260" s="40">
        <v>1415193366</v>
      </c>
      <c r="K1260" s="40" t="b">
        <v>0</v>
      </c>
      <c r="L1260" s="40">
        <v>31</v>
      </c>
      <c r="M1260" s="40" t="b">
        <v>1</v>
      </c>
      <c r="N1260" s="39" t="s">
        <v>8269</v>
      </c>
      <c r="O1260" s="40">
        <v>133</v>
      </c>
      <c r="P1260" s="40">
        <v>42.9</v>
      </c>
      <c r="Q1260" s="39" t="s">
        <v>8315</v>
      </c>
      <c r="R1260" s="39" t="s">
        <v>8316</v>
      </c>
      <c r="S1260" s="41">
        <v>41948.552847222221</v>
      </c>
      <c r="T1260" s="40">
        <v>2014</v>
      </c>
      <c r="U1260" s="42">
        <v>42008.552847222221</v>
      </c>
    </row>
    <row r="1261" spans="1:21" x14ac:dyDescent="0.25">
      <c r="A1261" s="43">
        <v>2713</v>
      </c>
      <c r="B1261" s="44" t="s">
        <v>2713</v>
      </c>
      <c r="C1261" s="44" t="s">
        <v>6823</v>
      </c>
      <c r="D1261" s="59">
        <v>150000</v>
      </c>
      <c r="E1261" s="45">
        <v>153362</v>
      </c>
      <c r="F1261" s="62" t="s">
        <v>8218</v>
      </c>
      <c r="G1261" s="44" t="s">
        <v>8223</v>
      </c>
      <c r="H1261" s="44" t="s">
        <v>8245</v>
      </c>
      <c r="I1261" s="45">
        <v>1450971684</v>
      </c>
      <c r="J1261" s="45">
        <v>1447515684</v>
      </c>
      <c r="K1261" s="45" t="b">
        <v>1</v>
      </c>
      <c r="L1261" s="45">
        <v>1420</v>
      </c>
      <c r="M1261" s="45" t="b">
        <v>1</v>
      </c>
      <c r="N1261" s="44" t="s">
        <v>8301</v>
      </c>
      <c r="O1261" s="45">
        <v>102</v>
      </c>
      <c r="P1261" s="45">
        <v>108</v>
      </c>
      <c r="Q1261" s="44" t="s">
        <v>8315</v>
      </c>
      <c r="R1261" s="44" t="s">
        <v>8355</v>
      </c>
      <c r="S1261" s="46">
        <v>42322.653749999998</v>
      </c>
      <c r="T1261" s="45"/>
      <c r="U1261" s="47">
        <v>42362.653749999998</v>
      </c>
    </row>
    <row r="1262" spans="1:21" x14ac:dyDescent="0.25">
      <c r="A1262" s="38">
        <v>4105</v>
      </c>
      <c r="B1262" s="39" t="s">
        <v>4101</v>
      </c>
      <c r="C1262" s="39" t="s">
        <v>8208</v>
      </c>
      <c r="D1262" s="58">
        <v>33000</v>
      </c>
      <c r="E1262" s="40">
        <v>2300</v>
      </c>
      <c r="F1262" s="61" t="s">
        <v>8220</v>
      </c>
      <c r="G1262" s="39" t="s">
        <v>8237</v>
      </c>
      <c r="H1262" s="39" t="s">
        <v>8255</v>
      </c>
      <c r="I1262" s="40">
        <v>1482711309</v>
      </c>
      <c r="J1262" s="40">
        <v>1479860109</v>
      </c>
      <c r="K1262" s="40" t="b">
        <v>0</v>
      </c>
      <c r="L1262" s="40">
        <v>6</v>
      </c>
      <c r="M1262" s="40" t="b">
        <v>0</v>
      </c>
      <c r="N1262" s="39" t="s">
        <v>8269</v>
      </c>
      <c r="O1262" s="40">
        <v>7</v>
      </c>
      <c r="P1262" s="40">
        <v>383.33</v>
      </c>
      <c r="Q1262" s="39" t="s">
        <v>8315</v>
      </c>
      <c r="R1262" s="39" t="s">
        <v>8316</v>
      </c>
      <c r="S1262" s="41">
        <v>42697.010520833333</v>
      </c>
      <c r="T1262" s="40"/>
      <c r="U1262" s="42">
        <v>42730.010520833333</v>
      </c>
    </row>
    <row r="1263" spans="1:21" x14ac:dyDescent="0.25">
      <c r="A1263" s="43">
        <v>4095</v>
      </c>
      <c r="B1263" s="44" t="s">
        <v>4091</v>
      </c>
      <c r="C1263" s="44" t="s">
        <v>8198</v>
      </c>
      <c r="D1263" s="59">
        <v>30000</v>
      </c>
      <c r="E1263" s="45">
        <v>800</v>
      </c>
      <c r="F1263" s="62" t="s">
        <v>8220</v>
      </c>
      <c r="G1263" s="44" t="s">
        <v>8237</v>
      </c>
      <c r="H1263" s="44" t="s">
        <v>8255</v>
      </c>
      <c r="I1263" s="45">
        <v>1482108350</v>
      </c>
      <c r="J1263" s="45">
        <v>1479516350</v>
      </c>
      <c r="K1263" s="45" t="b">
        <v>0</v>
      </c>
      <c r="L1263" s="45">
        <v>1</v>
      </c>
      <c r="M1263" s="45" t="b">
        <v>0</v>
      </c>
      <c r="N1263" s="44" t="s">
        <v>8269</v>
      </c>
      <c r="O1263" s="45">
        <v>3</v>
      </c>
      <c r="P1263" s="45">
        <v>800</v>
      </c>
      <c r="Q1263" s="44" t="s">
        <v>8315</v>
      </c>
      <c r="R1263" s="44" t="s">
        <v>8316</v>
      </c>
      <c r="S1263" s="46">
        <v>42693.031828703701</v>
      </c>
      <c r="T1263" s="45"/>
      <c r="U1263" s="47">
        <v>42723.031828703701</v>
      </c>
    </row>
    <row r="1264" spans="1:21" x14ac:dyDescent="0.25">
      <c r="A1264" s="38">
        <v>4077</v>
      </c>
      <c r="B1264" s="39" t="s">
        <v>4073</v>
      </c>
      <c r="C1264" s="39" t="s">
        <v>8180</v>
      </c>
      <c r="D1264" s="58">
        <v>15000</v>
      </c>
      <c r="E1264" s="40">
        <v>1335</v>
      </c>
      <c r="F1264" s="61" t="s">
        <v>8220</v>
      </c>
      <c r="G1264" s="39" t="s">
        <v>8223</v>
      </c>
      <c r="H1264" s="39" t="s">
        <v>8245</v>
      </c>
      <c r="I1264" s="40">
        <v>1482339794</v>
      </c>
      <c r="J1264" s="40">
        <v>1479747794</v>
      </c>
      <c r="K1264" s="40" t="b">
        <v>0</v>
      </c>
      <c r="L1264" s="40">
        <v>6</v>
      </c>
      <c r="M1264" s="40" t="b">
        <v>0</v>
      </c>
      <c r="N1264" s="39" t="s">
        <v>8269</v>
      </c>
      <c r="O1264" s="40">
        <v>9</v>
      </c>
      <c r="P1264" s="40">
        <v>222.5</v>
      </c>
      <c r="Q1264" s="39" t="s">
        <v>8315</v>
      </c>
      <c r="R1264" s="39" t="s">
        <v>8316</v>
      </c>
      <c r="S1264" s="41">
        <v>42695.710578703707</v>
      </c>
      <c r="T1264" s="40"/>
      <c r="U1264" s="42">
        <v>42725.710578703707</v>
      </c>
    </row>
    <row r="1265" spans="1:21" x14ac:dyDescent="0.25">
      <c r="A1265" s="43">
        <v>4071</v>
      </c>
      <c r="B1265" s="44" t="s">
        <v>4067</v>
      </c>
      <c r="C1265" s="44" t="s">
        <v>8174</v>
      </c>
      <c r="D1265" s="59">
        <v>20000</v>
      </c>
      <c r="E1265" s="45">
        <v>0</v>
      </c>
      <c r="F1265" s="62" t="s">
        <v>8220</v>
      </c>
      <c r="G1265" s="44" t="s">
        <v>8237</v>
      </c>
      <c r="H1265" s="44" t="s">
        <v>8255</v>
      </c>
      <c r="I1265" s="45">
        <v>1482779931</v>
      </c>
      <c r="J1265" s="45">
        <v>1480187931</v>
      </c>
      <c r="K1265" s="45" t="b">
        <v>0</v>
      </c>
      <c r="L1265" s="45">
        <v>0</v>
      </c>
      <c r="M1265" s="45" t="b">
        <v>0</v>
      </c>
      <c r="N1265" s="44" t="s">
        <v>8269</v>
      </c>
      <c r="O1265" s="45">
        <v>0</v>
      </c>
      <c r="P1265" s="45">
        <v>0</v>
      </c>
      <c r="Q1265" s="44" t="s">
        <v>8315</v>
      </c>
      <c r="R1265" s="44" t="s">
        <v>8316</v>
      </c>
      <c r="S1265" s="46">
        <v>42700.804756944446</v>
      </c>
      <c r="T1265" s="45"/>
      <c r="U1265" s="47">
        <v>42730.804756944446</v>
      </c>
    </row>
    <row r="1266" spans="1:21" x14ac:dyDescent="0.25">
      <c r="A1266" s="38">
        <v>4057</v>
      </c>
      <c r="B1266" s="39" t="s">
        <v>4053</v>
      </c>
      <c r="C1266" s="39" t="s">
        <v>8161</v>
      </c>
      <c r="D1266" s="58">
        <v>3500</v>
      </c>
      <c r="E1266" s="40">
        <v>775</v>
      </c>
      <c r="F1266" s="61" t="s">
        <v>8220</v>
      </c>
      <c r="G1266" s="39" t="s">
        <v>8224</v>
      </c>
      <c r="H1266" s="39" t="s">
        <v>8246</v>
      </c>
      <c r="I1266" s="40">
        <v>1448492400</v>
      </c>
      <c r="J1266" s="40">
        <v>1446506080</v>
      </c>
      <c r="K1266" s="40" t="b">
        <v>0</v>
      </c>
      <c r="L1266" s="40">
        <v>6</v>
      </c>
      <c r="M1266" s="40" t="b">
        <v>0</v>
      </c>
      <c r="N1266" s="39" t="s">
        <v>8269</v>
      </c>
      <c r="O1266" s="40">
        <v>22</v>
      </c>
      <c r="P1266" s="40">
        <v>129.16999999999999</v>
      </c>
      <c r="Q1266" s="39" t="s">
        <v>8315</v>
      </c>
      <c r="R1266" s="39" t="s">
        <v>8316</v>
      </c>
      <c r="S1266" s="41">
        <v>42310.968518518515</v>
      </c>
      <c r="T1266" s="40">
        <v>2015</v>
      </c>
      <c r="U1266" s="42">
        <v>42333.958333333336</v>
      </c>
    </row>
    <row r="1267" spans="1:21" x14ac:dyDescent="0.25">
      <c r="A1267" s="43">
        <v>4043</v>
      </c>
      <c r="B1267" s="44" t="s">
        <v>4039</v>
      </c>
      <c r="C1267" s="44" t="s">
        <v>8147</v>
      </c>
      <c r="D1267" s="59">
        <v>300</v>
      </c>
      <c r="E1267" s="45">
        <v>0</v>
      </c>
      <c r="F1267" s="62" t="s">
        <v>8220</v>
      </c>
      <c r="G1267" s="44" t="s">
        <v>8228</v>
      </c>
      <c r="H1267" s="44" t="s">
        <v>8250</v>
      </c>
      <c r="I1267" s="45">
        <v>1416524325</v>
      </c>
      <c r="J1267" s="45">
        <v>1415228325</v>
      </c>
      <c r="K1267" s="45" t="b">
        <v>0</v>
      </c>
      <c r="L1267" s="45">
        <v>0</v>
      </c>
      <c r="M1267" s="45" t="b">
        <v>0</v>
      </c>
      <c r="N1267" s="44" t="s">
        <v>8269</v>
      </c>
      <c r="O1267" s="45">
        <v>0</v>
      </c>
      <c r="P1267" s="45">
        <v>0</v>
      </c>
      <c r="Q1267" s="44" t="s">
        <v>8315</v>
      </c>
      <c r="R1267" s="44" t="s">
        <v>8316</v>
      </c>
      <c r="S1267" s="46">
        <v>41948.957465277781</v>
      </c>
      <c r="T1267" s="45"/>
      <c r="U1267" s="47">
        <v>41963.957465277781</v>
      </c>
    </row>
    <row r="1268" spans="1:21" x14ac:dyDescent="0.25">
      <c r="A1268" s="38">
        <v>4029</v>
      </c>
      <c r="B1268" s="39" t="s">
        <v>4025</v>
      </c>
      <c r="C1268" s="39" t="s">
        <v>8134</v>
      </c>
      <c r="D1268" s="58">
        <v>20000</v>
      </c>
      <c r="E1268" s="40">
        <v>0</v>
      </c>
      <c r="F1268" s="61" t="s">
        <v>8220</v>
      </c>
      <c r="G1268" s="39" t="s">
        <v>8223</v>
      </c>
      <c r="H1268" s="39" t="s">
        <v>8245</v>
      </c>
      <c r="I1268" s="40">
        <v>1450053370</v>
      </c>
      <c r="J1268" s="40">
        <v>1447461370</v>
      </c>
      <c r="K1268" s="40" t="b">
        <v>0</v>
      </c>
      <c r="L1268" s="40">
        <v>0</v>
      </c>
      <c r="M1268" s="40" t="b">
        <v>0</v>
      </c>
      <c r="N1268" s="39" t="s">
        <v>8269</v>
      </c>
      <c r="O1268" s="40">
        <v>0</v>
      </c>
      <c r="P1268" s="40">
        <v>0</v>
      </c>
      <c r="Q1268" s="39" t="s">
        <v>8315</v>
      </c>
      <c r="R1268" s="39" t="s">
        <v>8316</v>
      </c>
      <c r="S1268" s="41">
        <v>42322.02511574074</v>
      </c>
      <c r="T1268" s="40"/>
      <c r="U1268" s="42">
        <v>42352.02511574074</v>
      </c>
    </row>
    <row r="1269" spans="1:21" x14ac:dyDescent="0.25">
      <c r="A1269" s="43">
        <v>3996</v>
      </c>
      <c r="B1269" s="44" t="s">
        <v>3992</v>
      </c>
      <c r="C1269" s="44" t="s">
        <v>8102</v>
      </c>
      <c r="D1269" s="59">
        <v>3000</v>
      </c>
      <c r="E1269" s="45">
        <v>497</v>
      </c>
      <c r="F1269" s="62" t="s">
        <v>8220</v>
      </c>
      <c r="G1269" s="44" t="s">
        <v>8223</v>
      </c>
      <c r="H1269" s="44" t="s">
        <v>8245</v>
      </c>
      <c r="I1269" s="45">
        <v>1416499440</v>
      </c>
      <c r="J1269" s="45">
        <v>1415341464</v>
      </c>
      <c r="K1269" s="45" t="b">
        <v>0</v>
      </c>
      <c r="L1269" s="45">
        <v>17</v>
      </c>
      <c r="M1269" s="45" t="b">
        <v>0</v>
      </c>
      <c r="N1269" s="44" t="s">
        <v>8269</v>
      </c>
      <c r="O1269" s="45">
        <v>17</v>
      </c>
      <c r="P1269" s="45">
        <v>29.24</v>
      </c>
      <c r="Q1269" s="44" t="s">
        <v>8315</v>
      </c>
      <c r="R1269" s="44" t="s">
        <v>8316</v>
      </c>
      <c r="S1269" s="46">
        <v>41950.266944444447</v>
      </c>
      <c r="T1269" s="45"/>
      <c r="U1269" s="47">
        <v>41963.669444444444</v>
      </c>
    </row>
    <row r="1270" spans="1:21" x14ac:dyDescent="0.25">
      <c r="A1270" s="38">
        <v>3962</v>
      </c>
      <c r="B1270" s="39" t="s">
        <v>3959</v>
      </c>
      <c r="C1270" s="39" t="s">
        <v>8069</v>
      </c>
      <c r="D1270" s="58">
        <v>1400</v>
      </c>
      <c r="E1270" s="40">
        <v>45</v>
      </c>
      <c r="F1270" s="61" t="s">
        <v>8220</v>
      </c>
      <c r="G1270" s="39" t="s">
        <v>8224</v>
      </c>
      <c r="H1270" s="39" t="s">
        <v>8246</v>
      </c>
      <c r="I1270" s="40">
        <v>1448722494</v>
      </c>
      <c r="J1270" s="40">
        <v>1446562494</v>
      </c>
      <c r="K1270" s="40" t="b">
        <v>0</v>
      </c>
      <c r="L1270" s="40">
        <v>3</v>
      </c>
      <c r="M1270" s="40" t="b">
        <v>0</v>
      </c>
      <c r="N1270" s="39" t="s">
        <v>8269</v>
      </c>
      <c r="O1270" s="40">
        <v>3</v>
      </c>
      <c r="P1270" s="40">
        <v>15</v>
      </c>
      <c r="Q1270" s="39" t="s">
        <v>8315</v>
      </c>
      <c r="R1270" s="39" t="s">
        <v>8316</v>
      </c>
      <c r="S1270" s="41">
        <v>42311.621458333335</v>
      </c>
      <c r="T1270" s="40">
        <v>2015</v>
      </c>
      <c r="U1270" s="42">
        <v>42336.621458333335</v>
      </c>
    </row>
    <row r="1271" spans="1:21" x14ac:dyDescent="0.25">
      <c r="A1271" s="43">
        <v>3940</v>
      </c>
      <c r="B1271" s="44" t="s">
        <v>3937</v>
      </c>
      <c r="C1271" s="44" t="s">
        <v>8048</v>
      </c>
      <c r="D1271" s="59">
        <v>5000</v>
      </c>
      <c r="E1271" s="45">
        <v>11</v>
      </c>
      <c r="F1271" s="62" t="s">
        <v>8220</v>
      </c>
      <c r="G1271" s="44" t="s">
        <v>8223</v>
      </c>
      <c r="H1271" s="44" t="s">
        <v>8245</v>
      </c>
      <c r="I1271" s="45">
        <v>1420199351</v>
      </c>
      <c r="J1271" s="45">
        <v>1416311351</v>
      </c>
      <c r="K1271" s="45" t="b">
        <v>0</v>
      </c>
      <c r="L1271" s="45">
        <v>2</v>
      </c>
      <c r="M1271" s="45" t="b">
        <v>0</v>
      </c>
      <c r="N1271" s="44" t="s">
        <v>8269</v>
      </c>
      <c r="O1271" s="45">
        <v>0</v>
      </c>
      <c r="P1271" s="45">
        <v>5.5</v>
      </c>
      <c r="Q1271" s="44" t="s">
        <v>8315</v>
      </c>
      <c r="R1271" s="44" t="s">
        <v>8316</v>
      </c>
      <c r="S1271" s="46">
        <v>41961.492488425924</v>
      </c>
      <c r="T1271" s="45"/>
      <c r="U1271" s="47">
        <v>42006.492488425924</v>
      </c>
    </row>
    <row r="1272" spans="1:21" x14ac:dyDescent="0.25">
      <c r="A1272" s="38">
        <v>3936</v>
      </c>
      <c r="B1272" s="39" t="s">
        <v>3933</v>
      </c>
      <c r="C1272" s="39" t="s">
        <v>8044</v>
      </c>
      <c r="D1272" s="58">
        <v>20000</v>
      </c>
      <c r="E1272" s="40">
        <v>0</v>
      </c>
      <c r="F1272" s="61" t="s">
        <v>8220</v>
      </c>
      <c r="G1272" s="39" t="s">
        <v>8223</v>
      </c>
      <c r="H1272" s="39" t="s">
        <v>8245</v>
      </c>
      <c r="I1272" s="40">
        <v>1480576720</v>
      </c>
      <c r="J1272" s="40">
        <v>1477981120</v>
      </c>
      <c r="K1272" s="40" t="b">
        <v>0</v>
      </c>
      <c r="L1272" s="40">
        <v>0</v>
      </c>
      <c r="M1272" s="40" t="b">
        <v>0</v>
      </c>
      <c r="N1272" s="39" t="s">
        <v>8269</v>
      </c>
      <c r="O1272" s="40">
        <v>0</v>
      </c>
      <c r="P1272" s="40">
        <v>0</v>
      </c>
      <c r="Q1272" s="39" t="s">
        <v>8315</v>
      </c>
      <c r="R1272" s="39" t="s">
        <v>8316</v>
      </c>
      <c r="S1272" s="41">
        <v>42675.262962962966</v>
      </c>
      <c r="T1272" s="40"/>
      <c r="U1272" s="42">
        <v>42705.304629629631</v>
      </c>
    </row>
    <row r="1273" spans="1:21" x14ac:dyDescent="0.25">
      <c r="A1273" s="43">
        <v>3926</v>
      </c>
      <c r="B1273" s="44" t="s">
        <v>3923</v>
      </c>
      <c r="C1273" s="44" t="s">
        <v>8034</v>
      </c>
      <c r="D1273" s="59">
        <v>5000</v>
      </c>
      <c r="E1273" s="45">
        <v>15</v>
      </c>
      <c r="F1273" s="62" t="s">
        <v>8220</v>
      </c>
      <c r="G1273" s="44" t="s">
        <v>8225</v>
      </c>
      <c r="H1273" s="44" t="s">
        <v>8247</v>
      </c>
      <c r="I1273" s="45">
        <v>1419645748</v>
      </c>
      <c r="J1273" s="45">
        <v>1417053748</v>
      </c>
      <c r="K1273" s="45" t="b">
        <v>0</v>
      </c>
      <c r="L1273" s="45">
        <v>1</v>
      </c>
      <c r="M1273" s="45" t="b">
        <v>0</v>
      </c>
      <c r="N1273" s="44" t="s">
        <v>8269</v>
      </c>
      <c r="O1273" s="45">
        <v>0</v>
      </c>
      <c r="P1273" s="45">
        <v>15</v>
      </c>
      <c r="Q1273" s="44" t="s">
        <v>8315</v>
      </c>
      <c r="R1273" s="44" t="s">
        <v>8316</v>
      </c>
      <c r="S1273" s="46">
        <v>41970.085046296299</v>
      </c>
      <c r="T1273" s="45"/>
      <c r="U1273" s="47">
        <v>42000.085046296299</v>
      </c>
    </row>
    <row r="1274" spans="1:21" x14ac:dyDescent="0.25">
      <c r="A1274" s="38">
        <v>3901</v>
      </c>
      <c r="B1274" s="39" t="s">
        <v>3898</v>
      </c>
      <c r="C1274" s="39" t="s">
        <v>8009</v>
      </c>
      <c r="D1274" s="58">
        <v>3000</v>
      </c>
      <c r="E1274" s="40">
        <v>25</v>
      </c>
      <c r="F1274" s="61" t="s">
        <v>8220</v>
      </c>
      <c r="G1274" s="39" t="s">
        <v>8223</v>
      </c>
      <c r="H1274" s="39" t="s">
        <v>8245</v>
      </c>
      <c r="I1274" s="40">
        <v>1450554599</v>
      </c>
      <c r="J1274" s="40">
        <v>1447098599</v>
      </c>
      <c r="K1274" s="40" t="b">
        <v>0</v>
      </c>
      <c r="L1274" s="40">
        <v>1</v>
      </c>
      <c r="M1274" s="40" t="b">
        <v>0</v>
      </c>
      <c r="N1274" s="39" t="s">
        <v>8269</v>
      </c>
      <c r="O1274" s="40">
        <v>1</v>
      </c>
      <c r="P1274" s="40">
        <v>25</v>
      </c>
      <c r="Q1274" s="39" t="s">
        <v>8315</v>
      </c>
      <c r="R1274" s="39" t="s">
        <v>8316</v>
      </c>
      <c r="S1274" s="41">
        <v>42317.826377314814</v>
      </c>
      <c r="T1274" s="40"/>
      <c r="U1274" s="42">
        <v>42357.826377314814</v>
      </c>
    </row>
    <row r="1275" spans="1:21" x14ac:dyDescent="0.25">
      <c r="A1275" s="43">
        <v>3894</v>
      </c>
      <c r="B1275" s="44" t="s">
        <v>3891</v>
      </c>
      <c r="C1275" s="44" t="s">
        <v>8002</v>
      </c>
      <c r="D1275" s="59">
        <v>15000</v>
      </c>
      <c r="E1275" s="45">
        <v>520</v>
      </c>
      <c r="F1275" s="62" t="s">
        <v>8220</v>
      </c>
      <c r="G1275" s="44" t="s">
        <v>8223</v>
      </c>
      <c r="H1275" s="44" t="s">
        <v>8245</v>
      </c>
      <c r="I1275" s="45">
        <v>1481000340</v>
      </c>
      <c r="J1275" s="45">
        <v>1478386812</v>
      </c>
      <c r="K1275" s="45" t="b">
        <v>0</v>
      </c>
      <c r="L1275" s="45">
        <v>11</v>
      </c>
      <c r="M1275" s="45" t="b">
        <v>0</v>
      </c>
      <c r="N1275" s="44" t="s">
        <v>8269</v>
      </c>
      <c r="O1275" s="45">
        <v>3</v>
      </c>
      <c r="P1275" s="45">
        <v>47.27</v>
      </c>
      <c r="Q1275" s="44" t="s">
        <v>8315</v>
      </c>
      <c r="R1275" s="44" t="s">
        <v>8316</v>
      </c>
      <c r="S1275" s="46">
        <v>42679.958472222221</v>
      </c>
      <c r="T1275" s="45"/>
      <c r="U1275" s="47">
        <v>42710.207638888889</v>
      </c>
    </row>
    <row r="1276" spans="1:21" x14ac:dyDescent="0.25">
      <c r="A1276" s="38">
        <v>3796</v>
      </c>
      <c r="B1276" s="39" t="s">
        <v>3793</v>
      </c>
      <c r="C1276" s="39" t="s">
        <v>7906</v>
      </c>
      <c r="D1276" s="58">
        <v>22500</v>
      </c>
      <c r="E1276" s="40">
        <v>1</v>
      </c>
      <c r="F1276" s="61" t="s">
        <v>8220</v>
      </c>
      <c r="G1276" s="39" t="s">
        <v>8223</v>
      </c>
      <c r="H1276" s="39" t="s">
        <v>8245</v>
      </c>
      <c r="I1276" s="40">
        <v>1484354556</v>
      </c>
      <c r="J1276" s="40">
        <v>1479170556</v>
      </c>
      <c r="K1276" s="40" t="b">
        <v>0</v>
      </c>
      <c r="L1276" s="40">
        <v>1</v>
      </c>
      <c r="M1276" s="40" t="b">
        <v>0</v>
      </c>
      <c r="N1276" s="39" t="s">
        <v>8303</v>
      </c>
      <c r="O1276" s="40">
        <v>0</v>
      </c>
      <c r="P1276" s="40">
        <v>1</v>
      </c>
      <c r="Q1276" s="39" t="s">
        <v>8315</v>
      </c>
      <c r="R1276" s="39" t="s">
        <v>8357</v>
      </c>
      <c r="S1276" s="41">
        <v>42689.029583333337</v>
      </c>
      <c r="T1276" s="40"/>
      <c r="U1276" s="42">
        <v>42749.029583333337</v>
      </c>
    </row>
    <row r="1277" spans="1:21" x14ac:dyDescent="0.25">
      <c r="A1277" s="43">
        <v>3793</v>
      </c>
      <c r="B1277" s="44" t="s">
        <v>3790</v>
      </c>
      <c r="C1277" s="44" t="s">
        <v>7903</v>
      </c>
      <c r="D1277" s="59">
        <v>7000</v>
      </c>
      <c r="E1277" s="45">
        <v>4176</v>
      </c>
      <c r="F1277" s="62" t="s">
        <v>8220</v>
      </c>
      <c r="G1277" s="44" t="s">
        <v>8223</v>
      </c>
      <c r="H1277" s="44" t="s">
        <v>8245</v>
      </c>
      <c r="I1277" s="45">
        <v>1418769129</v>
      </c>
      <c r="J1277" s="45">
        <v>1416954729</v>
      </c>
      <c r="K1277" s="45" t="b">
        <v>0</v>
      </c>
      <c r="L1277" s="45">
        <v>24</v>
      </c>
      <c r="M1277" s="45" t="b">
        <v>0</v>
      </c>
      <c r="N1277" s="44" t="s">
        <v>8303</v>
      </c>
      <c r="O1277" s="45">
        <v>60</v>
      </c>
      <c r="P1277" s="45">
        <v>174</v>
      </c>
      <c r="Q1277" s="44" t="s">
        <v>8315</v>
      </c>
      <c r="R1277" s="44" t="s">
        <v>8357</v>
      </c>
      <c r="S1277" s="46">
        <v>41968.938993055555</v>
      </c>
      <c r="T1277" s="45"/>
      <c r="U1277" s="47">
        <v>41989.938993055555</v>
      </c>
    </row>
    <row r="1278" spans="1:21" x14ac:dyDescent="0.25">
      <c r="A1278" s="38">
        <v>3788</v>
      </c>
      <c r="B1278" s="39" t="s">
        <v>3785</v>
      </c>
      <c r="C1278" s="39" t="s">
        <v>7898</v>
      </c>
      <c r="D1278" s="58">
        <v>75000</v>
      </c>
      <c r="E1278" s="40">
        <v>500</v>
      </c>
      <c r="F1278" s="61" t="s">
        <v>8220</v>
      </c>
      <c r="G1278" s="39" t="s">
        <v>8223</v>
      </c>
      <c r="H1278" s="39" t="s">
        <v>8245</v>
      </c>
      <c r="I1278" s="40">
        <v>1450887480</v>
      </c>
      <c r="J1278" s="40">
        <v>1448469719</v>
      </c>
      <c r="K1278" s="40" t="b">
        <v>0</v>
      </c>
      <c r="L1278" s="40">
        <v>1</v>
      </c>
      <c r="M1278" s="40" t="b">
        <v>0</v>
      </c>
      <c r="N1278" s="39" t="s">
        <v>8303</v>
      </c>
      <c r="O1278" s="40">
        <v>1</v>
      </c>
      <c r="P1278" s="40">
        <v>500</v>
      </c>
      <c r="Q1278" s="39" t="s">
        <v>8315</v>
      </c>
      <c r="R1278" s="39" t="s">
        <v>8357</v>
      </c>
      <c r="S1278" s="41">
        <v>42333.695821759262</v>
      </c>
      <c r="T1278" s="40"/>
      <c r="U1278" s="42">
        <v>42361.679166666669</v>
      </c>
    </row>
    <row r="1279" spans="1:21" x14ac:dyDescent="0.25">
      <c r="A1279" s="43">
        <v>3741</v>
      </c>
      <c r="B1279" s="44" t="s">
        <v>3738</v>
      </c>
      <c r="C1279" s="44" t="s">
        <v>7851</v>
      </c>
      <c r="D1279" s="59">
        <v>20000</v>
      </c>
      <c r="E1279" s="45">
        <v>0</v>
      </c>
      <c r="F1279" s="62" t="s">
        <v>8220</v>
      </c>
      <c r="G1279" s="44" t="s">
        <v>8223</v>
      </c>
      <c r="H1279" s="44" t="s">
        <v>8245</v>
      </c>
      <c r="I1279" s="45">
        <v>1450389950</v>
      </c>
      <c r="J1279" s="45">
        <v>1447797950</v>
      </c>
      <c r="K1279" s="45" t="b">
        <v>0</v>
      </c>
      <c r="L1279" s="45">
        <v>0</v>
      </c>
      <c r="M1279" s="45" t="b">
        <v>0</v>
      </c>
      <c r="N1279" s="44" t="s">
        <v>8269</v>
      </c>
      <c r="O1279" s="45">
        <v>0</v>
      </c>
      <c r="P1279" s="45">
        <v>0</v>
      </c>
      <c r="Q1279" s="44" t="s">
        <v>8315</v>
      </c>
      <c r="R1279" s="44" t="s">
        <v>8316</v>
      </c>
      <c r="S1279" s="46">
        <v>42325.920717592591</v>
      </c>
      <c r="T1279" s="45"/>
      <c r="U1279" s="47">
        <v>42355.920717592591</v>
      </c>
    </row>
    <row r="1280" spans="1:21" x14ac:dyDescent="0.25">
      <c r="A1280" s="38">
        <v>3732</v>
      </c>
      <c r="B1280" s="39" t="s">
        <v>3729</v>
      </c>
      <c r="C1280" s="39" t="s">
        <v>7842</v>
      </c>
      <c r="D1280" s="58">
        <v>850</v>
      </c>
      <c r="E1280" s="40">
        <v>131</v>
      </c>
      <c r="F1280" s="61" t="s">
        <v>8220</v>
      </c>
      <c r="G1280" s="39" t="s">
        <v>8232</v>
      </c>
      <c r="H1280" s="39" t="s">
        <v>8248</v>
      </c>
      <c r="I1280" s="40">
        <v>1422100800</v>
      </c>
      <c r="J1280" s="40">
        <v>1416932133</v>
      </c>
      <c r="K1280" s="40" t="b">
        <v>0</v>
      </c>
      <c r="L1280" s="40">
        <v>4</v>
      </c>
      <c r="M1280" s="40" t="b">
        <v>0</v>
      </c>
      <c r="N1280" s="39" t="s">
        <v>8269</v>
      </c>
      <c r="O1280" s="40">
        <v>15</v>
      </c>
      <c r="P1280" s="40">
        <v>32.75</v>
      </c>
      <c r="Q1280" s="39" t="s">
        <v>8315</v>
      </c>
      <c r="R1280" s="39" t="s">
        <v>8316</v>
      </c>
      <c r="S1280" s="41">
        <v>41968.677465277775</v>
      </c>
      <c r="T1280" s="40"/>
      <c r="U1280" s="42">
        <v>42028.5</v>
      </c>
    </row>
    <row r="1281" spans="1:21" x14ac:dyDescent="0.25">
      <c r="A1281" s="43">
        <v>3634</v>
      </c>
      <c r="B1281" s="44" t="s">
        <v>3632</v>
      </c>
      <c r="C1281" s="44" t="s">
        <v>7744</v>
      </c>
      <c r="D1281" s="59">
        <v>75000</v>
      </c>
      <c r="E1281" s="45">
        <v>3185</v>
      </c>
      <c r="F1281" s="62" t="s">
        <v>8220</v>
      </c>
      <c r="G1281" s="44" t="s">
        <v>8228</v>
      </c>
      <c r="H1281" s="44" t="s">
        <v>8250</v>
      </c>
      <c r="I1281" s="45">
        <v>1484366340</v>
      </c>
      <c r="J1281" s="45">
        <v>1480219174</v>
      </c>
      <c r="K1281" s="45" t="b">
        <v>0</v>
      </c>
      <c r="L1281" s="45">
        <v>18</v>
      </c>
      <c r="M1281" s="45" t="b">
        <v>0</v>
      </c>
      <c r="N1281" s="44" t="s">
        <v>8303</v>
      </c>
      <c r="O1281" s="45">
        <v>4</v>
      </c>
      <c r="P1281" s="45">
        <v>176.94</v>
      </c>
      <c r="Q1281" s="44" t="s">
        <v>8315</v>
      </c>
      <c r="R1281" s="44" t="s">
        <v>8357</v>
      </c>
      <c r="S1281" s="46">
        <v>42701.166365740741</v>
      </c>
      <c r="T1281" s="45"/>
      <c r="U1281" s="47">
        <v>42749.165972222225</v>
      </c>
    </row>
    <row r="1282" spans="1:21" x14ac:dyDescent="0.25">
      <c r="A1282" s="38">
        <v>3632</v>
      </c>
      <c r="B1282" s="39" t="s">
        <v>3630</v>
      </c>
      <c r="C1282" s="39" t="s">
        <v>7742</v>
      </c>
      <c r="D1282" s="58">
        <v>500</v>
      </c>
      <c r="E1282" s="40">
        <v>100</v>
      </c>
      <c r="F1282" s="61" t="s">
        <v>8220</v>
      </c>
      <c r="G1282" s="39" t="s">
        <v>8224</v>
      </c>
      <c r="H1282" s="39" t="s">
        <v>8246</v>
      </c>
      <c r="I1282" s="40">
        <v>1416781749</v>
      </c>
      <c r="J1282" s="40">
        <v>1415053749</v>
      </c>
      <c r="K1282" s="40" t="b">
        <v>0</v>
      </c>
      <c r="L1282" s="40">
        <v>1</v>
      </c>
      <c r="M1282" s="40" t="b">
        <v>0</v>
      </c>
      <c r="N1282" s="39" t="s">
        <v>8303</v>
      </c>
      <c r="O1282" s="40">
        <v>20</v>
      </c>
      <c r="P1282" s="40">
        <v>100</v>
      </c>
      <c r="Q1282" s="39" t="s">
        <v>8315</v>
      </c>
      <c r="R1282" s="39" t="s">
        <v>8357</v>
      </c>
      <c r="S1282" s="41">
        <v>41946.936909722222</v>
      </c>
      <c r="T1282" s="40">
        <v>2014</v>
      </c>
      <c r="U1282" s="42">
        <v>41966.936909722222</v>
      </c>
    </row>
    <row r="1283" spans="1:21" x14ac:dyDescent="0.25">
      <c r="A1283" s="43">
        <v>3190</v>
      </c>
      <c r="B1283" s="44" t="s">
        <v>3190</v>
      </c>
      <c r="C1283" s="44" t="s">
        <v>7300</v>
      </c>
      <c r="D1283" s="59">
        <v>4000</v>
      </c>
      <c r="E1283" s="45">
        <v>0</v>
      </c>
      <c r="F1283" s="62" t="s">
        <v>8220</v>
      </c>
      <c r="G1283" s="44" t="s">
        <v>8228</v>
      </c>
      <c r="H1283" s="44" t="s">
        <v>8250</v>
      </c>
      <c r="I1283" s="45">
        <v>1481258275</v>
      </c>
      <c r="J1283" s="45">
        <v>1478662675</v>
      </c>
      <c r="K1283" s="45" t="b">
        <v>0</v>
      </c>
      <c r="L1283" s="45">
        <v>0</v>
      </c>
      <c r="M1283" s="45" t="b">
        <v>0</v>
      </c>
      <c r="N1283" s="44" t="s">
        <v>8303</v>
      </c>
      <c r="O1283" s="45">
        <v>0</v>
      </c>
      <c r="P1283" s="45">
        <v>0</v>
      </c>
      <c r="Q1283" s="44" t="s">
        <v>8315</v>
      </c>
      <c r="R1283" s="44" t="s">
        <v>8357</v>
      </c>
      <c r="S1283" s="46">
        <v>42683.151331018518</v>
      </c>
      <c r="T1283" s="45"/>
      <c r="U1283" s="47">
        <v>42713.192997685182</v>
      </c>
    </row>
    <row r="1284" spans="1:21" x14ac:dyDescent="0.25">
      <c r="A1284" s="38">
        <v>3070</v>
      </c>
      <c r="B1284" s="39" t="s">
        <v>3070</v>
      </c>
      <c r="C1284" s="39" t="s">
        <v>7180</v>
      </c>
      <c r="D1284" s="58">
        <v>10000</v>
      </c>
      <c r="E1284" s="40">
        <v>334</v>
      </c>
      <c r="F1284" s="61" t="s">
        <v>8220</v>
      </c>
      <c r="G1284" s="39" t="s">
        <v>8224</v>
      </c>
      <c r="H1284" s="39" t="s">
        <v>8246</v>
      </c>
      <c r="I1284" s="40">
        <v>1481132169</v>
      </c>
      <c r="J1284" s="40">
        <v>1479317769</v>
      </c>
      <c r="K1284" s="40" t="b">
        <v>0</v>
      </c>
      <c r="L1284" s="40">
        <v>16</v>
      </c>
      <c r="M1284" s="40" t="b">
        <v>0</v>
      </c>
      <c r="N1284" s="39" t="s">
        <v>8301</v>
      </c>
      <c r="O1284" s="40">
        <v>3</v>
      </c>
      <c r="P1284" s="40">
        <v>20.88</v>
      </c>
      <c r="Q1284" s="39" t="s">
        <v>8315</v>
      </c>
      <c r="R1284" s="39" t="s">
        <v>8355</v>
      </c>
      <c r="S1284" s="41">
        <v>42690.733437499999</v>
      </c>
      <c r="T1284" s="40">
        <v>2016</v>
      </c>
      <c r="U1284" s="42">
        <v>42711.733437499999</v>
      </c>
    </row>
    <row r="1285" spans="1:21" x14ac:dyDescent="0.25">
      <c r="A1285" s="43">
        <v>3069</v>
      </c>
      <c r="B1285" s="44" t="s">
        <v>3069</v>
      </c>
      <c r="C1285" s="44" t="s">
        <v>7179</v>
      </c>
      <c r="D1285" s="59">
        <v>1000</v>
      </c>
      <c r="E1285" s="45">
        <v>141</v>
      </c>
      <c r="F1285" s="62" t="s">
        <v>8220</v>
      </c>
      <c r="G1285" s="44" t="s">
        <v>8223</v>
      </c>
      <c r="H1285" s="44" t="s">
        <v>8245</v>
      </c>
      <c r="I1285" s="45">
        <v>1418587234</v>
      </c>
      <c r="J1285" s="45">
        <v>1415995234</v>
      </c>
      <c r="K1285" s="45" t="b">
        <v>0</v>
      </c>
      <c r="L1285" s="45">
        <v>7</v>
      </c>
      <c r="M1285" s="45" t="b">
        <v>0</v>
      </c>
      <c r="N1285" s="44" t="s">
        <v>8301</v>
      </c>
      <c r="O1285" s="45">
        <v>14</v>
      </c>
      <c r="P1285" s="45">
        <v>20.14</v>
      </c>
      <c r="Q1285" s="44" t="s">
        <v>8315</v>
      </c>
      <c r="R1285" s="44" t="s">
        <v>8355</v>
      </c>
      <c r="S1285" s="46">
        <v>41957.833726851852</v>
      </c>
      <c r="T1285" s="45"/>
      <c r="U1285" s="47">
        <v>41987.833726851852</v>
      </c>
    </row>
    <row r="1286" spans="1:21" x14ac:dyDescent="0.25">
      <c r="A1286" s="38">
        <v>3055</v>
      </c>
      <c r="B1286" s="39" t="s">
        <v>3055</v>
      </c>
      <c r="C1286" s="39" t="s">
        <v>7165</v>
      </c>
      <c r="D1286" s="58">
        <v>20000</v>
      </c>
      <c r="E1286" s="40">
        <v>1</v>
      </c>
      <c r="F1286" s="61" t="s">
        <v>8220</v>
      </c>
      <c r="G1286" s="39" t="s">
        <v>8223</v>
      </c>
      <c r="H1286" s="39" t="s">
        <v>8245</v>
      </c>
      <c r="I1286" s="40">
        <v>1420844390</v>
      </c>
      <c r="J1286" s="40">
        <v>1415660390</v>
      </c>
      <c r="K1286" s="40" t="b">
        <v>0</v>
      </c>
      <c r="L1286" s="40">
        <v>1</v>
      </c>
      <c r="M1286" s="40" t="b">
        <v>0</v>
      </c>
      <c r="N1286" s="39" t="s">
        <v>8301</v>
      </c>
      <c r="O1286" s="40">
        <v>0</v>
      </c>
      <c r="P1286" s="40">
        <v>1</v>
      </c>
      <c r="Q1286" s="39" t="s">
        <v>8315</v>
      </c>
      <c r="R1286" s="39" t="s">
        <v>8355</v>
      </c>
      <c r="S1286" s="41">
        <v>41953.95821759259</v>
      </c>
      <c r="T1286" s="40"/>
      <c r="U1286" s="42">
        <v>42013.95821759259</v>
      </c>
    </row>
    <row r="1287" spans="1:21" x14ac:dyDescent="0.25">
      <c r="A1287" s="43">
        <v>2942</v>
      </c>
      <c r="B1287" s="44" t="s">
        <v>2942</v>
      </c>
      <c r="C1287" s="44" t="s">
        <v>7052</v>
      </c>
      <c r="D1287" s="59">
        <v>200000</v>
      </c>
      <c r="E1287" s="45">
        <v>40850</v>
      </c>
      <c r="F1287" s="62" t="s">
        <v>8220</v>
      </c>
      <c r="G1287" s="44" t="s">
        <v>8228</v>
      </c>
      <c r="H1287" s="44" t="s">
        <v>8250</v>
      </c>
      <c r="I1287" s="45">
        <v>1450297080</v>
      </c>
      <c r="J1287" s="45">
        <v>1448565459</v>
      </c>
      <c r="K1287" s="45" t="b">
        <v>0</v>
      </c>
      <c r="L1287" s="45">
        <v>202</v>
      </c>
      <c r="M1287" s="45" t="b">
        <v>0</v>
      </c>
      <c r="N1287" s="44" t="s">
        <v>8301</v>
      </c>
      <c r="O1287" s="45">
        <v>20</v>
      </c>
      <c r="P1287" s="45">
        <v>202.23</v>
      </c>
      <c r="Q1287" s="44" t="s">
        <v>8315</v>
      </c>
      <c r="R1287" s="44" t="s">
        <v>8355</v>
      </c>
      <c r="S1287" s="46">
        <v>42334.803923611114</v>
      </c>
      <c r="T1287" s="45"/>
      <c r="U1287" s="47">
        <v>42354.845833333333</v>
      </c>
    </row>
    <row r="1288" spans="1:21" x14ac:dyDescent="0.25">
      <c r="A1288" s="38">
        <v>2896</v>
      </c>
      <c r="B1288" s="39" t="s">
        <v>2896</v>
      </c>
      <c r="C1288" s="39" t="s">
        <v>7006</v>
      </c>
      <c r="D1288" s="58">
        <v>3000</v>
      </c>
      <c r="E1288" s="40">
        <v>625</v>
      </c>
      <c r="F1288" s="61" t="s">
        <v>8220</v>
      </c>
      <c r="G1288" s="39" t="s">
        <v>8223</v>
      </c>
      <c r="H1288" s="39" t="s">
        <v>8245</v>
      </c>
      <c r="I1288" s="40">
        <v>1481522400</v>
      </c>
      <c r="J1288" s="40">
        <v>1480283321</v>
      </c>
      <c r="K1288" s="40" t="b">
        <v>0</v>
      </c>
      <c r="L1288" s="40">
        <v>12</v>
      </c>
      <c r="M1288" s="40" t="b">
        <v>0</v>
      </c>
      <c r="N1288" s="39" t="s">
        <v>8269</v>
      </c>
      <c r="O1288" s="40">
        <v>21</v>
      </c>
      <c r="P1288" s="40">
        <v>52.08</v>
      </c>
      <c r="Q1288" s="39" t="s">
        <v>8315</v>
      </c>
      <c r="R1288" s="39" t="s">
        <v>8316</v>
      </c>
      <c r="S1288" s="41">
        <v>42701.908807870372</v>
      </c>
      <c r="T1288" s="40"/>
      <c r="U1288" s="42">
        <v>42716.25</v>
      </c>
    </row>
    <row r="1289" spans="1:21" x14ac:dyDescent="0.25">
      <c r="A1289" s="43">
        <v>2893</v>
      </c>
      <c r="B1289" s="44" t="s">
        <v>2893</v>
      </c>
      <c r="C1289" s="44" t="s">
        <v>7003</v>
      </c>
      <c r="D1289" s="59">
        <v>5000</v>
      </c>
      <c r="E1289" s="45">
        <v>25</v>
      </c>
      <c r="F1289" s="62" t="s">
        <v>8220</v>
      </c>
      <c r="G1289" s="44" t="s">
        <v>8223</v>
      </c>
      <c r="H1289" s="44" t="s">
        <v>8245</v>
      </c>
      <c r="I1289" s="45">
        <v>1420768800</v>
      </c>
      <c r="J1289" s="45">
        <v>1415644395</v>
      </c>
      <c r="K1289" s="45" t="b">
        <v>0</v>
      </c>
      <c r="L1289" s="45">
        <v>2</v>
      </c>
      <c r="M1289" s="45" t="b">
        <v>0</v>
      </c>
      <c r="N1289" s="44" t="s">
        <v>8269</v>
      </c>
      <c r="O1289" s="45">
        <v>1</v>
      </c>
      <c r="P1289" s="45">
        <v>12.5</v>
      </c>
      <c r="Q1289" s="44" t="s">
        <v>8315</v>
      </c>
      <c r="R1289" s="44" t="s">
        <v>8316</v>
      </c>
      <c r="S1289" s="46">
        <v>41953.773090277777</v>
      </c>
      <c r="T1289" s="45"/>
      <c r="U1289" s="47">
        <v>42013.083333333336</v>
      </c>
    </row>
    <row r="1290" spans="1:21" x14ac:dyDescent="0.25">
      <c r="A1290" s="38">
        <v>2884</v>
      </c>
      <c r="B1290" s="39" t="s">
        <v>2884</v>
      </c>
      <c r="C1290" s="39" t="s">
        <v>6994</v>
      </c>
      <c r="D1290" s="58">
        <v>45000</v>
      </c>
      <c r="E1290" s="40">
        <v>185</v>
      </c>
      <c r="F1290" s="61" t="s">
        <v>8220</v>
      </c>
      <c r="G1290" s="39" t="s">
        <v>8223</v>
      </c>
      <c r="H1290" s="39" t="s">
        <v>8245</v>
      </c>
      <c r="I1290" s="40">
        <v>1417800435</v>
      </c>
      <c r="J1290" s="40">
        <v>1415208435</v>
      </c>
      <c r="K1290" s="40" t="b">
        <v>0</v>
      </c>
      <c r="L1290" s="40">
        <v>4</v>
      </c>
      <c r="M1290" s="40" t="b">
        <v>0</v>
      </c>
      <c r="N1290" s="39" t="s">
        <v>8269</v>
      </c>
      <c r="O1290" s="40">
        <v>0</v>
      </c>
      <c r="P1290" s="40">
        <v>46.25</v>
      </c>
      <c r="Q1290" s="39" t="s">
        <v>8315</v>
      </c>
      <c r="R1290" s="39" t="s">
        <v>8316</v>
      </c>
      <c r="S1290" s="41">
        <v>41948.727256944447</v>
      </c>
      <c r="T1290" s="40"/>
      <c r="U1290" s="42">
        <v>41978.727256944447</v>
      </c>
    </row>
    <row r="1291" spans="1:21" x14ac:dyDescent="0.25">
      <c r="A1291" s="43">
        <v>2865</v>
      </c>
      <c r="B1291" s="44" t="s">
        <v>2865</v>
      </c>
      <c r="C1291" s="44" t="s">
        <v>6975</v>
      </c>
      <c r="D1291" s="59">
        <v>2888</v>
      </c>
      <c r="E1291" s="45">
        <v>0</v>
      </c>
      <c r="F1291" s="62" t="s">
        <v>8220</v>
      </c>
      <c r="G1291" s="44" t="s">
        <v>8223</v>
      </c>
      <c r="H1291" s="44" t="s">
        <v>8245</v>
      </c>
      <c r="I1291" s="45">
        <v>1420512259</v>
      </c>
      <c r="J1291" s="45">
        <v>1415328259</v>
      </c>
      <c r="K1291" s="45" t="b">
        <v>0</v>
      </c>
      <c r="L1291" s="45">
        <v>0</v>
      </c>
      <c r="M1291" s="45" t="b">
        <v>0</v>
      </c>
      <c r="N1291" s="44" t="s">
        <v>8269</v>
      </c>
      <c r="O1291" s="45">
        <v>0</v>
      </c>
      <c r="P1291" s="45">
        <v>0</v>
      </c>
      <c r="Q1291" s="44" t="s">
        <v>8315</v>
      </c>
      <c r="R1291" s="44" t="s">
        <v>8316</v>
      </c>
      <c r="S1291" s="46">
        <v>41950.114108796297</v>
      </c>
      <c r="T1291" s="45"/>
      <c r="U1291" s="47">
        <v>42010.114108796297</v>
      </c>
    </row>
    <row r="1292" spans="1:21" x14ac:dyDescent="0.25">
      <c r="A1292" s="38">
        <v>2858</v>
      </c>
      <c r="B1292" s="39" t="s">
        <v>2858</v>
      </c>
      <c r="C1292" s="39" t="s">
        <v>6968</v>
      </c>
      <c r="D1292" s="58">
        <v>1000</v>
      </c>
      <c r="E1292" s="40">
        <v>0</v>
      </c>
      <c r="F1292" s="61" t="s">
        <v>8220</v>
      </c>
      <c r="G1292" s="39" t="s">
        <v>8232</v>
      </c>
      <c r="H1292" s="39" t="s">
        <v>8248</v>
      </c>
      <c r="I1292" s="40">
        <v>1417778880</v>
      </c>
      <c r="J1292" s="40">
        <v>1415711095</v>
      </c>
      <c r="K1292" s="40" t="b">
        <v>0</v>
      </c>
      <c r="L1292" s="40">
        <v>0</v>
      </c>
      <c r="M1292" s="40" t="b">
        <v>0</v>
      </c>
      <c r="N1292" s="39" t="s">
        <v>8269</v>
      </c>
      <c r="O1292" s="40">
        <v>0</v>
      </c>
      <c r="P1292" s="40">
        <v>0</v>
      </c>
      <c r="Q1292" s="39" t="s">
        <v>8315</v>
      </c>
      <c r="R1292" s="39" t="s">
        <v>8316</v>
      </c>
      <c r="S1292" s="41">
        <v>41954.545081018521</v>
      </c>
      <c r="T1292" s="40"/>
      <c r="U1292" s="42">
        <v>41978.477777777778</v>
      </c>
    </row>
    <row r="1293" spans="1:21" x14ac:dyDescent="0.25">
      <c r="A1293" s="43">
        <v>3886</v>
      </c>
      <c r="B1293" s="44" t="s">
        <v>3883</v>
      </c>
      <c r="C1293" s="44" t="s">
        <v>8418</v>
      </c>
      <c r="D1293" s="59">
        <v>10000</v>
      </c>
      <c r="E1293" s="45">
        <v>0</v>
      </c>
      <c r="F1293" s="62" t="s">
        <v>8219</v>
      </c>
      <c r="G1293" s="44" t="s">
        <v>8225</v>
      </c>
      <c r="H1293" s="44" t="s">
        <v>8247</v>
      </c>
      <c r="I1293" s="45">
        <v>1418275702</v>
      </c>
      <c r="J1293" s="45">
        <v>1415683702</v>
      </c>
      <c r="K1293" s="45" t="b">
        <v>0</v>
      </c>
      <c r="L1293" s="45">
        <v>0</v>
      </c>
      <c r="M1293" s="45" t="b">
        <v>0</v>
      </c>
      <c r="N1293" s="44" t="s">
        <v>8303</v>
      </c>
      <c r="O1293" s="45">
        <v>0</v>
      </c>
      <c r="P1293" s="45">
        <v>0</v>
      </c>
      <c r="Q1293" s="44" t="s">
        <v>8315</v>
      </c>
      <c r="R1293" s="44" t="s">
        <v>8357</v>
      </c>
      <c r="S1293" s="46">
        <v>41954.228032407409</v>
      </c>
      <c r="T1293" s="45"/>
      <c r="U1293" s="47">
        <v>41984.228032407409</v>
      </c>
    </row>
    <row r="1294" spans="1:21" x14ac:dyDescent="0.25">
      <c r="A1294" s="38">
        <v>3877</v>
      </c>
      <c r="B1294" s="39" t="s">
        <v>3874</v>
      </c>
      <c r="C1294" s="39" t="s">
        <v>7986</v>
      </c>
      <c r="D1294" s="58">
        <v>25000</v>
      </c>
      <c r="E1294" s="40">
        <v>1241</v>
      </c>
      <c r="F1294" s="61" t="s">
        <v>8219</v>
      </c>
      <c r="G1294" s="39" t="s">
        <v>8223</v>
      </c>
      <c r="H1294" s="39" t="s">
        <v>8245</v>
      </c>
      <c r="I1294" s="40">
        <v>1481213752</v>
      </c>
      <c r="J1294" s="40">
        <v>1478621752</v>
      </c>
      <c r="K1294" s="40" t="b">
        <v>0</v>
      </c>
      <c r="L1294" s="40">
        <v>14</v>
      </c>
      <c r="M1294" s="40" t="b">
        <v>0</v>
      </c>
      <c r="N1294" s="39" t="s">
        <v>8303</v>
      </c>
      <c r="O1294" s="40">
        <v>5</v>
      </c>
      <c r="P1294" s="40">
        <v>88.64</v>
      </c>
      <c r="Q1294" s="39" t="s">
        <v>8315</v>
      </c>
      <c r="R1294" s="39" t="s">
        <v>8357</v>
      </c>
      <c r="S1294" s="41">
        <v>42682.677685185183</v>
      </c>
      <c r="T1294" s="40"/>
      <c r="U1294" s="42">
        <v>42712.677685185183</v>
      </c>
    </row>
    <row r="1295" spans="1:21" x14ac:dyDescent="0.25">
      <c r="A1295" s="43">
        <v>3122</v>
      </c>
      <c r="B1295" s="44" t="s">
        <v>3122</v>
      </c>
      <c r="C1295" s="44" t="s">
        <v>7232</v>
      </c>
      <c r="D1295" s="59">
        <v>199</v>
      </c>
      <c r="E1295" s="45">
        <v>116</v>
      </c>
      <c r="F1295" s="62" t="s">
        <v>8219</v>
      </c>
      <c r="G1295" s="44" t="s">
        <v>8223</v>
      </c>
      <c r="H1295" s="44" t="s">
        <v>8245</v>
      </c>
      <c r="I1295" s="45">
        <v>1478733732</v>
      </c>
      <c r="J1295" s="45">
        <v>1478298132</v>
      </c>
      <c r="K1295" s="45" t="b">
        <v>0</v>
      </c>
      <c r="L1295" s="45">
        <v>2</v>
      </c>
      <c r="M1295" s="45" t="b">
        <v>0</v>
      </c>
      <c r="N1295" s="44" t="s">
        <v>8301</v>
      </c>
      <c r="O1295" s="45">
        <v>58</v>
      </c>
      <c r="P1295" s="45">
        <v>58</v>
      </c>
      <c r="Q1295" s="44" t="s">
        <v>8315</v>
      </c>
      <c r="R1295" s="44" t="s">
        <v>8355</v>
      </c>
      <c r="S1295" s="46">
        <v>42678.932083333333</v>
      </c>
      <c r="T1295" s="45"/>
      <c r="U1295" s="47">
        <v>42683.973749999997</v>
      </c>
    </row>
    <row r="1296" spans="1:21" x14ac:dyDescent="0.25">
      <c r="A1296" s="38">
        <v>3821</v>
      </c>
      <c r="B1296" s="39" t="s">
        <v>3818</v>
      </c>
      <c r="C1296" s="39" t="s">
        <v>7930</v>
      </c>
      <c r="D1296" s="58">
        <v>3500</v>
      </c>
      <c r="E1296" s="40">
        <v>3659</v>
      </c>
      <c r="F1296" s="61" t="s">
        <v>8218</v>
      </c>
      <c r="G1296" s="39" t="s">
        <v>8223</v>
      </c>
      <c r="H1296" s="39" t="s">
        <v>8245</v>
      </c>
      <c r="I1296" s="40">
        <v>1451881207</v>
      </c>
      <c r="J1296" s="40">
        <v>1449116407</v>
      </c>
      <c r="K1296" s="40" t="b">
        <v>0</v>
      </c>
      <c r="L1296" s="40">
        <v>46</v>
      </c>
      <c r="M1296" s="40" t="b">
        <v>1</v>
      </c>
      <c r="N1296" s="39" t="s">
        <v>8269</v>
      </c>
      <c r="O1296" s="40">
        <v>105</v>
      </c>
      <c r="P1296" s="40">
        <v>79.540000000000006</v>
      </c>
      <c r="Q1296" s="39" t="s">
        <v>8315</v>
      </c>
      <c r="R1296" s="39" t="s">
        <v>8316</v>
      </c>
      <c r="S1296" s="41">
        <v>42341.180636574078</v>
      </c>
      <c r="T1296" s="40"/>
      <c r="U1296" s="42">
        <v>42373.180636574078</v>
      </c>
    </row>
    <row r="1297" spans="1:21" x14ac:dyDescent="0.25">
      <c r="A1297" s="43">
        <v>3778</v>
      </c>
      <c r="B1297" s="44" t="s">
        <v>3775</v>
      </c>
      <c r="C1297" s="44" t="s">
        <v>7888</v>
      </c>
      <c r="D1297" s="59">
        <v>2400</v>
      </c>
      <c r="E1297" s="45">
        <v>2521</v>
      </c>
      <c r="F1297" s="62" t="s">
        <v>8218</v>
      </c>
      <c r="G1297" s="44" t="s">
        <v>8223</v>
      </c>
      <c r="H1297" s="44" t="s">
        <v>8245</v>
      </c>
      <c r="I1297" s="45">
        <v>1423942780</v>
      </c>
      <c r="J1297" s="45">
        <v>1418758780</v>
      </c>
      <c r="K1297" s="45" t="b">
        <v>0</v>
      </c>
      <c r="L1297" s="45">
        <v>36</v>
      </c>
      <c r="M1297" s="45" t="b">
        <v>1</v>
      </c>
      <c r="N1297" s="44" t="s">
        <v>8303</v>
      </c>
      <c r="O1297" s="45">
        <v>105</v>
      </c>
      <c r="P1297" s="45">
        <v>70.03</v>
      </c>
      <c r="Q1297" s="44" t="s">
        <v>8315</v>
      </c>
      <c r="R1297" s="44" t="s">
        <v>8357</v>
      </c>
      <c r="S1297" s="46">
        <v>41989.819212962961</v>
      </c>
      <c r="T1297" s="45"/>
      <c r="U1297" s="47">
        <v>42049.819212962961</v>
      </c>
    </row>
    <row r="1298" spans="1:21" x14ac:dyDescent="0.25">
      <c r="A1298" s="38">
        <v>3716</v>
      </c>
      <c r="B1298" s="39" t="s">
        <v>3713</v>
      </c>
      <c r="C1298" s="39" t="s">
        <v>7826</v>
      </c>
      <c r="D1298" s="58">
        <v>800</v>
      </c>
      <c r="E1298" s="40">
        <v>1246</v>
      </c>
      <c r="F1298" s="61" t="s">
        <v>8218</v>
      </c>
      <c r="G1298" s="39" t="s">
        <v>8223</v>
      </c>
      <c r="H1298" s="39" t="s">
        <v>8245</v>
      </c>
      <c r="I1298" s="40">
        <v>1453411109</v>
      </c>
      <c r="J1298" s="40">
        <v>1450819109</v>
      </c>
      <c r="K1298" s="40" t="b">
        <v>0</v>
      </c>
      <c r="L1298" s="40">
        <v>24</v>
      </c>
      <c r="M1298" s="40" t="b">
        <v>1</v>
      </c>
      <c r="N1298" s="39" t="s">
        <v>8269</v>
      </c>
      <c r="O1298" s="40">
        <v>156</v>
      </c>
      <c r="P1298" s="40">
        <v>51.92</v>
      </c>
      <c r="Q1298" s="39" t="s">
        <v>8315</v>
      </c>
      <c r="R1298" s="39" t="s">
        <v>8316</v>
      </c>
      <c r="S1298" s="41">
        <v>42360.887835648151</v>
      </c>
      <c r="T1298" s="40"/>
      <c r="U1298" s="42">
        <v>42390.887835648151</v>
      </c>
    </row>
    <row r="1299" spans="1:21" x14ac:dyDescent="0.25">
      <c r="A1299" s="43">
        <v>3696</v>
      </c>
      <c r="B1299" s="44" t="s">
        <v>3693</v>
      </c>
      <c r="C1299" s="44" t="s">
        <v>7806</v>
      </c>
      <c r="D1299" s="59">
        <v>2000</v>
      </c>
      <c r="E1299" s="45">
        <v>3100</v>
      </c>
      <c r="F1299" s="62" t="s">
        <v>8218</v>
      </c>
      <c r="G1299" s="44" t="s">
        <v>8224</v>
      </c>
      <c r="H1299" s="44" t="s">
        <v>8246</v>
      </c>
      <c r="I1299" s="45">
        <v>1423838916</v>
      </c>
      <c r="J1299" s="45">
        <v>1418654916</v>
      </c>
      <c r="K1299" s="45" t="b">
        <v>0</v>
      </c>
      <c r="L1299" s="45">
        <v>78</v>
      </c>
      <c r="M1299" s="45" t="b">
        <v>1</v>
      </c>
      <c r="N1299" s="44" t="s">
        <v>8269</v>
      </c>
      <c r="O1299" s="45">
        <v>155</v>
      </c>
      <c r="P1299" s="45">
        <v>39.74</v>
      </c>
      <c r="Q1299" s="44" t="s">
        <v>8315</v>
      </c>
      <c r="R1299" s="44" t="s">
        <v>8316</v>
      </c>
      <c r="S1299" s="46">
        <v>41988.617083333331</v>
      </c>
      <c r="T1299" s="45">
        <v>2014</v>
      </c>
      <c r="U1299" s="47">
        <v>42048.617083333331</v>
      </c>
    </row>
    <row r="1300" spans="1:21" x14ac:dyDescent="0.25">
      <c r="A1300" s="38">
        <v>3695</v>
      </c>
      <c r="B1300" s="39" t="s">
        <v>3692</v>
      </c>
      <c r="C1300" s="39" t="s">
        <v>7805</v>
      </c>
      <c r="D1300" s="58">
        <v>4000</v>
      </c>
      <c r="E1300" s="40">
        <v>4005</v>
      </c>
      <c r="F1300" s="61" t="s">
        <v>8218</v>
      </c>
      <c r="G1300" s="39" t="s">
        <v>8223</v>
      </c>
      <c r="H1300" s="39" t="s">
        <v>8245</v>
      </c>
      <c r="I1300" s="40">
        <v>1421009610</v>
      </c>
      <c r="J1300" s="40">
        <v>1419281610</v>
      </c>
      <c r="K1300" s="40" t="b">
        <v>0</v>
      </c>
      <c r="L1300" s="40">
        <v>33</v>
      </c>
      <c r="M1300" s="40" t="b">
        <v>1</v>
      </c>
      <c r="N1300" s="39" t="s">
        <v>8269</v>
      </c>
      <c r="O1300" s="40">
        <v>100</v>
      </c>
      <c r="P1300" s="40">
        <v>121.36</v>
      </c>
      <c r="Q1300" s="39" t="s">
        <v>8315</v>
      </c>
      <c r="R1300" s="39" t="s">
        <v>8316</v>
      </c>
      <c r="S1300" s="41">
        <v>41995.870486111111</v>
      </c>
      <c r="T1300" s="40"/>
      <c r="U1300" s="42">
        <v>42015.870486111111</v>
      </c>
    </row>
    <row r="1301" spans="1:21" x14ac:dyDescent="0.25">
      <c r="A1301" s="43">
        <v>3601</v>
      </c>
      <c r="B1301" s="44" t="s">
        <v>3600</v>
      </c>
      <c r="C1301" s="44" t="s">
        <v>7711</v>
      </c>
      <c r="D1301" s="59">
        <v>2000</v>
      </c>
      <c r="E1301" s="45">
        <v>2087</v>
      </c>
      <c r="F1301" s="62" t="s">
        <v>8218</v>
      </c>
      <c r="G1301" s="44" t="s">
        <v>8224</v>
      </c>
      <c r="H1301" s="44" t="s">
        <v>8246</v>
      </c>
      <c r="I1301" s="45">
        <v>1421452682</v>
      </c>
      <c r="J1301" s="45">
        <v>1418860682</v>
      </c>
      <c r="K1301" s="45" t="b">
        <v>0</v>
      </c>
      <c r="L1301" s="45">
        <v>53</v>
      </c>
      <c r="M1301" s="45" t="b">
        <v>1</v>
      </c>
      <c r="N1301" s="44" t="s">
        <v>8269</v>
      </c>
      <c r="O1301" s="45">
        <v>104</v>
      </c>
      <c r="P1301" s="45">
        <v>39.380000000000003</v>
      </c>
      <c r="Q1301" s="44" t="s">
        <v>8315</v>
      </c>
      <c r="R1301" s="44" t="s">
        <v>8316</v>
      </c>
      <c r="S1301" s="46">
        <v>41990.99863425926</v>
      </c>
      <c r="T1301" s="45">
        <v>2014</v>
      </c>
      <c r="U1301" s="47">
        <v>42020.99863425926</v>
      </c>
    </row>
    <row r="1302" spans="1:21" x14ac:dyDescent="0.25">
      <c r="A1302" s="38">
        <v>529</v>
      </c>
      <c r="B1302" s="39" t="s">
        <v>530</v>
      </c>
      <c r="C1302" s="39" t="s">
        <v>4639</v>
      </c>
      <c r="D1302" s="58">
        <v>1200</v>
      </c>
      <c r="E1302" s="40">
        <v>1565</v>
      </c>
      <c r="F1302" s="61" t="s">
        <v>8218</v>
      </c>
      <c r="G1302" s="39" t="s">
        <v>8228</v>
      </c>
      <c r="H1302" s="39" t="s">
        <v>8250</v>
      </c>
      <c r="I1302" s="40">
        <v>1484110800</v>
      </c>
      <c r="J1302" s="40">
        <v>1482281094</v>
      </c>
      <c r="K1302" s="40" t="b">
        <v>0</v>
      </c>
      <c r="L1302" s="40">
        <v>18</v>
      </c>
      <c r="M1302" s="40" t="b">
        <v>1</v>
      </c>
      <c r="N1302" s="39" t="s">
        <v>8269</v>
      </c>
      <c r="O1302" s="40">
        <v>130</v>
      </c>
      <c r="P1302" s="40">
        <v>86.94</v>
      </c>
      <c r="Q1302" s="39" t="s">
        <v>8315</v>
      </c>
      <c r="R1302" s="39" t="s">
        <v>8316</v>
      </c>
      <c r="S1302" s="41">
        <v>42725.031180555554</v>
      </c>
      <c r="T1302" s="40"/>
      <c r="U1302" s="42">
        <v>42746.208333333336</v>
      </c>
    </row>
    <row r="1303" spans="1:21" x14ac:dyDescent="0.25">
      <c r="A1303" s="43">
        <v>535</v>
      </c>
      <c r="B1303" s="44" t="s">
        <v>536</v>
      </c>
      <c r="C1303" s="44" t="s">
        <v>4645</v>
      </c>
      <c r="D1303" s="59">
        <v>2000</v>
      </c>
      <c r="E1303" s="45">
        <v>2050</v>
      </c>
      <c r="F1303" s="62" t="s">
        <v>8218</v>
      </c>
      <c r="G1303" s="44" t="s">
        <v>8224</v>
      </c>
      <c r="H1303" s="44" t="s">
        <v>8246</v>
      </c>
      <c r="I1303" s="45">
        <v>1483707905</v>
      </c>
      <c r="J1303" s="45">
        <v>1481115905</v>
      </c>
      <c r="K1303" s="45" t="b">
        <v>0</v>
      </c>
      <c r="L1303" s="45">
        <v>59</v>
      </c>
      <c r="M1303" s="45" t="b">
        <v>1</v>
      </c>
      <c r="N1303" s="44" t="s">
        <v>8269</v>
      </c>
      <c r="O1303" s="45">
        <v>103</v>
      </c>
      <c r="P1303" s="45">
        <v>34.75</v>
      </c>
      <c r="Q1303" s="44" t="s">
        <v>8315</v>
      </c>
      <c r="R1303" s="44" t="s">
        <v>8316</v>
      </c>
      <c r="S1303" s="46">
        <v>42711.54519675926</v>
      </c>
      <c r="T1303" s="45">
        <v>2016</v>
      </c>
      <c r="U1303" s="47">
        <v>42741.54519675926</v>
      </c>
    </row>
    <row r="1304" spans="1:21" x14ac:dyDescent="0.25">
      <c r="A1304" s="38">
        <v>3593</v>
      </c>
      <c r="B1304" s="39" t="s">
        <v>3592</v>
      </c>
      <c r="C1304" s="39" t="s">
        <v>7703</v>
      </c>
      <c r="D1304" s="58">
        <v>3000</v>
      </c>
      <c r="E1304" s="40">
        <v>3319</v>
      </c>
      <c r="F1304" s="61" t="s">
        <v>8218</v>
      </c>
      <c r="G1304" s="39" t="s">
        <v>8223</v>
      </c>
      <c r="H1304" s="39" t="s">
        <v>8245</v>
      </c>
      <c r="I1304" s="40">
        <v>1420489560</v>
      </c>
      <c r="J1304" s="40">
        <v>1417469639</v>
      </c>
      <c r="K1304" s="40" t="b">
        <v>0</v>
      </c>
      <c r="L1304" s="40">
        <v>43</v>
      </c>
      <c r="M1304" s="40" t="b">
        <v>1</v>
      </c>
      <c r="N1304" s="39" t="s">
        <v>8269</v>
      </c>
      <c r="O1304" s="40">
        <v>111</v>
      </c>
      <c r="P1304" s="40">
        <v>77.19</v>
      </c>
      <c r="Q1304" s="39" t="s">
        <v>8315</v>
      </c>
      <c r="R1304" s="39" t="s">
        <v>8316</v>
      </c>
      <c r="S1304" s="41">
        <v>41974.898599537039</v>
      </c>
      <c r="T1304" s="40"/>
      <c r="U1304" s="42">
        <v>42009.851388888892</v>
      </c>
    </row>
    <row r="1305" spans="1:21" x14ac:dyDescent="0.25">
      <c r="A1305" s="43">
        <v>3592</v>
      </c>
      <c r="B1305" s="44" t="s">
        <v>3591</v>
      </c>
      <c r="C1305" s="44" t="s">
        <v>7702</v>
      </c>
      <c r="D1305" s="59">
        <v>2000</v>
      </c>
      <c r="E1305" s="45">
        <v>2545</v>
      </c>
      <c r="F1305" s="62" t="s">
        <v>8218</v>
      </c>
      <c r="G1305" s="44" t="s">
        <v>8223</v>
      </c>
      <c r="H1305" s="44" t="s">
        <v>8245</v>
      </c>
      <c r="I1305" s="45">
        <v>1423630740</v>
      </c>
      <c r="J1305" s="45">
        <v>1418673307</v>
      </c>
      <c r="K1305" s="45" t="b">
        <v>0</v>
      </c>
      <c r="L1305" s="45">
        <v>35</v>
      </c>
      <c r="M1305" s="45" t="b">
        <v>1</v>
      </c>
      <c r="N1305" s="44" t="s">
        <v>8269</v>
      </c>
      <c r="O1305" s="45">
        <v>127</v>
      </c>
      <c r="P1305" s="45">
        <v>72.709999999999994</v>
      </c>
      <c r="Q1305" s="44" t="s">
        <v>8315</v>
      </c>
      <c r="R1305" s="44" t="s">
        <v>8316</v>
      </c>
      <c r="S1305" s="46">
        <v>41988.829942129632</v>
      </c>
      <c r="T1305" s="45"/>
      <c r="U1305" s="47">
        <v>42046.207638888889</v>
      </c>
    </row>
    <row r="1306" spans="1:21" x14ac:dyDescent="0.25">
      <c r="A1306" s="38">
        <v>3591</v>
      </c>
      <c r="B1306" s="39" t="s">
        <v>3590</v>
      </c>
      <c r="C1306" s="39" t="s">
        <v>7701</v>
      </c>
      <c r="D1306" s="58">
        <v>700</v>
      </c>
      <c r="E1306" s="40">
        <v>1225</v>
      </c>
      <c r="F1306" s="61" t="s">
        <v>8218</v>
      </c>
      <c r="G1306" s="39" t="s">
        <v>8223</v>
      </c>
      <c r="H1306" s="39" t="s">
        <v>8245</v>
      </c>
      <c r="I1306" s="40">
        <v>1422075540</v>
      </c>
      <c r="J1306" s="40">
        <v>1419979544</v>
      </c>
      <c r="K1306" s="40" t="b">
        <v>0</v>
      </c>
      <c r="L1306" s="40">
        <v>18</v>
      </c>
      <c r="M1306" s="40" t="b">
        <v>1</v>
      </c>
      <c r="N1306" s="39" t="s">
        <v>8269</v>
      </c>
      <c r="O1306" s="40">
        <v>175</v>
      </c>
      <c r="P1306" s="40">
        <v>68.06</v>
      </c>
      <c r="Q1306" s="39" t="s">
        <v>8315</v>
      </c>
      <c r="R1306" s="39" t="s">
        <v>8316</v>
      </c>
      <c r="S1306" s="41">
        <v>42003.948425925926</v>
      </c>
      <c r="T1306" s="40"/>
      <c r="U1306" s="42">
        <v>42028.207638888889</v>
      </c>
    </row>
    <row r="1307" spans="1:21" x14ac:dyDescent="0.25">
      <c r="A1307" s="43">
        <v>3570</v>
      </c>
      <c r="B1307" s="44" t="s">
        <v>3569</v>
      </c>
      <c r="C1307" s="44" t="s">
        <v>7680</v>
      </c>
      <c r="D1307" s="59">
        <v>2000</v>
      </c>
      <c r="E1307" s="45">
        <v>2287</v>
      </c>
      <c r="F1307" s="62" t="s">
        <v>8218</v>
      </c>
      <c r="G1307" s="44" t="s">
        <v>8223</v>
      </c>
      <c r="H1307" s="44" t="s">
        <v>8245</v>
      </c>
      <c r="I1307" s="45">
        <v>1420009200</v>
      </c>
      <c r="J1307" s="45">
        <v>1417593483</v>
      </c>
      <c r="K1307" s="45" t="b">
        <v>0</v>
      </c>
      <c r="L1307" s="45">
        <v>26</v>
      </c>
      <c r="M1307" s="45" t="b">
        <v>1</v>
      </c>
      <c r="N1307" s="44" t="s">
        <v>8269</v>
      </c>
      <c r="O1307" s="45">
        <v>114</v>
      </c>
      <c r="P1307" s="45">
        <v>87.96</v>
      </c>
      <c r="Q1307" s="44" t="s">
        <v>8315</v>
      </c>
      <c r="R1307" s="44" t="s">
        <v>8316</v>
      </c>
      <c r="S1307" s="46">
        <v>41976.331979166665</v>
      </c>
      <c r="T1307" s="45"/>
      <c r="U1307" s="47">
        <v>42004.291666666664</v>
      </c>
    </row>
    <row r="1308" spans="1:21" x14ac:dyDescent="0.25">
      <c r="A1308" s="38">
        <v>3569</v>
      </c>
      <c r="B1308" s="39" t="s">
        <v>3568</v>
      </c>
      <c r="C1308" s="39" t="s">
        <v>7679</v>
      </c>
      <c r="D1308" s="58">
        <v>5000</v>
      </c>
      <c r="E1308" s="40">
        <v>5024</v>
      </c>
      <c r="F1308" s="61" t="s">
        <v>8218</v>
      </c>
      <c r="G1308" s="39" t="s">
        <v>8223</v>
      </c>
      <c r="H1308" s="39" t="s">
        <v>8245</v>
      </c>
      <c r="I1308" s="40">
        <v>1420734696</v>
      </c>
      <c r="J1308" s="40">
        <v>1418142696</v>
      </c>
      <c r="K1308" s="40" t="b">
        <v>0</v>
      </c>
      <c r="L1308" s="40">
        <v>41</v>
      </c>
      <c r="M1308" s="40" t="b">
        <v>1</v>
      </c>
      <c r="N1308" s="39" t="s">
        <v>8269</v>
      </c>
      <c r="O1308" s="40">
        <v>100</v>
      </c>
      <c r="P1308" s="40">
        <v>122.54</v>
      </c>
      <c r="Q1308" s="39" t="s">
        <v>8315</v>
      </c>
      <c r="R1308" s="39" t="s">
        <v>8316</v>
      </c>
      <c r="S1308" s="41">
        <v>41982.688611111109</v>
      </c>
      <c r="T1308" s="40"/>
      <c r="U1308" s="42">
        <v>42012.688611111109</v>
      </c>
    </row>
    <row r="1309" spans="1:21" x14ac:dyDescent="0.25">
      <c r="A1309" s="43">
        <v>3566</v>
      </c>
      <c r="B1309" s="44" t="s">
        <v>3565</v>
      </c>
      <c r="C1309" s="44" t="s">
        <v>7676</v>
      </c>
      <c r="D1309" s="59">
        <v>2000</v>
      </c>
      <c r="E1309" s="45">
        <v>2095</v>
      </c>
      <c r="F1309" s="62" t="s">
        <v>8218</v>
      </c>
      <c r="G1309" s="44" t="s">
        <v>8224</v>
      </c>
      <c r="H1309" s="44" t="s">
        <v>8246</v>
      </c>
      <c r="I1309" s="45">
        <v>1422015083</v>
      </c>
      <c r="J1309" s="45">
        <v>1419423083</v>
      </c>
      <c r="K1309" s="45" t="b">
        <v>0</v>
      </c>
      <c r="L1309" s="45">
        <v>38</v>
      </c>
      <c r="M1309" s="45" t="b">
        <v>1</v>
      </c>
      <c r="N1309" s="44" t="s">
        <v>8269</v>
      </c>
      <c r="O1309" s="45">
        <v>105</v>
      </c>
      <c r="P1309" s="45">
        <v>55.13</v>
      </c>
      <c r="Q1309" s="44" t="s">
        <v>8315</v>
      </c>
      <c r="R1309" s="44" t="s">
        <v>8316</v>
      </c>
      <c r="S1309" s="46">
        <v>41997.507905092592</v>
      </c>
      <c r="T1309" s="45">
        <v>2014</v>
      </c>
      <c r="U1309" s="47">
        <v>42027.507905092592</v>
      </c>
    </row>
    <row r="1310" spans="1:21" x14ac:dyDescent="0.25">
      <c r="A1310" s="38">
        <v>3565</v>
      </c>
      <c r="B1310" s="39" t="s">
        <v>3564</v>
      </c>
      <c r="C1310" s="39" t="s">
        <v>7675</v>
      </c>
      <c r="D1310" s="58">
        <v>900</v>
      </c>
      <c r="E1310" s="40">
        <v>1175</v>
      </c>
      <c r="F1310" s="61" t="s">
        <v>8218</v>
      </c>
      <c r="G1310" s="39" t="s">
        <v>8223</v>
      </c>
      <c r="H1310" s="39" t="s">
        <v>8245</v>
      </c>
      <c r="I1310" s="40">
        <v>1420048208</v>
      </c>
      <c r="J1310" s="40">
        <v>1417456208</v>
      </c>
      <c r="K1310" s="40" t="b">
        <v>0</v>
      </c>
      <c r="L1310" s="40">
        <v>12</v>
      </c>
      <c r="M1310" s="40" t="b">
        <v>1</v>
      </c>
      <c r="N1310" s="39" t="s">
        <v>8269</v>
      </c>
      <c r="O1310" s="40">
        <v>131</v>
      </c>
      <c r="P1310" s="40">
        <v>97.92</v>
      </c>
      <c r="Q1310" s="39" t="s">
        <v>8315</v>
      </c>
      <c r="R1310" s="39" t="s">
        <v>8316</v>
      </c>
      <c r="S1310" s="41">
        <v>41974.743148148147</v>
      </c>
      <c r="T1310" s="40"/>
      <c r="U1310" s="42">
        <v>42004.743148148147</v>
      </c>
    </row>
    <row r="1311" spans="1:21" x14ac:dyDescent="0.25">
      <c r="A1311" s="43">
        <v>3528</v>
      </c>
      <c r="B1311" s="44" t="s">
        <v>3527</v>
      </c>
      <c r="C1311" s="44" t="s">
        <v>7638</v>
      </c>
      <c r="D1311" s="59">
        <v>1650</v>
      </c>
      <c r="E1311" s="45">
        <v>1669</v>
      </c>
      <c r="F1311" s="62" t="s">
        <v>8218</v>
      </c>
      <c r="G1311" s="44" t="s">
        <v>8224</v>
      </c>
      <c r="H1311" s="44" t="s">
        <v>8246</v>
      </c>
      <c r="I1311" s="45">
        <v>1484740918</v>
      </c>
      <c r="J1311" s="45">
        <v>1483012918</v>
      </c>
      <c r="K1311" s="45" t="b">
        <v>0</v>
      </c>
      <c r="L1311" s="45">
        <v>37</v>
      </c>
      <c r="M1311" s="45" t="b">
        <v>1</v>
      </c>
      <c r="N1311" s="44" t="s">
        <v>8269</v>
      </c>
      <c r="O1311" s="45">
        <v>101</v>
      </c>
      <c r="P1311" s="45">
        <v>45.11</v>
      </c>
      <c r="Q1311" s="44" t="s">
        <v>8315</v>
      </c>
      <c r="R1311" s="44" t="s">
        <v>8316</v>
      </c>
      <c r="S1311" s="46">
        <v>42733.50136574074</v>
      </c>
      <c r="T1311" s="45">
        <v>2016</v>
      </c>
      <c r="U1311" s="47">
        <v>42753.50136574074</v>
      </c>
    </row>
    <row r="1312" spans="1:21" x14ac:dyDescent="0.25">
      <c r="A1312" s="38">
        <v>3481</v>
      </c>
      <c r="B1312" s="39" t="s">
        <v>3480</v>
      </c>
      <c r="C1312" s="39" t="s">
        <v>7591</v>
      </c>
      <c r="D1312" s="58">
        <v>10000</v>
      </c>
      <c r="E1312" s="40">
        <v>11880</v>
      </c>
      <c r="F1312" s="61" t="s">
        <v>8218</v>
      </c>
      <c r="G1312" s="39" t="s">
        <v>8225</v>
      </c>
      <c r="H1312" s="39" t="s">
        <v>8247</v>
      </c>
      <c r="I1312" s="40">
        <v>1420178188</v>
      </c>
      <c r="J1312" s="40">
        <v>1418709388</v>
      </c>
      <c r="K1312" s="40" t="b">
        <v>0</v>
      </c>
      <c r="L1312" s="40">
        <v>95</v>
      </c>
      <c r="M1312" s="40" t="b">
        <v>1</v>
      </c>
      <c r="N1312" s="39" t="s">
        <v>8269</v>
      </c>
      <c r="O1312" s="40">
        <v>119</v>
      </c>
      <c r="P1312" s="40">
        <v>125.05</v>
      </c>
      <c r="Q1312" s="39" t="s">
        <v>8315</v>
      </c>
      <c r="R1312" s="39" t="s">
        <v>8316</v>
      </c>
      <c r="S1312" s="41">
        <v>41989.247546296298</v>
      </c>
      <c r="T1312" s="40"/>
      <c r="U1312" s="42">
        <v>42006.247546296298</v>
      </c>
    </row>
    <row r="1313" spans="1:21" x14ac:dyDescent="0.25">
      <c r="A1313" s="43">
        <v>3319</v>
      </c>
      <c r="B1313" s="44" t="s">
        <v>3319</v>
      </c>
      <c r="C1313" s="44" t="s">
        <v>7429</v>
      </c>
      <c r="D1313" s="59">
        <v>500</v>
      </c>
      <c r="E1313" s="45">
        <v>540</v>
      </c>
      <c r="F1313" s="62" t="s">
        <v>8218</v>
      </c>
      <c r="G1313" s="44" t="s">
        <v>8224</v>
      </c>
      <c r="H1313" s="44" t="s">
        <v>8246</v>
      </c>
      <c r="I1313" s="45">
        <v>1422712986</v>
      </c>
      <c r="J1313" s="45">
        <v>1418824986</v>
      </c>
      <c r="K1313" s="45" t="b">
        <v>0</v>
      </c>
      <c r="L1313" s="45">
        <v>16</v>
      </c>
      <c r="M1313" s="45" t="b">
        <v>1</v>
      </c>
      <c r="N1313" s="44" t="s">
        <v>8269</v>
      </c>
      <c r="O1313" s="45">
        <v>108</v>
      </c>
      <c r="P1313" s="45">
        <v>33.75</v>
      </c>
      <c r="Q1313" s="44" t="s">
        <v>8315</v>
      </c>
      <c r="R1313" s="44" t="s">
        <v>8316</v>
      </c>
      <c r="S1313" s="46">
        <v>41990.585486111115</v>
      </c>
      <c r="T1313" s="45">
        <v>2014</v>
      </c>
      <c r="U1313" s="47">
        <v>42035.585486111115</v>
      </c>
    </row>
    <row r="1314" spans="1:21" x14ac:dyDescent="0.25">
      <c r="A1314" s="38">
        <v>3258</v>
      </c>
      <c r="B1314" s="39" t="s">
        <v>3258</v>
      </c>
      <c r="C1314" s="39" t="s">
        <v>7368</v>
      </c>
      <c r="D1314" s="58">
        <v>7000</v>
      </c>
      <c r="E1314" s="40">
        <v>7365</v>
      </c>
      <c r="F1314" s="61" t="s">
        <v>8218</v>
      </c>
      <c r="G1314" s="39" t="s">
        <v>8223</v>
      </c>
      <c r="H1314" s="39" t="s">
        <v>8245</v>
      </c>
      <c r="I1314" s="40">
        <v>1420751861</v>
      </c>
      <c r="J1314" s="40">
        <v>1418159861</v>
      </c>
      <c r="K1314" s="40" t="b">
        <v>1</v>
      </c>
      <c r="L1314" s="40">
        <v>75</v>
      </c>
      <c r="M1314" s="40" t="b">
        <v>1</v>
      </c>
      <c r="N1314" s="39" t="s">
        <v>8269</v>
      </c>
      <c r="O1314" s="40">
        <v>105</v>
      </c>
      <c r="P1314" s="40">
        <v>98.2</v>
      </c>
      <c r="Q1314" s="39" t="s">
        <v>8315</v>
      </c>
      <c r="R1314" s="39" t="s">
        <v>8316</v>
      </c>
      <c r="S1314" s="41">
        <v>41982.887280092589</v>
      </c>
      <c r="T1314" s="40"/>
      <c r="U1314" s="42">
        <v>42012.887280092589</v>
      </c>
    </row>
    <row r="1315" spans="1:21" x14ac:dyDescent="0.25">
      <c r="A1315" s="43">
        <v>3234</v>
      </c>
      <c r="B1315" s="44" t="s">
        <v>3234</v>
      </c>
      <c r="C1315" s="44" t="s">
        <v>7344</v>
      </c>
      <c r="D1315" s="59">
        <v>4000</v>
      </c>
      <c r="E1315" s="45">
        <v>4015.71</v>
      </c>
      <c r="F1315" s="62" t="s">
        <v>8218</v>
      </c>
      <c r="G1315" s="44" t="s">
        <v>8224</v>
      </c>
      <c r="H1315" s="44" t="s">
        <v>8246</v>
      </c>
      <c r="I1315" s="45">
        <v>1485991860</v>
      </c>
      <c r="J1315" s="45">
        <v>1483124208</v>
      </c>
      <c r="K1315" s="45" t="b">
        <v>0</v>
      </c>
      <c r="L1315" s="45">
        <v>115</v>
      </c>
      <c r="M1315" s="45" t="b">
        <v>1</v>
      </c>
      <c r="N1315" s="44" t="s">
        <v>8269</v>
      </c>
      <c r="O1315" s="45">
        <v>100</v>
      </c>
      <c r="P1315" s="45">
        <v>34.92</v>
      </c>
      <c r="Q1315" s="44" t="s">
        <v>8315</v>
      </c>
      <c r="R1315" s="44" t="s">
        <v>8316</v>
      </c>
      <c r="S1315" s="46">
        <v>42734.789444444446</v>
      </c>
      <c r="T1315" s="45">
        <v>2016</v>
      </c>
      <c r="U1315" s="47">
        <v>42767.979861111111</v>
      </c>
    </row>
    <row r="1316" spans="1:21" x14ac:dyDescent="0.25">
      <c r="A1316" s="38">
        <v>3227</v>
      </c>
      <c r="B1316" s="39" t="s">
        <v>3227</v>
      </c>
      <c r="C1316" s="39" t="s">
        <v>7337</v>
      </c>
      <c r="D1316" s="58">
        <v>1200</v>
      </c>
      <c r="E1316" s="40">
        <v>1500</v>
      </c>
      <c r="F1316" s="61" t="s">
        <v>8218</v>
      </c>
      <c r="G1316" s="39" t="s">
        <v>8224</v>
      </c>
      <c r="H1316" s="39" t="s">
        <v>8246</v>
      </c>
      <c r="I1316" s="40">
        <v>1484687436</v>
      </c>
      <c r="J1316" s="40">
        <v>1482095436</v>
      </c>
      <c r="K1316" s="40" t="b">
        <v>0</v>
      </c>
      <c r="L1316" s="40">
        <v>30</v>
      </c>
      <c r="M1316" s="40" t="b">
        <v>1</v>
      </c>
      <c r="N1316" s="39" t="s">
        <v>8269</v>
      </c>
      <c r="O1316" s="40">
        <v>125</v>
      </c>
      <c r="P1316" s="40">
        <v>50</v>
      </c>
      <c r="Q1316" s="39" t="s">
        <v>8315</v>
      </c>
      <c r="R1316" s="39" t="s">
        <v>8316</v>
      </c>
      <c r="S1316" s="41">
        <v>42722.882361111115</v>
      </c>
      <c r="T1316" s="40">
        <v>2016</v>
      </c>
      <c r="U1316" s="42">
        <v>42752.882361111115</v>
      </c>
    </row>
    <row r="1317" spans="1:21" x14ac:dyDescent="0.25">
      <c r="A1317" s="43">
        <v>3182</v>
      </c>
      <c r="B1317" s="44" t="s">
        <v>3182</v>
      </c>
      <c r="C1317" s="44" t="s">
        <v>7292</v>
      </c>
      <c r="D1317" s="59">
        <v>7000</v>
      </c>
      <c r="E1317" s="45">
        <v>7062</v>
      </c>
      <c r="F1317" s="62" t="s">
        <v>8218</v>
      </c>
      <c r="G1317" s="44" t="s">
        <v>8223</v>
      </c>
      <c r="H1317" s="44" t="s">
        <v>8245</v>
      </c>
      <c r="I1317" s="45">
        <v>1328029200</v>
      </c>
      <c r="J1317" s="45">
        <v>1323211621</v>
      </c>
      <c r="K1317" s="45" t="b">
        <v>1</v>
      </c>
      <c r="L1317" s="45">
        <v>151</v>
      </c>
      <c r="M1317" s="45" t="b">
        <v>1</v>
      </c>
      <c r="N1317" s="44" t="s">
        <v>8269</v>
      </c>
      <c r="O1317" s="45">
        <v>101</v>
      </c>
      <c r="P1317" s="45">
        <v>46.77</v>
      </c>
      <c r="Q1317" s="44" t="s">
        <v>8315</v>
      </c>
      <c r="R1317" s="44" t="s">
        <v>8316</v>
      </c>
      <c r="S1317" s="46">
        <v>40883.949317129627</v>
      </c>
      <c r="T1317" s="45"/>
      <c r="U1317" s="47">
        <v>40939.708333333336</v>
      </c>
    </row>
    <row r="1318" spans="1:21" x14ac:dyDescent="0.25">
      <c r="A1318" s="38">
        <v>3175</v>
      </c>
      <c r="B1318" s="39" t="s">
        <v>3175</v>
      </c>
      <c r="C1318" s="39" t="s">
        <v>7285</v>
      </c>
      <c r="D1318" s="58">
        <v>5000</v>
      </c>
      <c r="E1318" s="40">
        <v>5478</v>
      </c>
      <c r="F1318" s="61" t="s">
        <v>8218</v>
      </c>
      <c r="G1318" s="39" t="s">
        <v>8223</v>
      </c>
      <c r="H1318" s="39" t="s">
        <v>8245</v>
      </c>
      <c r="I1318" s="40">
        <v>1297977427</v>
      </c>
      <c r="J1318" s="40">
        <v>1292793427</v>
      </c>
      <c r="K1318" s="40" t="b">
        <v>1</v>
      </c>
      <c r="L1318" s="40">
        <v>60</v>
      </c>
      <c r="M1318" s="40" t="b">
        <v>1</v>
      </c>
      <c r="N1318" s="39" t="s">
        <v>8269</v>
      </c>
      <c r="O1318" s="40">
        <v>110</v>
      </c>
      <c r="P1318" s="40">
        <v>91.3</v>
      </c>
      <c r="Q1318" s="39" t="s">
        <v>8315</v>
      </c>
      <c r="R1318" s="39" t="s">
        <v>8316</v>
      </c>
      <c r="S1318" s="41">
        <v>40531.886886574073</v>
      </c>
      <c r="T1318" s="40"/>
      <c r="U1318" s="42">
        <v>40591.886886574073</v>
      </c>
    </row>
    <row r="1319" spans="1:21" x14ac:dyDescent="0.25">
      <c r="A1319" s="43">
        <v>3159</v>
      </c>
      <c r="B1319" s="44" t="s">
        <v>3159</v>
      </c>
      <c r="C1319" s="44" t="s">
        <v>7269</v>
      </c>
      <c r="D1319" s="59">
        <v>1500</v>
      </c>
      <c r="E1319" s="45">
        <v>2002.22</v>
      </c>
      <c r="F1319" s="62" t="s">
        <v>8218</v>
      </c>
      <c r="G1319" s="44" t="s">
        <v>8223</v>
      </c>
      <c r="H1319" s="44" t="s">
        <v>8245</v>
      </c>
      <c r="I1319" s="45">
        <v>1326927600</v>
      </c>
      <c r="J1319" s="45">
        <v>1323221761</v>
      </c>
      <c r="K1319" s="45" t="b">
        <v>1</v>
      </c>
      <c r="L1319" s="45">
        <v>52</v>
      </c>
      <c r="M1319" s="45" t="b">
        <v>1</v>
      </c>
      <c r="N1319" s="44" t="s">
        <v>8269</v>
      </c>
      <c r="O1319" s="45">
        <v>133</v>
      </c>
      <c r="P1319" s="45">
        <v>38.5</v>
      </c>
      <c r="Q1319" s="44" t="s">
        <v>8315</v>
      </c>
      <c r="R1319" s="44" t="s">
        <v>8316</v>
      </c>
      <c r="S1319" s="46">
        <v>40884.066678240742</v>
      </c>
      <c r="T1319" s="45"/>
      <c r="U1319" s="47">
        <v>40926.958333333336</v>
      </c>
    </row>
    <row r="1320" spans="1:21" x14ac:dyDescent="0.25">
      <c r="A1320" s="38">
        <v>3048</v>
      </c>
      <c r="B1320" s="39" t="s">
        <v>3048</v>
      </c>
      <c r="C1320" s="39" t="s">
        <v>7158</v>
      </c>
      <c r="D1320" s="58">
        <v>5000</v>
      </c>
      <c r="E1320" s="40">
        <v>8320</v>
      </c>
      <c r="F1320" s="61" t="s">
        <v>8218</v>
      </c>
      <c r="G1320" s="39" t="s">
        <v>8223</v>
      </c>
      <c r="H1320" s="39" t="s">
        <v>8245</v>
      </c>
      <c r="I1320" s="40">
        <v>1420060920</v>
      </c>
      <c r="J1320" s="40">
        <v>1417556262</v>
      </c>
      <c r="K1320" s="40" t="b">
        <v>0</v>
      </c>
      <c r="L1320" s="40">
        <v>47</v>
      </c>
      <c r="M1320" s="40" t="b">
        <v>1</v>
      </c>
      <c r="N1320" s="39" t="s">
        <v>8301</v>
      </c>
      <c r="O1320" s="40">
        <v>166</v>
      </c>
      <c r="P1320" s="40">
        <v>177.02</v>
      </c>
      <c r="Q1320" s="39" t="s">
        <v>8315</v>
      </c>
      <c r="R1320" s="39" t="s">
        <v>8355</v>
      </c>
      <c r="S1320" s="41">
        <v>41975.901180555556</v>
      </c>
      <c r="T1320" s="40"/>
      <c r="U1320" s="42">
        <v>42004.890277777777</v>
      </c>
    </row>
    <row r="1321" spans="1:21" x14ac:dyDescent="0.25">
      <c r="A1321" s="43">
        <v>3041</v>
      </c>
      <c r="B1321" s="44" t="s">
        <v>3041</v>
      </c>
      <c r="C1321" s="44" t="s">
        <v>7151</v>
      </c>
      <c r="D1321" s="59">
        <v>8300</v>
      </c>
      <c r="E1321" s="45">
        <v>9170</v>
      </c>
      <c r="F1321" s="62" t="s">
        <v>8218</v>
      </c>
      <c r="G1321" s="44" t="s">
        <v>8223</v>
      </c>
      <c r="H1321" s="44" t="s">
        <v>8245</v>
      </c>
      <c r="I1321" s="45">
        <v>1453323048</v>
      </c>
      <c r="J1321" s="45">
        <v>1450731048</v>
      </c>
      <c r="K1321" s="45" t="b">
        <v>0</v>
      </c>
      <c r="L1321" s="45">
        <v>95</v>
      </c>
      <c r="M1321" s="45" t="b">
        <v>1</v>
      </c>
      <c r="N1321" s="44" t="s">
        <v>8301</v>
      </c>
      <c r="O1321" s="45">
        <v>110</v>
      </c>
      <c r="P1321" s="45">
        <v>96.53</v>
      </c>
      <c r="Q1321" s="44" t="s">
        <v>8315</v>
      </c>
      <c r="R1321" s="44" t="s">
        <v>8355</v>
      </c>
      <c r="S1321" s="46">
        <v>42359.868611111109</v>
      </c>
      <c r="T1321" s="45"/>
      <c r="U1321" s="47">
        <v>42389.868611111109</v>
      </c>
    </row>
    <row r="1322" spans="1:21" x14ac:dyDescent="0.25">
      <c r="A1322" s="38">
        <v>3039</v>
      </c>
      <c r="B1322" s="39" t="s">
        <v>3039</v>
      </c>
      <c r="C1322" s="39" t="s">
        <v>7149</v>
      </c>
      <c r="D1322" s="58">
        <v>20000</v>
      </c>
      <c r="E1322" s="40">
        <v>21742.78</v>
      </c>
      <c r="F1322" s="61" t="s">
        <v>8218</v>
      </c>
      <c r="G1322" s="39" t="s">
        <v>8223</v>
      </c>
      <c r="H1322" s="39" t="s">
        <v>8245</v>
      </c>
      <c r="I1322" s="40">
        <v>1388303940</v>
      </c>
      <c r="J1322" s="40">
        <v>1386011038</v>
      </c>
      <c r="K1322" s="40" t="b">
        <v>0</v>
      </c>
      <c r="L1322" s="40">
        <v>236</v>
      </c>
      <c r="M1322" s="40" t="b">
        <v>1</v>
      </c>
      <c r="N1322" s="39" t="s">
        <v>8301</v>
      </c>
      <c r="O1322" s="40">
        <v>109</v>
      </c>
      <c r="P1322" s="40">
        <v>92.13</v>
      </c>
      <c r="Q1322" s="39" t="s">
        <v>8315</v>
      </c>
      <c r="R1322" s="39" t="s">
        <v>8355</v>
      </c>
      <c r="S1322" s="41">
        <v>41610.794421296298</v>
      </c>
      <c r="T1322" s="40"/>
      <c r="U1322" s="42">
        <v>41637.332638888889</v>
      </c>
    </row>
    <row r="1323" spans="1:21" x14ac:dyDescent="0.25">
      <c r="A1323" s="43">
        <v>3010</v>
      </c>
      <c r="B1323" s="44" t="s">
        <v>3010</v>
      </c>
      <c r="C1323" s="44" t="s">
        <v>7120</v>
      </c>
      <c r="D1323" s="59">
        <v>1500</v>
      </c>
      <c r="E1323" s="45">
        <v>2370</v>
      </c>
      <c r="F1323" s="62" t="s">
        <v>8218</v>
      </c>
      <c r="G1323" s="44" t="s">
        <v>8223</v>
      </c>
      <c r="H1323" s="44" t="s">
        <v>8245</v>
      </c>
      <c r="I1323" s="45">
        <v>1424548719</v>
      </c>
      <c r="J1323" s="45">
        <v>1419364719</v>
      </c>
      <c r="K1323" s="45" t="b">
        <v>0</v>
      </c>
      <c r="L1323" s="45">
        <v>15</v>
      </c>
      <c r="M1323" s="45" t="b">
        <v>1</v>
      </c>
      <c r="N1323" s="44" t="s">
        <v>8301</v>
      </c>
      <c r="O1323" s="45">
        <v>158</v>
      </c>
      <c r="P1323" s="45">
        <v>158</v>
      </c>
      <c r="Q1323" s="44" t="s">
        <v>8315</v>
      </c>
      <c r="R1323" s="44" t="s">
        <v>8355</v>
      </c>
      <c r="S1323" s="46">
        <v>41996.832395833335</v>
      </c>
      <c r="T1323" s="45"/>
      <c r="U1323" s="47">
        <v>42056.832395833335</v>
      </c>
    </row>
    <row r="1324" spans="1:21" x14ac:dyDescent="0.25">
      <c r="A1324" s="38">
        <v>3008</v>
      </c>
      <c r="B1324" s="39" t="s">
        <v>3008</v>
      </c>
      <c r="C1324" s="39" t="s">
        <v>7118</v>
      </c>
      <c r="D1324" s="58">
        <v>3000</v>
      </c>
      <c r="E1324" s="40">
        <v>3035</v>
      </c>
      <c r="F1324" s="61" t="s">
        <v>8218</v>
      </c>
      <c r="G1324" s="39" t="s">
        <v>8223</v>
      </c>
      <c r="H1324" s="39" t="s">
        <v>8245</v>
      </c>
      <c r="I1324" s="40">
        <v>1453352719</v>
      </c>
      <c r="J1324" s="40">
        <v>1450760719</v>
      </c>
      <c r="K1324" s="40" t="b">
        <v>0</v>
      </c>
      <c r="L1324" s="40">
        <v>26</v>
      </c>
      <c r="M1324" s="40" t="b">
        <v>1</v>
      </c>
      <c r="N1324" s="39" t="s">
        <v>8301</v>
      </c>
      <c r="O1324" s="40">
        <v>101</v>
      </c>
      <c r="P1324" s="40">
        <v>116.73</v>
      </c>
      <c r="Q1324" s="39" t="s">
        <v>8315</v>
      </c>
      <c r="R1324" s="39" t="s">
        <v>8355</v>
      </c>
      <c r="S1324" s="41">
        <v>42360.212025462963</v>
      </c>
      <c r="T1324" s="40"/>
      <c r="U1324" s="42">
        <v>42390.212025462963</v>
      </c>
    </row>
    <row r="1325" spans="1:21" x14ac:dyDescent="0.25">
      <c r="A1325" s="43">
        <v>2995</v>
      </c>
      <c r="B1325" s="44" t="s">
        <v>2995</v>
      </c>
      <c r="C1325" s="44" t="s">
        <v>7105</v>
      </c>
      <c r="D1325" s="59">
        <v>15000</v>
      </c>
      <c r="E1325" s="45">
        <v>15744</v>
      </c>
      <c r="F1325" s="62" t="s">
        <v>8218</v>
      </c>
      <c r="G1325" s="44" t="s">
        <v>8223</v>
      </c>
      <c r="H1325" s="44" t="s">
        <v>8245</v>
      </c>
      <c r="I1325" s="45">
        <v>1484841471</v>
      </c>
      <c r="J1325" s="45">
        <v>1482249471</v>
      </c>
      <c r="K1325" s="45" t="b">
        <v>0</v>
      </c>
      <c r="L1325" s="45">
        <v>249</v>
      </c>
      <c r="M1325" s="45" t="b">
        <v>1</v>
      </c>
      <c r="N1325" s="44" t="s">
        <v>8301</v>
      </c>
      <c r="O1325" s="45">
        <v>105</v>
      </c>
      <c r="P1325" s="45">
        <v>63.23</v>
      </c>
      <c r="Q1325" s="44" t="s">
        <v>8315</v>
      </c>
      <c r="R1325" s="44" t="s">
        <v>8355</v>
      </c>
      <c r="S1325" s="46">
        <v>42724.665173611109</v>
      </c>
      <c r="T1325" s="45"/>
      <c r="U1325" s="47">
        <v>42754.665173611109</v>
      </c>
    </row>
    <row r="1326" spans="1:21" x14ac:dyDescent="0.25">
      <c r="A1326" s="38">
        <v>2990</v>
      </c>
      <c r="B1326" s="39" t="s">
        <v>2990</v>
      </c>
      <c r="C1326" s="39" t="s">
        <v>7100</v>
      </c>
      <c r="D1326" s="58">
        <v>10000</v>
      </c>
      <c r="E1326" s="40">
        <v>10000</v>
      </c>
      <c r="F1326" s="61" t="s">
        <v>8218</v>
      </c>
      <c r="G1326" s="39" t="s">
        <v>8223</v>
      </c>
      <c r="H1326" s="39" t="s">
        <v>8245</v>
      </c>
      <c r="I1326" s="40">
        <v>1452174420</v>
      </c>
      <c r="J1326" s="40">
        <v>1449150420</v>
      </c>
      <c r="K1326" s="40" t="b">
        <v>0</v>
      </c>
      <c r="L1326" s="40">
        <v>27</v>
      </c>
      <c r="M1326" s="40" t="b">
        <v>1</v>
      </c>
      <c r="N1326" s="39" t="s">
        <v>8301</v>
      </c>
      <c r="O1326" s="40">
        <v>100</v>
      </c>
      <c r="P1326" s="40">
        <v>370.37</v>
      </c>
      <c r="Q1326" s="39" t="s">
        <v>8315</v>
      </c>
      <c r="R1326" s="39" t="s">
        <v>8355</v>
      </c>
      <c r="S1326" s="41">
        <v>42341.574305555558</v>
      </c>
      <c r="T1326" s="40"/>
      <c r="U1326" s="42">
        <v>42376.574305555558</v>
      </c>
    </row>
    <row r="1327" spans="1:21" x14ac:dyDescent="0.25">
      <c r="A1327" s="43">
        <v>2979</v>
      </c>
      <c r="B1327" s="44" t="s">
        <v>2979</v>
      </c>
      <c r="C1327" s="44" t="s">
        <v>7089</v>
      </c>
      <c r="D1327" s="59">
        <v>5000</v>
      </c>
      <c r="E1327" s="45">
        <v>5070</v>
      </c>
      <c r="F1327" s="62" t="s">
        <v>8218</v>
      </c>
      <c r="G1327" s="44" t="s">
        <v>8223</v>
      </c>
      <c r="H1327" s="44" t="s">
        <v>8245</v>
      </c>
      <c r="I1327" s="45">
        <v>1420524000</v>
      </c>
      <c r="J1327" s="45">
        <v>1419104823</v>
      </c>
      <c r="K1327" s="45" t="b">
        <v>0</v>
      </c>
      <c r="L1327" s="45">
        <v>46</v>
      </c>
      <c r="M1327" s="45" t="b">
        <v>1</v>
      </c>
      <c r="N1327" s="44" t="s">
        <v>8269</v>
      </c>
      <c r="O1327" s="45">
        <v>101</v>
      </c>
      <c r="P1327" s="45">
        <v>110.22</v>
      </c>
      <c r="Q1327" s="44" t="s">
        <v>8315</v>
      </c>
      <c r="R1327" s="44" t="s">
        <v>8316</v>
      </c>
      <c r="S1327" s="46">
        <v>41993.824340277781</v>
      </c>
      <c r="T1327" s="45"/>
      <c r="U1327" s="47">
        <v>42010.25</v>
      </c>
    </row>
    <row r="1328" spans="1:21" x14ac:dyDescent="0.25">
      <c r="A1328" s="38">
        <v>2973</v>
      </c>
      <c r="B1328" s="39" t="s">
        <v>2973</v>
      </c>
      <c r="C1328" s="39" t="s">
        <v>7083</v>
      </c>
      <c r="D1328" s="58">
        <v>5000</v>
      </c>
      <c r="E1328" s="40">
        <v>8740</v>
      </c>
      <c r="F1328" s="61" t="s">
        <v>8218</v>
      </c>
      <c r="G1328" s="39" t="s">
        <v>8223</v>
      </c>
      <c r="H1328" s="39" t="s">
        <v>8245</v>
      </c>
      <c r="I1328" s="40">
        <v>1451620800</v>
      </c>
      <c r="J1328" s="40">
        <v>1449171508</v>
      </c>
      <c r="K1328" s="40" t="b">
        <v>0</v>
      </c>
      <c r="L1328" s="40">
        <v>33</v>
      </c>
      <c r="M1328" s="40" t="b">
        <v>1</v>
      </c>
      <c r="N1328" s="39" t="s">
        <v>8269</v>
      </c>
      <c r="O1328" s="40">
        <v>175</v>
      </c>
      <c r="P1328" s="40">
        <v>264.85000000000002</v>
      </c>
      <c r="Q1328" s="39" t="s">
        <v>8315</v>
      </c>
      <c r="R1328" s="39" t="s">
        <v>8316</v>
      </c>
      <c r="S1328" s="41">
        <v>42341.818379629629</v>
      </c>
      <c r="T1328" s="40"/>
      <c r="U1328" s="42">
        <v>42370.166666666664</v>
      </c>
    </row>
    <row r="1329" spans="1:21" x14ac:dyDescent="0.25">
      <c r="A1329" s="43">
        <v>2940</v>
      </c>
      <c r="B1329" s="44" t="s">
        <v>2940</v>
      </c>
      <c r="C1329" s="44" t="s">
        <v>7050</v>
      </c>
      <c r="D1329" s="59">
        <v>2500</v>
      </c>
      <c r="E1329" s="45">
        <v>2681</v>
      </c>
      <c r="F1329" s="62" t="s">
        <v>8218</v>
      </c>
      <c r="G1329" s="44" t="s">
        <v>8223</v>
      </c>
      <c r="H1329" s="44" t="s">
        <v>8245</v>
      </c>
      <c r="I1329" s="45">
        <v>1421606018</v>
      </c>
      <c r="J1329" s="45">
        <v>1418150018</v>
      </c>
      <c r="K1329" s="45" t="b">
        <v>0</v>
      </c>
      <c r="L1329" s="45">
        <v>33</v>
      </c>
      <c r="M1329" s="45" t="b">
        <v>1</v>
      </c>
      <c r="N1329" s="44" t="s">
        <v>8303</v>
      </c>
      <c r="O1329" s="45">
        <v>107</v>
      </c>
      <c r="P1329" s="45">
        <v>81.239999999999995</v>
      </c>
      <c r="Q1329" s="44" t="s">
        <v>8315</v>
      </c>
      <c r="R1329" s="44" t="s">
        <v>8357</v>
      </c>
      <c r="S1329" s="46">
        <v>41982.773356481484</v>
      </c>
      <c r="T1329" s="45"/>
      <c r="U1329" s="47">
        <v>42022.773356481484</v>
      </c>
    </row>
    <row r="1330" spans="1:21" x14ac:dyDescent="0.25">
      <c r="A1330" s="38">
        <v>2938</v>
      </c>
      <c r="B1330" s="39" t="s">
        <v>2938</v>
      </c>
      <c r="C1330" s="39" t="s">
        <v>7048</v>
      </c>
      <c r="D1330" s="58">
        <v>4000</v>
      </c>
      <c r="E1330" s="40">
        <v>4055</v>
      </c>
      <c r="F1330" s="61" t="s">
        <v>8218</v>
      </c>
      <c r="G1330" s="39" t="s">
        <v>8223</v>
      </c>
      <c r="H1330" s="39" t="s">
        <v>8245</v>
      </c>
      <c r="I1330" s="40">
        <v>1422636814</v>
      </c>
      <c r="J1330" s="40">
        <v>1420044814</v>
      </c>
      <c r="K1330" s="40" t="b">
        <v>0</v>
      </c>
      <c r="L1330" s="40">
        <v>32</v>
      </c>
      <c r="M1330" s="40" t="b">
        <v>1</v>
      </c>
      <c r="N1330" s="39" t="s">
        <v>8303</v>
      </c>
      <c r="O1330" s="40">
        <v>101</v>
      </c>
      <c r="P1330" s="40">
        <v>126.72</v>
      </c>
      <c r="Q1330" s="39" t="s">
        <v>8315</v>
      </c>
      <c r="R1330" s="39" t="s">
        <v>8357</v>
      </c>
      <c r="S1330" s="41">
        <v>42004.703865740739</v>
      </c>
      <c r="T1330" s="40"/>
      <c r="U1330" s="42">
        <v>42034.703865740739</v>
      </c>
    </row>
    <row r="1331" spans="1:21" x14ac:dyDescent="0.25">
      <c r="A1331" s="43">
        <v>1284</v>
      </c>
      <c r="B1331" s="44" t="s">
        <v>1285</v>
      </c>
      <c r="C1331" s="44" t="s">
        <v>5394</v>
      </c>
      <c r="D1331" s="59">
        <v>2000</v>
      </c>
      <c r="E1331" s="45">
        <v>2020</v>
      </c>
      <c r="F1331" s="62" t="s">
        <v>8218</v>
      </c>
      <c r="G1331" s="44" t="s">
        <v>8223</v>
      </c>
      <c r="H1331" s="44" t="s">
        <v>8245</v>
      </c>
      <c r="I1331" s="45">
        <v>1483203540</v>
      </c>
      <c r="J1331" s="45">
        <v>1481175482</v>
      </c>
      <c r="K1331" s="45" t="b">
        <v>0</v>
      </c>
      <c r="L1331" s="45">
        <v>31</v>
      </c>
      <c r="M1331" s="45" t="b">
        <v>1</v>
      </c>
      <c r="N1331" s="44" t="s">
        <v>8269</v>
      </c>
      <c r="O1331" s="45">
        <v>101</v>
      </c>
      <c r="P1331" s="45">
        <v>65.16</v>
      </c>
      <c r="Q1331" s="44" t="s">
        <v>8315</v>
      </c>
      <c r="R1331" s="44" t="s">
        <v>8316</v>
      </c>
      <c r="S1331" s="46">
        <v>42712.23474537037</v>
      </c>
      <c r="T1331" s="45"/>
      <c r="U1331" s="47">
        <v>42735.707638888889</v>
      </c>
    </row>
    <row r="1332" spans="1:21" x14ac:dyDescent="0.25">
      <c r="A1332" s="38">
        <v>1289</v>
      </c>
      <c r="B1332" s="39" t="s">
        <v>1290</v>
      </c>
      <c r="C1332" s="39" t="s">
        <v>5399</v>
      </c>
      <c r="D1332" s="58">
        <v>1500</v>
      </c>
      <c r="E1332" s="40">
        <v>1876</v>
      </c>
      <c r="F1332" s="61" t="s">
        <v>8218</v>
      </c>
      <c r="G1332" s="39" t="s">
        <v>8223</v>
      </c>
      <c r="H1332" s="39" t="s">
        <v>8245</v>
      </c>
      <c r="I1332" s="40">
        <v>1483499645</v>
      </c>
      <c r="J1332" s="40">
        <v>1480907645</v>
      </c>
      <c r="K1332" s="40" t="b">
        <v>0</v>
      </c>
      <c r="L1332" s="40">
        <v>52</v>
      </c>
      <c r="M1332" s="40" t="b">
        <v>1</v>
      </c>
      <c r="N1332" s="39" t="s">
        <v>8269</v>
      </c>
      <c r="O1332" s="40">
        <v>125</v>
      </c>
      <c r="P1332" s="40">
        <v>36.08</v>
      </c>
      <c r="Q1332" s="39" t="s">
        <v>8315</v>
      </c>
      <c r="R1332" s="39" t="s">
        <v>8316</v>
      </c>
      <c r="S1332" s="41">
        <v>42709.134780092594</v>
      </c>
      <c r="T1332" s="40"/>
      <c r="U1332" s="42">
        <v>42739.134780092594</v>
      </c>
    </row>
    <row r="1333" spans="1:21" x14ac:dyDescent="0.25">
      <c r="A1333" s="43">
        <v>4113</v>
      </c>
      <c r="B1333" s="44" t="s">
        <v>4109</v>
      </c>
      <c r="C1333" s="44" t="s">
        <v>8215</v>
      </c>
      <c r="D1333" s="59">
        <v>1500</v>
      </c>
      <c r="E1333" s="45">
        <v>3</v>
      </c>
      <c r="F1333" s="62" t="s">
        <v>8220</v>
      </c>
      <c r="G1333" s="44" t="s">
        <v>8223</v>
      </c>
      <c r="H1333" s="44" t="s">
        <v>8245</v>
      </c>
      <c r="I1333" s="45">
        <v>1452234840</v>
      </c>
      <c r="J1333" s="45">
        <v>1450619123</v>
      </c>
      <c r="K1333" s="45" t="b">
        <v>0</v>
      </c>
      <c r="L1333" s="45">
        <v>3</v>
      </c>
      <c r="M1333" s="45" t="b">
        <v>0</v>
      </c>
      <c r="N1333" s="44" t="s">
        <v>8269</v>
      </c>
      <c r="O1333" s="45">
        <v>0</v>
      </c>
      <c r="P1333" s="45">
        <v>1</v>
      </c>
      <c r="Q1333" s="44" t="s">
        <v>8315</v>
      </c>
      <c r="R1333" s="44" t="s">
        <v>8316</v>
      </c>
      <c r="S1333" s="46">
        <v>42358.573182870372</v>
      </c>
      <c r="T1333" s="45"/>
      <c r="U1333" s="47">
        <v>42377.273611111108</v>
      </c>
    </row>
    <row r="1334" spans="1:21" x14ac:dyDescent="0.25">
      <c r="A1334" s="38">
        <v>4101</v>
      </c>
      <c r="B1334" s="39" t="s">
        <v>4097</v>
      </c>
      <c r="C1334" s="39" t="s">
        <v>8204</v>
      </c>
      <c r="D1334" s="58">
        <v>600</v>
      </c>
      <c r="E1334" s="40">
        <v>0</v>
      </c>
      <c r="F1334" s="61" t="s">
        <v>8220</v>
      </c>
      <c r="G1334" s="39" t="s">
        <v>8223</v>
      </c>
      <c r="H1334" s="39" t="s">
        <v>8245</v>
      </c>
      <c r="I1334" s="40">
        <v>1485380482</v>
      </c>
      <c r="J1334" s="40">
        <v>1482788482</v>
      </c>
      <c r="K1334" s="40" t="b">
        <v>0</v>
      </c>
      <c r="L1334" s="40">
        <v>0</v>
      </c>
      <c r="M1334" s="40" t="b">
        <v>0</v>
      </c>
      <c r="N1334" s="39" t="s">
        <v>8269</v>
      </c>
      <c r="O1334" s="40">
        <v>0</v>
      </c>
      <c r="P1334" s="40">
        <v>0</v>
      </c>
      <c r="Q1334" s="39" t="s">
        <v>8315</v>
      </c>
      <c r="R1334" s="39" t="s">
        <v>8316</v>
      </c>
      <c r="S1334" s="41">
        <v>42730.903726851851</v>
      </c>
      <c r="T1334" s="40"/>
      <c r="U1334" s="42">
        <v>42760.903726851851</v>
      </c>
    </row>
    <row r="1335" spans="1:21" x14ac:dyDescent="0.25">
      <c r="A1335" s="43">
        <v>4097</v>
      </c>
      <c r="B1335" s="44" t="s">
        <v>4093</v>
      </c>
      <c r="C1335" s="44" t="s">
        <v>8200</v>
      </c>
      <c r="D1335" s="59">
        <v>10000</v>
      </c>
      <c r="E1335" s="45">
        <v>0</v>
      </c>
      <c r="F1335" s="62" t="s">
        <v>8220</v>
      </c>
      <c r="G1335" s="44" t="s">
        <v>8224</v>
      </c>
      <c r="H1335" s="44" t="s">
        <v>8246</v>
      </c>
      <c r="I1335" s="45">
        <v>1454284500</v>
      </c>
      <c r="J1335" s="45">
        <v>1449431237</v>
      </c>
      <c r="K1335" s="45" t="b">
        <v>0</v>
      </c>
      <c r="L1335" s="45">
        <v>0</v>
      </c>
      <c r="M1335" s="45" t="b">
        <v>0</v>
      </c>
      <c r="N1335" s="44" t="s">
        <v>8269</v>
      </c>
      <c r="O1335" s="45">
        <v>0</v>
      </c>
      <c r="P1335" s="45">
        <v>0</v>
      </c>
      <c r="Q1335" s="44" t="s">
        <v>8315</v>
      </c>
      <c r="R1335" s="44" t="s">
        <v>8316</v>
      </c>
      <c r="S1335" s="46">
        <v>42344.824502314812</v>
      </c>
      <c r="T1335" s="45">
        <v>2015</v>
      </c>
      <c r="U1335" s="47">
        <v>42400.996527777781</v>
      </c>
    </row>
    <row r="1336" spans="1:21" x14ac:dyDescent="0.25">
      <c r="A1336" s="38">
        <v>4091</v>
      </c>
      <c r="B1336" s="39" t="s">
        <v>4087</v>
      </c>
      <c r="C1336" s="39" t="s">
        <v>8194</v>
      </c>
      <c r="D1336" s="58">
        <v>1600</v>
      </c>
      <c r="E1336" s="40">
        <v>204</v>
      </c>
      <c r="F1336" s="61" t="s">
        <v>8220</v>
      </c>
      <c r="G1336" s="39" t="s">
        <v>8223</v>
      </c>
      <c r="H1336" s="39" t="s">
        <v>8245</v>
      </c>
      <c r="I1336" s="40">
        <v>1421410151</v>
      </c>
      <c r="J1336" s="40">
        <v>1418818151</v>
      </c>
      <c r="K1336" s="40" t="b">
        <v>0</v>
      </c>
      <c r="L1336" s="40">
        <v>8</v>
      </c>
      <c r="M1336" s="40" t="b">
        <v>0</v>
      </c>
      <c r="N1336" s="39" t="s">
        <v>8269</v>
      </c>
      <c r="O1336" s="40">
        <v>13</v>
      </c>
      <c r="P1336" s="40">
        <v>25.5</v>
      </c>
      <c r="Q1336" s="39" t="s">
        <v>8315</v>
      </c>
      <c r="R1336" s="39" t="s">
        <v>8316</v>
      </c>
      <c r="S1336" s="41">
        <v>41990.506377314814</v>
      </c>
      <c r="T1336" s="40"/>
      <c r="U1336" s="42">
        <v>42020.506377314814</v>
      </c>
    </row>
    <row r="1337" spans="1:21" x14ac:dyDescent="0.25">
      <c r="A1337" s="43">
        <v>4088</v>
      </c>
      <c r="B1337" s="44" t="s">
        <v>4084</v>
      </c>
      <c r="C1337" s="44" t="s">
        <v>8191</v>
      </c>
      <c r="D1337" s="59">
        <v>2000</v>
      </c>
      <c r="E1337" s="45">
        <v>216</v>
      </c>
      <c r="F1337" s="62" t="s">
        <v>8220</v>
      </c>
      <c r="G1337" s="44" t="s">
        <v>8224</v>
      </c>
      <c r="H1337" s="44" t="s">
        <v>8246</v>
      </c>
      <c r="I1337" s="45">
        <v>1421403960</v>
      </c>
      <c r="J1337" s="45">
        <v>1418827324</v>
      </c>
      <c r="K1337" s="45" t="b">
        <v>0</v>
      </c>
      <c r="L1337" s="45">
        <v>3</v>
      </c>
      <c r="M1337" s="45" t="b">
        <v>0</v>
      </c>
      <c r="N1337" s="44" t="s">
        <v>8269</v>
      </c>
      <c r="O1337" s="45">
        <v>11</v>
      </c>
      <c r="P1337" s="45">
        <v>72</v>
      </c>
      <c r="Q1337" s="44" t="s">
        <v>8315</v>
      </c>
      <c r="R1337" s="44" t="s">
        <v>8316</v>
      </c>
      <c r="S1337" s="46">
        <v>41990.612546296295</v>
      </c>
      <c r="T1337" s="45">
        <v>2014</v>
      </c>
      <c r="U1337" s="47">
        <v>42020.43472222222</v>
      </c>
    </row>
    <row r="1338" spans="1:21" x14ac:dyDescent="0.25">
      <c r="A1338" s="38">
        <v>4083</v>
      </c>
      <c r="B1338" s="39" t="s">
        <v>4079</v>
      </c>
      <c r="C1338" s="39" t="s">
        <v>8186</v>
      </c>
      <c r="D1338" s="58">
        <v>3500</v>
      </c>
      <c r="E1338" s="40">
        <v>759</v>
      </c>
      <c r="F1338" s="61" t="s">
        <v>8220</v>
      </c>
      <c r="G1338" s="39" t="s">
        <v>8223</v>
      </c>
      <c r="H1338" s="39" t="s">
        <v>8245</v>
      </c>
      <c r="I1338" s="40">
        <v>1452795416</v>
      </c>
      <c r="J1338" s="40">
        <v>1450203416</v>
      </c>
      <c r="K1338" s="40" t="b">
        <v>0</v>
      </c>
      <c r="L1338" s="40">
        <v>6</v>
      </c>
      <c r="M1338" s="40" t="b">
        <v>0</v>
      </c>
      <c r="N1338" s="39" t="s">
        <v>8269</v>
      </c>
      <c r="O1338" s="40">
        <v>22</v>
      </c>
      <c r="P1338" s="40">
        <v>126.5</v>
      </c>
      <c r="Q1338" s="39" t="s">
        <v>8315</v>
      </c>
      <c r="R1338" s="39" t="s">
        <v>8316</v>
      </c>
      <c r="S1338" s="41">
        <v>42353.761759259258</v>
      </c>
      <c r="T1338" s="40"/>
      <c r="U1338" s="42">
        <v>42383.761759259258</v>
      </c>
    </row>
    <row r="1339" spans="1:21" x14ac:dyDescent="0.25">
      <c r="A1339" s="43">
        <v>4078</v>
      </c>
      <c r="B1339" s="44" t="s">
        <v>4074</v>
      </c>
      <c r="C1339" s="44" t="s">
        <v>8181</v>
      </c>
      <c r="D1339" s="59">
        <v>250</v>
      </c>
      <c r="E1339" s="45">
        <v>0</v>
      </c>
      <c r="F1339" s="62" t="s">
        <v>8220</v>
      </c>
      <c r="G1339" s="44" t="s">
        <v>8224</v>
      </c>
      <c r="H1339" s="44" t="s">
        <v>8246</v>
      </c>
      <c r="I1339" s="45">
        <v>1485543242</v>
      </c>
      <c r="J1339" s="45">
        <v>1482951242</v>
      </c>
      <c r="K1339" s="45" t="b">
        <v>0</v>
      </c>
      <c r="L1339" s="45">
        <v>0</v>
      </c>
      <c r="M1339" s="45" t="b">
        <v>0</v>
      </c>
      <c r="N1339" s="44" t="s">
        <v>8269</v>
      </c>
      <c r="O1339" s="45">
        <v>0</v>
      </c>
      <c r="P1339" s="45">
        <v>0</v>
      </c>
      <c r="Q1339" s="44" t="s">
        <v>8315</v>
      </c>
      <c r="R1339" s="44" t="s">
        <v>8316</v>
      </c>
      <c r="S1339" s="46">
        <v>42732.787523148145</v>
      </c>
      <c r="T1339" s="45">
        <v>2016</v>
      </c>
      <c r="U1339" s="47">
        <v>42762.787523148145</v>
      </c>
    </row>
    <row r="1340" spans="1:21" x14ac:dyDescent="0.25">
      <c r="A1340" s="38">
        <v>4068</v>
      </c>
      <c r="B1340" s="39" t="s">
        <v>4064</v>
      </c>
      <c r="C1340" s="39" t="s">
        <v>8171</v>
      </c>
      <c r="D1340" s="58">
        <v>3495</v>
      </c>
      <c r="E1340" s="40">
        <v>34.950000000000003</v>
      </c>
      <c r="F1340" s="61" t="s">
        <v>8220</v>
      </c>
      <c r="G1340" s="39" t="s">
        <v>8223</v>
      </c>
      <c r="H1340" s="39" t="s">
        <v>8245</v>
      </c>
      <c r="I1340" s="40">
        <v>1484348700</v>
      </c>
      <c r="J1340" s="40">
        <v>1481756855</v>
      </c>
      <c r="K1340" s="40" t="b">
        <v>0</v>
      </c>
      <c r="L1340" s="40">
        <v>1</v>
      </c>
      <c r="M1340" s="40" t="b">
        <v>0</v>
      </c>
      <c r="N1340" s="39" t="s">
        <v>8269</v>
      </c>
      <c r="O1340" s="40">
        <v>1</v>
      </c>
      <c r="P1340" s="40">
        <v>34.950000000000003</v>
      </c>
      <c r="Q1340" s="39" t="s">
        <v>8315</v>
      </c>
      <c r="R1340" s="39" t="s">
        <v>8316</v>
      </c>
      <c r="S1340" s="41">
        <v>42718.963599537034</v>
      </c>
      <c r="T1340" s="40"/>
      <c r="U1340" s="42">
        <v>42748.961805555555</v>
      </c>
    </row>
    <row r="1341" spans="1:21" x14ac:dyDescent="0.25">
      <c r="A1341" s="43">
        <v>4047</v>
      </c>
      <c r="B1341" s="44" t="s">
        <v>4043</v>
      </c>
      <c r="C1341" s="44" t="s">
        <v>8151</v>
      </c>
      <c r="D1341" s="59">
        <v>5000</v>
      </c>
      <c r="E1341" s="45">
        <v>110</v>
      </c>
      <c r="F1341" s="62" t="s">
        <v>8220</v>
      </c>
      <c r="G1341" s="44" t="s">
        <v>8223</v>
      </c>
      <c r="H1341" s="44" t="s">
        <v>8245</v>
      </c>
      <c r="I1341" s="45">
        <v>1420938000</v>
      </c>
      <c r="J1341" s="45">
        <v>1418862743</v>
      </c>
      <c r="K1341" s="45" t="b">
        <v>0</v>
      </c>
      <c r="L1341" s="45">
        <v>4</v>
      </c>
      <c r="M1341" s="45" t="b">
        <v>0</v>
      </c>
      <c r="N1341" s="44" t="s">
        <v>8269</v>
      </c>
      <c r="O1341" s="45">
        <v>2</v>
      </c>
      <c r="P1341" s="45">
        <v>27.5</v>
      </c>
      <c r="Q1341" s="44" t="s">
        <v>8315</v>
      </c>
      <c r="R1341" s="44" t="s">
        <v>8316</v>
      </c>
      <c r="S1341" s="46">
        <v>41991.022488425922</v>
      </c>
      <c r="T1341" s="45"/>
      <c r="U1341" s="47">
        <v>42015.041666666664</v>
      </c>
    </row>
    <row r="1342" spans="1:21" x14ac:dyDescent="0.25">
      <c r="A1342" s="38">
        <v>4042</v>
      </c>
      <c r="B1342" s="39" t="s">
        <v>4038</v>
      </c>
      <c r="C1342" s="39" t="s">
        <v>8146</v>
      </c>
      <c r="D1342" s="58">
        <v>10000</v>
      </c>
      <c r="E1342" s="40">
        <v>21</v>
      </c>
      <c r="F1342" s="61" t="s">
        <v>8220</v>
      </c>
      <c r="G1342" s="39" t="s">
        <v>8223</v>
      </c>
      <c r="H1342" s="39" t="s">
        <v>8245</v>
      </c>
      <c r="I1342" s="40">
        <v>1421781360</v>
      </c>
      <c r="J1342" s="40">
        <v>1419213664</v>
      </c>
      <c r="K1342" s="40" t="b">
        <v>0</v>
      </c>
      <c r="L1342" s="40">
        <v>3</v>
      </c>
      <c r="M1342" s="40" t="b">
        <v>0</v>
      </c>
      <c r="N1342" s="39" t="s">
        <v>8269</v>
      </c>
      <c r="O1342" s="40">
        <v>0</v>
      </c>
      <c r="P1342" s="40">
        <v>7</v>
      </c>
      <c r="Q1342" s="39" t="s">
        <v>8315</v>
      </c>
      <c r="R1342" s="39" t="s">
        <v>8316</v>
      </c>
      <c r="S1342" s="41">
        <v>41995.084074074075</v>
      </c>
      <c r="T1342" s="40"/>
      <c r="U1342" s="42">
        <v>42024.802777777775</v>
      </c>
    </row>
    <row r="1343" spans="1:21" x14ac:dyDescent="0.25">
      <c r="A1343" s="43">
        <v>4022</v>
      </c>
      <c r="B1343" s="44" t="s">
        <v>4018</v>
      </c>
      <c r="C1343" s="44" t="s">
        <v>8127</v>
      </c>
      <c r="D1343" s="59">
        <v>18000</v>
      </c>
      <c r="E1343" s="45">
        <v>12521</v>
      </c>
      <c r="F1343" s="62" t="s">
        <v>8220</v>
      </c>
      <c r="G1343" s="44" t="s">
        <v>8223</v>
      </c>
      <c r="H1343" s="44" t="s">
        <v>8245</v>
      </c>
      <c r="I1343" s="45">
        <v>1422759240</v>
      </c>
      <c r="J1343" s="45">
        <v>1418824867</v>
      </c>
      <c r="K1343" s="45" t="b">
        <v>0</v>
      </c>
      <c r="L1343" s="45">
        <v>197</v>
      </c>
      <c r="M1343" s="45" t="b">
        <v>0</v>
      </c>
      <c r="N1343" s="44" t="s">
        <v>8269</v>
      </c>
      <c r="O1343" s="45">
        <v>70</v>
      </c>
      <c r="P1343" s="45">
        <v>63.56</v>
      </c>
      <c r="Q1343" s="44" t="s">
        <v>8315</v>
      </c>
      <c r="R1343" s="44" t="s">
        <v>8316</v>
      </c>
      <c r="S1343" s="46">
        <v>41990.584108796298</v>
      </c>
      <c r="T1343" s="45"/>
      <c r="U1343" s="47">
        <v>42036.120833333334</v>
      </c>
    </row>
    <row r="1344" spans="1:21" x14ac:dyDescent="0.25">
      <c r="A1344" s="38">
        <v>4011</v>
      </c>
      <c r="B1344" s="39" t="s">
        <v>4007</v>
      </c>
      <c r="C1344" s="39" t="s">
        <v>8116</v>
      </c>
      <c r="D1344" s="58">
        <v>250</v>
      </c>
      <c r="E1344" s="40">
        <v>19</v>
      </c>
      <c r="F1344" s="61" t="s">
        <v>8220</v>
      </c>
      <c r="G1344" s="39" t="s">
        <v>8224</v>
      </c>
      <c r="H1344" s="39" t="s">
        <v>8246</v>
      </c>
      <c r="I1344" s="40">
        <v>1422450278</v>
      </c>
      <c r="J1344" s="40">
        <v>1419858278</v>
      </c>
      <c r="K1344" s="40" t="b">
        <v>0</v>
      </c>
      <c r="L1344" s="40">
        <v>4</v>
      </c>
      <c r="M1344" s="40" t="b">
        <v>0</v>
      </c>
      <c r="N1344" s="39" t="s">
        <v>8269</v>
      </c>
      <c r="O1344" s="40">
        <v>8</v>
      </c>
      <c r="P1344" s="40">
        <v>4.75</v>
      </c>
      <c r="Q1344" s="39" t="s">
        <v>8315</v>
      </c>
      <c r="R1344" s="39" t="s">
        <v>8316</v>
      </c>
      <c r="S1344" s="41">
        <v>42002.54488425926</v>
      </c>
      <c r="T1344" s="40">
        <v>2014</v>
      </c>
      <c r="U1344" s="42">
        <v>42032.54488425926</v>
      </c>
    </row>
    <row r="1345" spans="1:21" x14ac:dyDescent="0.25">
      <c r="A1345" s="43">
        <v>3978</v>
      </c>
      <c r="B1345" s="44" t="s">
        <v>3975</v>
      </c>
      <c r="C1345" s="44" t="s">
        <v>8085</v>
      </c>
      <c r="D1345" s="59">
        <v>2000</v>
      </c>
      <c r="E1345" s="45">
        <v>214</v>
      </c>
      <c r="F1345" s="62" t="s">
        <v>8220</v>
      </c>
      <c r="G1345" s="44" t="s">
        <v>8223</v>
      </c>
      <c r="H1345" s="44" t="s">
        <v>8245</v>
      </c>
      <c r="I1345" s="45">
        <v>1422717953</v>
      </c>
      <c r="J1345" s="45">
        <v>1417533953</v>
      </c>
      <c r="K1345" s="45" t="b">
        <v>0</v>
      </c>
      <c r="L1345" s="45">
        <v>8</v>
      </c>
      <c r="M1345" s="45" t="b">
        <v>0</v>
      </c>
      <c r="N1345" s="44" t="s">
        <v>8269</v>
      </c>
      <c r="O1345" s="45">
        <v>11</v>
      </c>
      <c r="P1345" s="45">
        <v>26.75</v>
      </c>
      <c r="Q1345" s="44" t="s">
        <v>8315</v>
      </c>
      <c r="R1345" s="44" t="s">
        <v>8316</v>
      </c>
      <c r="S1345" s="46">
        <v>41975.642974537041</v>
      </c>
      <c r="T1345" s="45"/>
      <c r="U1345" s="47">
        <v>42035.642974537041</v>
      </c>
    </row>
    <row r="1346" spans="1:21" x14ac:dyDescent="0.25">
      <c r="A1346" s="38">
        <v>3972</v>
      </c>
      <c r="B1346" s="39" t="s">
        <v>3969</v>
      </c>
      <c r="C1346" s="39" t="s">
        <v>8079</v>
      </c>
      <c r="D1346" s="58">
        <v>1000</v>
      </c>
      <c r="E1346" s="40">
        <v>211</v>
      </c>
      <c r="F1346" s="61" t="s">
        <v>8220</v>
      </c>
      <c r="G1346" s="39" t="s">
        <v>8223</v>
      </c>
      <c r="H1346" s="39" t="s">
        <v>8245</v>
      </c>
      <c r="I1346" s="40">
        <v>1423186634</v>
      </c>
      <c r="J1346" s="40">
        <v>1418002634</v>
      </c>
      <c r="K1346" s="40" t="b">
        <v>0</v>
      </c>
      <c r="L1346" s="40">
        <v>8</v>
      </c>
      <c r="M1346" s="40" t="b">
        <v>0</v>
      </c>
      <c r="N1346" s="39" t="s">
        <v>8269</v>
      </c>
      <c r="O1346" s="40">
        <v>21</v>
      </c>
      <c r="P1346" s="40">
        <v>26.38</v>
      </c>
      <c r="Q1346" s="39" t="s">
        <v>8315</v>
      </c>
      <c r="R1346" s="39" t="s">
        <v>8316</v>
      </c>
      <c r="S1346" s="41">
        <v>41981.067523148151</v>
      </c>
      <c r="T1346" s="40"/>
      <c r="U1346" s="42">
        <v>42041.067523148151</v>
      </c>
    </row>
    <row r="1347" spans="1:21" x14ac:dyDescent="0.25">
      <c r="A1347" s="43">
        <v>3960</v>
      </c>
      <c r="B1347" s="44" t="s">
        <v>3957</v>
      </c>
      <c r="C1347" s="44" t="s">
        <v>8067</v>
      </c>
      <c r="D1347" s="59">
        <v>3000</v>
      </c>
      <c r="E1347" s="45">
        <v>45</v>
      </c>
      <c r="F1347" s="62" t="s">
        <v>8220</v>
      </c>
      <c r="G1347" s="44" t="s">
        <v>8223</v>
      </c>
      <c r="H1347" s="44" t="s">
        <v>8245</v>
      </c>
      <c r="I1347" s="45">
        <v>1451852256</v>
      </c>
      <c r="J1347" s="45">
        <v>1449260256</v>
      </c>
      <c r="K1347" s="45" t="b">
        <v>0</v>
      </c>
      <c r="L1347" s="45">
        <v>4</v>
      </c>
      <c r="M1347" s="45" t="b">
        <v>0</v>
      </c>
      <c r="N1347" s="44" t="s">
        <v>8269</v>
      </c>
      <c r="O1347" s="45">
        <v>2</v>
      </c>
      <c r="P1347" s="45">
        <v>11.25</v>
      </c>
      <c r="Q1347" s="44" t="s">
        <v>8315</v>
      </c>
      <c r="R1347" s="44" t="s">
        <v>8316</v>
      </c>
      <c r="S1347" s="46">
        <v>42342.845555555556</v>
      </c>
      <c r="T1347" s="45"/>
      <c r="U1347" s="47">
        <v>42372.845555555556</v>
      </c>
    </row>
    <row r="1348" spans="1:21" x14ac:dyDescent="0.25">
      <c r="A1348" s="38">
        <v>3919</v>
      </c>
      <c r="B1348" s="39" t="s">
        <v>3916</v>
      </c>
      <c r="C1348" s="39" t="s">
        <v>8027</v>
      </c>
      <c r="D1348" s="58">
        <v>5000</v>
      </c>
      <c r="E1348" s="40">
        <v>90</v>
      </c>
      <c r="F1348" s="61" t="s">
        <v>8220</v>
      </c>
      <c r="G1348" s="39" t="s">
        <v>8224</v>
      </c>
      <c r="H1348" s="39" t="s">
        <v>8246</v>
      </c>
      <c r="I1348" s="40">
        <v>1453075200</v>
      </c>
      <c r="J1348" s="40">
        <v>1450628773</v>
      </c>
      <c r="K1348" s="40" t="b">
        <v>0</v>
      </c>
      <c r="L1348" s="40">
        <v>3</v>
      </c>
      <c r="M1348" s="40" t="b">
        <v>0</v>
      </c>
      <c r="N1348" s="39" t="s">
        <v>8269</v>
      </c>
      <c r="O1348" s="40">
        <v>2</v>
      </c>
      <c r="P1348" s="40">
        <v>30</v>
      </c>
      <c r="Q1348" s="39" t="s">
        <v>8315</v>
      </c>
      <c r="R1348" s="39" t="s">
        <v>8316</v>
      </c>
      <c r="S1348" s="41">
        <v>42358.684872685182</v>
      </c>
      <c r="T1348" s="40">
        <v>2015</v>
      </c>
      <c r="U1348" s="42">
        <v>42387</v>
      </c>
    </row>
    <row r="1349" spans="1:21" x14ac:dyDescent="0.25">
      <c r="A1349" s="43">
        <v>3897</v>
      </c>
      <c r="B1349" s="44" t="s">
        <v>3894</v>
      </c>
      <c r="C1349" s="44" t="s">
        <v>8005</v>
      </c>
      <c r="D1349" s="59">
        <v>2500</v>
      </c>
      <c r="E1349" s="45">
        <v>440</v>
      </c>
      <c r="F1349" s="62" t="s">
        <v>8220</v>
      </c>
      <c r="G1349" s="44" t="s">
        <v>8227</v>
      </c>
      <c r="H1349" s="44" t="s">
        <v>8249</v>
      </c>
      <c r="I1349" s="45">
        <v>1420750683</v>
      </c>
      <c r="J1349" s="45">
        <v>1418158683</v>
      </c>
      <c r="K1349" s="45" t="b">
        <v>0</v>
      </c>
      <c r="L1349" s="45">
        <v>10</v>
      </c>
      <c r="M1349" s="45" t="b">
        <v>0</v>
      </c>
      <c r="N1349" s="44" t="s">
        <v>8269</v>
      </c>
      <c r="O1349" s="45">
        <v>18</v>
      </c>
      <c r="P1349" s="45">
        <v>44</v>
      </c>
      <c r="Q1349" s="44" t="s">
        <v>8315</v>
      </c>
      <c r="R1349" s="44" t="s">
        <v>8316</v>
      </c>
      <c r="S1349" s="46">
        <v>41982.873645833337</v>
      </c>
      <c r="T1349" s="45"/>
      <c r="U1349" s="47">
        <v>42012.873645833337</v>
      </c>
    </row>
    <row r="1350" spans="1:21" x14ac:dyDescent="0.25">
      <c r="A1350" s="38">
        <v>3889</v>
      </c>
      <c r="B1350" s="39" t="s">
        <v>3886</v>
      </c>
      <c r="C1350" s="39" t="s">
        <v>7997</v>
      </c>
      <c r="D1350" s="58">
        <v>8000</v>
      </c>
      <c r="E1350" s="40">
        <v>118</v>
      </c>
      <c r="F1350" s="61" t="s">
        <v>8220</v>
      </c>
      <c r="G1350" s="39" t="s">
        <v>8223</v>
      </c>
      <c r="H1350" s="39" t="s">
        <v>8245</v>
      </c>
      <c r="I1350" s="40">
        <v>1420413960</v>
      </c>
      <c r="J1350" s="40">
        <v>1417651630</v>
      </c>
      <c r="K1350" s="40" t="b">
        <v>0</v>
      </c>
      <c r="L1350" s="40">
        <v>9</v>
      </c>
      <c r="M1350" s="40" t="b">
        <v>0</v>
      </c>
      <c r="N1350" s="39" t="s">
        <v>8269</v>
      </c>
      <c r="O1350" s="40">
        <v>1</v>
      </c>
      <c r="P1350" s="40">
        <v>13.11</v>
      </c>
      <c r="Q1350" s="39" t="s">
        <v>8315</v>
      </c>
      <c r="R1350" s="39" t="s">
        <v>8316</v>
      </c>
      <c r="S1350" s="41">
        <v>41977.004976851851</v>
      </c>
      <c r="T1350" s="40"/>
      <c r="U1350" s="42">
        <v>42008.976388888892</v>
      </c>
    </row>
    <row r="1351" spans="1:21" x14ac:dyDescent="0.25">
      <c r="A1351" s="43">
        <v>3850</v>
      </c>
      <c r="B1351" s="44" t="s">
        <v>3847</v>
      </c>
      <c r="C1351" s="44" t="s">
        <v>7959</v>
      </c>
      <c r="D1351" s="59">
        <v>1000</v>
      </c>
      <c r="E1351" s="45">
        <v>38</v>
      </c>
      <c r="F1351" s="62" t="s">
        <v>8220</v>
      </c>
      <c r="G1351" s="44" t="s">
        <v>8223</v>
      </c>
      <c r="H1351" s="44" t="s">
        <v>8245</v>
      </c>
      <c r="I1351" s="45">
        <v>1420081143</v>
      </c>
      <c r="J1351" s="45">
        <v>1417489143</v>
      </c>
      <c r="K1351" s="45" t="b">
        <v>1</v>
      </c>
      <c r="L1351" s="45">
        <v>4</v>
      </c>
      <c r="M1351" s="45" t="b">
        <v>0</v>
      </c>
      <c r="N1351" s="44" t="s">
        <v>8269</v>
      </c>
      <c r="O1351" s="45">
        <v>4</v>
      </c>
      <c r="P1351" s="45">
        <v>9.5</v>
      </c>
      <c r="Q1351" s="44" t="s">
        <v>8315</v>
      </c>
      <c r="R1351" s="44" t="s">
        <v>8316</v>
      </c>
      <c r="S1351" s="46">
        <v>41975.124340277776</v>
      </c>
      <c r="T1351" s="45"/>
      <c r="U1351" s="47">
        <v>42005.124340277776</v>
      </c>
    </row>
    <row r="1352" spans="1:21" x14ac:dyDescent="0.25">
      <c r="A1352" s="38">
        <v>3801</v>
      </c>
      <c r="B1352" s="39" t="s">
        <v>3798</v>
      </c>
      <c r="C1352" s="39" t="s">
        <v>7911</v>
      </c>
      <c r="D1352" s="58">
        <v>5000</v>
      </c>
      <c r="E1352" s="40">
        <v>426</v>
      </c>
      <c r="F1352" s="61" t="s">
        <v>8220</v>
      </c>
      <c r="G1352" s="39" t="s">
        <v>8223</v>
      </c>
      <c r="H1352" s="39" t="s">
        <v>8245</v>
      </c>
      <c r="I1352" s="40">
        <v>1420215216</v>
      </c>
      <c r="J1352" s="40">
        <v>1417536816</v>
      </c>
      <c r="K1352" s="40" t="b">
        <v>0</v>
      </c>
      <c r="L1352" s="40">
        <v>9</v>
      </c>
      <c r="M1352" s="40" t="b">
        <v>0</v>
      </c>
      <c r="N1352" s="39" t="s">
        <v>8303</v>
      </c>
      <c r="O1352" s="40">
        <v>9</v>
      </c>
      <c r="P1352" s="40">
        <v>47.33</v>
      </c>
      <c r="Q1352" s="39" t="s">
        <v>8315</v>
      </c>
      <c r="R1352" s="39" t="s">
        <v>8357</v>
      </c>
      <c r="S1352" s="41">
        <v>41975.676111111112</v>
      </c>
      <c r="T1352" s="40"/>
      <c r="U1352" s="42">
        <v>42006.676111111112</v>
      </c>
    </row>
    <row r="1353" spans="1:21" x14ac:dyDescent="0.25">
      <c r="A1353" s="43">
        <v>3800</v>
      </c>
      <c r="B1353" s="44" t="s">
        <v>3797</v>
      </c>
      <c r="C1353" s="44" t="s">
        <v>7910</v>
      </c>
      <c r="D1353" s="59">
        <v>22000</v>
      </c>
      <c r="E1353" s="45">
        <v>881</v>
      </c>
      <c r="F1353" s="62" t="s">
        <v>8220</v>
      </c>
      <c r="G1353" s="44" t="s">
        <v>8223</v>
      </c>
      <c r="H1353" s="44" t="s">
        <v>8245</v>
      </c>
      <c r="I1353" s="45">
        <v>1420952340</v>
      </c>
      <c r="J1353" s="45">
        <v>1418146883</v>
      </c>
      <c r="K1353" s="45" t="b">
        <v>0</v>
      </c>
      <c r="L1353" s="45">
        <v>16</v>
      </c>
      <c r="M1353" s="45" t="b">
        <v>0</v>
      </c>
      <c r="N1353" s="44" t="s">
        <v>8303</v>
      </c>
      <c r="O1353" s="45">
        <v>4</v>
      </c>
      <c r="P1353" s="45">
        <v>55.06</v>
      </c>
      <c r="Q1353" s="44" t="s">
        <v>8315</v>
      </c>
      <c r="R1353" s="44" t="s">
        <v>8357</v>
      </c>
      <c r="S1353" s="46">
        <v>41982.737071759257</v>
      </c>
      <c r="T1353" s="45"/>
      <c r="U1353" s="47">
        <v>42015.207638888889</v>
      </c>
    </row>
    <row r="1354" spans="1:21" x14ac:dyDescent="0.25">
      <c r="A1354" s="38">
        <v>3731</v>
      </c>
      <c r="B1354" s="39" t="s">
        <v>3728</v>
      </c>
      <c r="C1354" s="39" t="s">
        <v>7841</v>
      </c>
      <c r="D1354" s="58">
        <v>5500</v>
      </c>
      <c r="E1354" s="40">
        <v>620</v>
      </c>
      <c r="F1354" s="61" t="s">
        <v>8220</v>
      </c>
      <c r="G1354" s="39" t="s">
        <v>8223</v>
      </c>
      <c r="H1354" s="39" t="s">
        <v>8245</v>
      </c>
      <c r="I1354" s="40">
        <v>1420860180</v>
      </c>
      <c r="J1354" s="40">
        <v>1418234646</v>
      </c>
      <c r="K1354" s="40" t="b">
        <v>0</v>
      </c>
      <c r="L1354" s="40">
        <v>12</v>
      </c>
      <c r="M1354" s="40" t="b">
        <v>0</v>
      </c>
      <c r="N1354" s="39" t="s">
        <v>8269</v>
      </c>
      <c r="O1354" s="40">
        <v>11</v>
      </c>
      <c r="P1354" s="40">
        <v>51.67</v>
      </c>
      <c r="Q1354" s="39" t="s">
        <v>8315</v>
      </c>
      <c r="R1354" s="39" t="s">
        <v>8316</v>
      </c>
      <c r="S1354" s="41">
        <v>41983.752847222226</v>
      </c>
      <c r="T1354" s="40"/>
      <c r="U1354" s="42">
        <v>42014.140972222223</v>
      </c>
    </row>
    <row r="1355" spans="1:21" x14ac:dyDescent="0.25">
      <c r="A1355" s="43">
        <v>3637</v>
      </c>
      <c r="B1355" s="44" t="s">
        <v>3635</v>
      </c>
      <c r="C1355" s="44" t="s">
        <v>7747</v>
      </c>
      <c r="D1355" s="59">
        <v>3000</v>
      </c>
      <c r="E1355" s="45">
        <v>926</v>
      </c>
      <c r="F1355" s="62" t="s">
        <v>8220</v>
      </c>
      <c r="G1355" s="44" t="s">
        <v>8223</v>
      </c>
      <c r="H1355" s="44" t="s">
        <v>8245</v>
      </c>
      <c r="I1355" s="45">
        <v>1420130935</v>
      </c>
      <c r="J1355" s="45">
        <v>1417538935</v>
      </c>
      <c r="K1355" s="45" t="b">
        <v>0</v>
      </c>
      <c r="L1355" s="45">
        <v>14</v>
      </c>
      <c r="M1355" s="45" t="b">
        <v>0</v>
      </c>
      <c r="N1355" s="44" t="s">
        <v>8303</v>
      </c>
      <c r="O1355" s="45">
        <v>31</v>
      </c>
      <c r="P1355" s="45">
        <v>66.14</v>
      </c>
      <c r="Q1355" s="44" t="s">
        <v>8315</v>
      </c>
      <c r="R1355" s="44" t="s">
        <v>8357</v>
      </c>
      <c r="S1355" s="46">
        <v>41975.700636574074</v>
      </c>
      <c r="T1355" s="45"/>
      <c r="U1355" s="47">
        <v>42005.700636574074</v>
      </c>
    </row>
    <row r="1356" spans="1:21" x14ac:dyDescent="0.25">
      <c r="A1356" s="38">
        <v>3098</v>
      </c>
      <c r="B1356" s="39" t="s">
        <v>3098</v>
      </c>
      <c r="C1356" s="39" t="s">
        <v>7208</v>
      </c>
      <c r="D1356" s="58">
        <v>48725</v>
      </c>
      <c r="E1356" s="40">
        <v>1758</v>
      </c>
      <c r="F1356" s="61" t="s">
        <v>8220</v>
      </c>
      <c r="G1356" s="39" t="s">
        <v>8223</v>
      </c>
      <c r="H1356" s="39" t="s">
        <v>8245</v>
      </c>
      <c r="I1356" s="40">
        <v>1454890620</v>
      </c>
      <c r="J1356" s="40">
        <v>1450724449</v>
      </c>
      <c r="K1356" s="40" t="b">
        <v>0</v>
      </c>
      <c r="L1356" s="40">
        <v>27</v>
      </c>
      <c r="M1356" s="40" t="b">
        <v>0</v>
      </c>
      <c r="N1356" s="39" t="s">
        <v>8301</v>
      </c>
      <c r="O1356" s="40">
        <v>4</v>
      </c>
      <c r="P1356" s="40">
        <v>65.11</v>
      </c>
      <c r="Q1356" s="39" t="s">
        <v>8315</v>
      </c>
      <c r="R1356" s="39" t="s">
        <v>8355</v>
      </c>
      <c r="S1356" s="41">
        <v>42359.792233796295</v>
      </c>
      <c r="T1356" s="40"/>
      <c r="U1356" s="42">
        <v>42408.011805555558</v>
      </c>
    </row>
    <row r="1357" spans="1:21" x14ac:dyDescent="0.25">
      <c r="A1357" s="43">
        <v>3088</v>
      </c>
      <c r="B1357" s="44" t="s">
        <v>3088</v>
      </c>
      <c r="C1357" s="44" t="s">
        <v>7198</v>
      </c>
      <c r="D1357" s="59">
        <v>65000</v>
      </c>
      <c r="E1357" s="45">
        <v>126</v>
      </c>
      <c r="F1357" s="62" t="s">
        <v>8220</v>
      </c>
      <c r="G1357" s="44" t="s">
        <v>8223</v>
      </c>
      <c r="H1357" s="44" t="s">
        <v>8245</v>
      </c>
      <c r="I1357" s="45">
        <v>1420724460</v>
      </c>
      <c r="J1357" s="45">
        <v>1418046247</v>
      </c>
      <c r="K1357" s="45" t="b">
        <v>0</v>
      </c>
      <c r="L1357" s="45">
        <v>3</v>
      </c>
      <c r="M1357" s="45" t="b">
        <v>0</v>
      </c>
      <c r="N1357" s="44" t="s">
        <v>8301</v>
      </c>
      <c r="O1357" s="45">
        <v>0</v>
      </c>
      <c r="P1357" s="45">
        <v>42</v>
      </c>
      <c r="Q1357" s="44" t="s">
        <v>8315</v>
      </c>
      <c r="R1357" s="44" t="s">
        <v>8355</v>
      </c>
      <c r="S1357" s="46">
        <v>41981.57230324074</v>
      </c>
      <c r="T1357" s="45"/>
      <c r="U1357" s="47">
        <v>42012.570138888892</v>
      </c>
    </row>
    <row r="1358" spans="1:21" x14ac:dyDescent="0.25">
      <c r="A1358" s="38">
        <v>2950</v>
      </c>
      <c r="B1358" s="39" t="s">
        <v>2950</v>
      </c>
      <c r="C1358" s="39" t="s">
        <v>7060</v>
      </c>
      <c r="D1358" s="58">
        <v>5000000</v>
      </c>
      <c r="E1358" s="40">
        <v>0</v>
      </c>
      <c r="F1358" s="61" t="s">
        <v>8220</v>
      </c>
      <c r="G1358" s="39" t="s">
        <v>8223</v>
      </c>
      <c r="H1358" s="39" t="s">
        <v>8245</v>
      </c>
      <c r="I1358" s="40">
        <v>1453538752</v>
      </c>
      <c r="J1358" s="40">
        <v>1450946752</v>
      </c>
      <c r="K1358" s="40" t="b">
        <v>0</v>
      </c>
      <c r="L1358" s="40">
        <v>0</v>
      </c>
      <c r="M1358" s="40" t="b">
        <v>0</v>
      </c>
      <c r="N1358" s="39" t="s">
        <v>8301</v>
      </c>
      <c r="O1358" s="40">
        <v>0</v>
      </c>
      <c r="P1358" s="40">
        <v>0</v>
      </c>
      <c r="Q1358" s="39" t="s">
        <v>8315</v>
      </c>
      <c r="R1358" s="39" t="s">
        <v>8355</v>
      </c>
      <c r="S1358" s="41">
        <v>42362.365185185183</v>
      </c>
      <c r="T1358" s="40"/>
      <c r="U1358" s="42">
        <v>42392.365185185183</v>
      </c>
    </row>
    <row r="1359" spans="1:21" x14ac:dyDescent="0.25">
      <c r="A1359" s="43">
        <v>2912</v>
      </c>
      <c r="B1359" s="44" t="s">
        <v>2912</v>
      </c>
      <c r="C1359" s="44" t="s">
        <v>7022</v>
      </c>
      <c r="D1359" s="59">
        <v>14440</v>
      </c>
      <c r="E1359" s="45">
        <v>2030</v>
      </c>
      <c r="F1359" s="62" t="s">
        <v>8220</v>
      </c>
      <c r="G1359" s="44" t="s">
        <v>8223</v>
      </c>
      <c r="H1359" s="44" t="s">
        <v>8245</v>
      </c>
      <c r="I1359" s="45">
        <v>1452827374</v>
      </c>
      <c r="J1359" s="45">
        <v>1450235374</v>
      </c>
      <c r="K1359" s="45" t="b">
        <v>0</v>
      </c>
      <c r="L1359" s="45">
        <v>26</v>
      </c>
      <c r="M1359" s="45" t="b">
        <v>0</v>
      </c>
      <c r="N1359" s="44" t="s">
        <v>8269</v>
      </c>
      <c r="O1359" s="45">
        <v>14</v>
      </c>
      <c r="P1359" s="45">
        <v>78.08</v>
      </c>
      <c r="Q1359" s="44" t="s">
        <v>8315</v>
      </c>
      <c r="R1359" s="44" t="s">
        <v>8316</v>
      </c>
      <c r="S1359" s="46">
        <v>42354.131643518522</v>
      </c>
      <c r="T1359" s="45"/>
      <c r="U1359" s="47">
        <v>42384.131643518522</v>
      </c>
    </row>
    <row r="1360" spans="1:21" x14ac:dyDescent="0.25">
      <c r="A1360" s="38">
        <v>2901</v>
      </c>
      <c r="B1360" s="39" t="s">
        <v>2901</v>
      </c>
      <c r="C1360" s="39" t="s">
        <v>7011</v>
      </c>
      <c r="D1360" s="58">
        <v>750</v>
      </c>
      <c r="E1360" s="40">
        <v>6</v>
      </c>
      <c r="F1360" s="61" t="s">
        <v>8220</v>
      </c>
      <c r="G1360" s="39" t="s">
        <v>8223</v>
      </c>
      <c r="H1360" s="39" t="s">
        <v>8245</v>
      </c>
      <c r="I1360" s="40">
        <v>1423345339</v>
      </c>
      <c r="J1360" s="40">
        <v>1418161339</v>
      </c>
      <c r="K1360" s="40" t="b">
        <v>0</v>
      </c>
      <c r="L1360" s="40">
        <v>2</v>
      </c>
      <c r="M1360" s="40" t="b">
        <v>0</v>
      </c>
      <c r="N1360" s="39" t="s">
        <v>8269</v>
      </c>
      <c r="O1360" s="40">
        <v>1</v>
      </c>
      <c r="P1360" s="40">
        <v>3</v>
      </c>
      <c r="Q1360" s="39" t="s">
        <v>8315</v>
      </c>
      <c r="R1360" s="39" t="s">
        <v>8316</v>
      </c>
      <c r="S1360" s="41">
        <v>41982.904386574075</v>
      </c>
      <c r="T1360" s="40"/>
      <c r="U1360" s="42">
        <v>42042.904386574075</v>
      </c>
    </row>
    <row r="1361" spans="1:21" x14ac:dyDescent="0.25">
      <c r="A1361" s="43">
        <v>2887</v>
      </c>
      <c r="B1361" s="44" t="s">
        <v>2887</v>
      </c>
      <c r="C1361" s="44" t="s">
        <v>6997</v>
      </c>
      <c r="D1361" s="59">
        <v>3000</v>
      </c>
      <c r="E1361" s="45">
        <v>5</v>
      </c>
      <c r="F1361" s="62" t="s">
        <v>8220</v>
      </c>
      <c r="G1361" s="44" t="s">
        <v>8223</v>
      </c>
      <c r="H1361" s="44" t="s">
        <v>8245</v>
      </c>
      <c r="I1361" s="45">
        <v>1420971324</v>
      </c>
      <c r="J1361" s="45">
        <v>1418379324</v>
      </c>
      <c r="K1361" s="45" t="b">
        <v>0</v>
      </c>
      <c r="L1361" s="45">
        <v>1</v>
      </c>
      <c r="M1361" s="45" t="b">
        <v>0</v>
      </c>
      <c r="N1361" s="44" t="s">
        <v>8269</v>
      </c>
      <c r="O1361" s="45">
        <v>0</v>
      </c>
      <c r="P1361" s="45">
        <v>5</v>
      </c>
      <c r="Q1361" s="44" t="s">
        <v>8315</v>
      </c>
      <c r="R1361" s="44" t="s">
        <v>8316</v>
      </c>
      <c r="S1361" s="46">
        <v>41985.427361111113</v>
      </c>
      <c r="T1361" s="45"/>
      <c r="U1361" s="47">
        <v>42015.427361111113</v>
      </c>
    </row>
    <row r="1362" spans="1:21" x14ac:dyDescent="0.25">
      <c r="A1362" s="38">
        <v>2879</v>
      </c>
      <c r="B1362" s="39" t="s">
        <v>2879</v>
      </c>
      <c r="C1362" s="39" t="s">
        <v>6989</v>
      </c>
      <c r="D1362" s="58">
        <v>11200</v>
      </c>
      <c r="E1362" s="40">
        <v>29</v>
      </c>
      <c r="F1362" s="61" t="s">
        <v>8220</v>
      </c>
      <c r="G1362" s="39" t="s">
        <v>8223</v>
      </c>
      <c r="H1362" s="39" t="s">
        <v>8245</v>
      </c>
      <c r="I1362" s="40">
        <v>1453310661</v>
      </c>
      <c r="J1362" s="40">
        <v>1450718661</v>
      </c>
      <c r="K1362" s="40" t="b">
        <v>0</v>
      </c>
      <c r="L1362" s="40">
        <v>1</v>
      </c>
      <c r="M1362" s="40" t="b">
        <v>0</v>
      </c>
      <c r="N1362" s="39" t="s">
        <v>8269</v>
      </c>
      <c r="O1362" s="40">
        <v>0</v>
      </c>
      <c r="P1362" s="40">
        <v>29</v>
      </c>
      <c r="Q1362" s="39" t="s">
        <v>8315</v>
      </c>
      <c r="R1362" s="39" t="s">
        <v>8316</v>
      </c>
      <c r="S1362" s="41">
        <v>42359.725243055553</v>
      </c>
      <c r="T1362" s="40"/>
      <c r="U1362" s="42">
        <v>42389.725243055553</v>
      </c>
    </row>
    <row r="1363" spans="1:21" x14ac:dyDescent="0.25">
      <c r="A1363" s="43">
        <v>2874</v>
      </c>
      <c r="B1363" s="44" t="s">
        <v>2874</v>
      </c>
      <c r="C1363" s="44" t="s">
        <v>6984</v>
      </c>
      <c r="D1363" s="59">
        <v>5000</v>
      </c>
      <c r="E1363" s="45">
        <v>271</v>
      </c>
      <c r="F1363" s="62" t="s">
        <v>8220</v>
      </c>
      <c r="G1363" s="44" t="s">
        <v>8223</v>
      </c>
      <c r="H1363" s="44" t="s">
        <v>8245</v>
      </c>
      <c r="I1363" s="45">
        <v>1484684186</v>
      </c>
      <c r="J1363" s="45">
        <v>1482092186</v>
      </c>
      <c r="K1363" s="45" t="b">
        <v>0</v>
      </c>
      <c r="L1363" s="45">
        <v>3</v>
      </c>
      <c r="M1363" s="45" t="b">
        <v>0</v>
      </c>
      <c r="N1363" s="44" t="s">
        <v>8269</v>
      </c>
      <c r="O1363" s="45">
        <v>5</v>
      </c>
      <c r="P1363" s="45">
        <v>90.33</v>
      </c>
      <c r="Q1363" s="44" t="s">
        <v>8315</v>
      </c>
      <c r="R1363" s="44" t="s">
        <v>8316</v>
      </c>
      <c r="S1363" s="46">
        <v>42722.84474537037</v>
      </c>
      <c r="T1363" s="45"/>
      <c r="U1363" s="47">
        <v>42752.84474537037</v>
      </c>
    </row>
    <row r="1364" spans="1:21" x14ac:dyDescent="0.25">
      <c r="A1364" s="38">
        <v>2873</v>
      </c>
      <c r="B1364" s="39" t="s">
        <v>2873</v>
      </c>
      <c r="C1364" s="39" t="s">
        <v>6983</v>
      </c>
      <c r="D1364" s="58">
        <v>2500</v>
      </c>
      <c r="E1364" s="40">
        <v>953</v>
      </c>
      <c r="F1364" s="61" t="s">
        <v>8220</v>
      </c>
      <c r="G1364" s="39" t="s">
        <v>8223</v>
      </c>
      <c r="H1364" s="39" t="s">
        <v>8245</v>
      </c>
      <c r="I1364" s="40">
        <v>1422473831</v>
      </c>
      <c r="J1364" s="40">
        <v>1419881831</v>
      </c>
      <c r="K1364" s="40" t="b">
        <v>0</v>
      </c>
      <c r="L1364" s="40">
        <v>8</v>
      </c>
      <c r="M1364" s="40" t="b">
        <v>0</v>
      </c>
      <c r="N1364" s="39" t="s">
        <v>8269</v>
      </c>
      <c r="O1364" s="40">
        <v>38</v>
      </c>
      <c r="P1364" s="40">
        <v>119.13</v>
      </c>
      <c r="Q1364" s="39" t="s">
        <v>8315</v>
      </c>
      <c r="R1364" s="39" t="s">
        <v>8316</v>
      </c>
      <c r="S1364" s="41">
        <v>42002.817488425928</v>
      </c>
      <c r="T1364" s="40"/>
      <c r="U1364" s="42">
        <v>42032.817488425928</v>
      </c>
    </row>
    <row r="1365" spans="1:21" x14ac:dyDescent="0.25">
      <c r="A1365" s="43">
        <v>2871</v>
      </c>
      <c r="B1365" s="44" t="s">
        <v>2871</v>
      </c>
      <c r="C1365" s="44" t="s">
        <v>6981</v>
      </c>
      <c r="D1365" s="59">
        <v>10000</v>
      </c>
      <c r="E1365" s="45">
        <v>467</v>
      </c>
      <c r="F1365" s="62" t="s">
        <v>8220</v>
      </c>
      <c r="G1365" s="44" t="s">
        <v>8223</v>
      </c>
      <c r="H1365" s="44" t="s">
        <v>8245</v>
      </c>
      <c r="I1365" s="45">
        <v>1419183813</v>
      </c>
      <c r="J1365" s="45">
        <v>1417455813</v>
      </c>
      <c r="K1365" s="45" t="b">
        <v>0</v>
      </c>
      <c r="L1365" s="45">
        <v>13</v>
      </c>
      <c r="M1365" s="45" t="b">
        <v>0</v>
      </c>
      <c r="N1365" s="44" t="s">
        <v>8269</v>
      </c>
      <c r="O1365" s="45">
        <v>5</v>
      </c>
      <c r="P1365" s="45">
        <v>35.92</v>
      </c>
      <c r="Q1365" s="44" t="s">
        <v>8315</v>
      </c>
      <c r="R1365" s="44" t="s">
        <v>8316</v>
      </c>
      <c r="S1365" s="46">
        <v>41974.738576388889</v>
      </c>
      <c r="T1365" s="45"/>
      <c r="U1365" s="47">
        <v>41994.738576388889</v>
      </c>
    </row>
    <row r="1366" spans="1:21" x14ac:dyDescent="0.25">
      <c r="A1366" s="38">
        <v>2857</v>
      </c>
      <c r="B1366" s="39" t="s">
        <v>2857</v>
      </c>
      <c r="C1366" s="39" t="s">
        <v>6967</v>
      </c>
      <c r="D1366" s="58">
        <v>38000</v>
      </c>
      <c r="E1366" s="40">
        <v>7500</v>
      </c>
      <c r="F1366" s="61" t="s">
        <v>8220</v>
      </c>
      <c r="G1366" s="39" t="s">
        <v>8237</v>
      </c>
      <c r="H1366" s="39" t="s">
        <v>8255</v>
      </c>
      <c r="I1366" s="40">
        <v>1487613600</v>
      </c>
      <c r="J1366" s="40">
        <v>1482444295</v>
      </c>
      <c r="K1366" s="40" t="b">
        <v>0</v>
      </c>
      <c r="L1366" s="40">
        <v>15</v>
      </c>
      <c r="M1366" s="40" t="b">
        <v>0</v>
      </c>
      <c r="N1366" s="39" t="s">
        <v>8269</v>
      </c>
      <c r="O1366" s="40">
        <v>20</v>
      </c>
      <c r="P1366" s="40">
        <v>500</v>
      </c>
      <c r="Q1366" s="39" t="s">
        <v>8315</v>
      </c>
      <c r="R1366" s="39" t="s">
        <v>8316</v>
      </c>
      <c r="S1366" s="41">
        <v>42726.920081018521</v>
      </c>
      <c r="T1366" s="40"/>
      <c r="U1366" s="42">
        <v>42786.75</v>
      </c>
    </row>
    <row r="1367" spans="1:21" x14ac:dyDescent="0.25">
      <c r="A1367" s="43">
        <v>2844</v>
      </c>
      <c r="B1367" s="44" t="s">
        <v>2844</v>
      </c>
      <c r="C1367" s="44" t="s">
        <v>6954</v>
      </c>
      <c r="D1367" s="59">
        <v>550</v>
      </c>
      <c r="E1367" s="45">
        <v>30</v>
      </c>
      <c r="F1367" s="62" t="s">
        <v>8220</v>
      </c>
      <c r="G1367" s="44" t="s">
        <v>8238</v>
      </c>
      <c r="H1367" s="44" t="s">
        <v>8248</v>
      </c>
      <c r="I1367" s="45">
        <v>1483535180</v>
      </c>
      <c r="J1367" s="45">
        <v>1480943180</v>
      </c>
      <c r="K1367" s="45" t="b">
        <v>0</v>
      </c>
      <c r="L1367" s="45">
        <v>1</v>
      </c>
      <c r="M1367" s="45" t="b">
        <v>0</v>
      </c>
      <c r="N1367" s="44" t="s">
        <v>8269</v>
      </c>
      <c r="O1367" s="45">
        <v>5</v>
      </c>
      <c r="P1367" s="45">
        <v>30</v>
      </c>
      <c r="Q1367" s="44" t="s">
        <v>8315</v>
      </c>
      <c r="R1367" s="44" t="s">
        <v>8316</v>
      </c>
      <c r="S1367" s="46">
        <v>42709.546064814815</v>
      </c>
      <c r="T1367" s="45"/>
      <c r="U1367" s="47">
        <v>42739.546064814815</v>
      </c>
    </row>
    <row r="1368" spans="1:21" x14ac:dyDescent="0.25">
      <c r="A1368" s="38">
        <v>3879</v>
      </c>
      <c r="B1368" s="39" t="s">
        <v>3876</v>
      </c>
      <c r="C1368" s="39" t="s">
        <v>7988</v>
      </c>
      <c r="D1368" s="58">
        <v>15000</v>
      </c>
      <c r="E1368" s="40">
        <v>0</v>
      </c>
      <c r="F1368" s="61" t="s">
        <v>8219</v>
      </c>
      <c r="G1368" s="39" t="s">
        <v>8224</v>
      </c>
      <c r="H1368" s="39" t="s">
        <v>8246</v>
      </c>
      <c r="I1368" s="40">
        <v>1422218396</v>
      </c>
      <c r="J1368" s="40">
        <v>1419626396</v>
      </c>
      <c r="K1368" s="40" t="b">
        <v>0</v>
      </c>
      <c r="L1368" s="40">
        <v>0</v>
      </c>
      <c r="M1368" s="40" t="b">
        <v>0</v>
      </c>
      <c r="N1368" s="39" t="s">
        <v>8303</v>
      </c>
      <c r="O1368" s="40">
        <v>0</v>
      </c>
      <c r="P1368" s="40">
        <v>0</v>
      </c>
      <c r="Q1368" s="39" t="s">
        <v>8315</v>
      </c>
      <c r="R1368" s="39" t="s">
        <v>8357</v>
      </c>
      <c r="S1368" s="41">
        <v>41999.861064814817</v>
      </c>
      <c r="T1368" s="40">
        <v>2014</v>
      </c>
      <c r="U1368" s="42">
        <v>42029.861064814817</v>
      </c>
    </row>
    <row r="1369" spans="1:21" x14ac:dyDescent="0.25">
      <c r="A1369" s="43">
        <v>3125</v>
      </c>
      <c r="B1369" s="44" t="s">
        <v>3125</v>
      </c>
      <c r="C1369" s="44" t="s">
        <v>7235</v>
      </c>
      <c r="D1369" s="59">
        <v>1500000</v>
      </c>
      <c r="E1369" s="45">
        <v>0</v>
      </c>
      <c r="F1369" s="62" t="s">
        <v>8219</v>
      </c>
      <c r="G1369" s="44" t="s">
        <v>8223</v>
      </c>
      <c r="H1369" s="44" t="s">
        <v>8245</v>
      </c>
      <c r="I1369" s="45">
        <v>1452142672</v>
      </c>
      <c r="J1369" s="45">
        <v>1449550672</v>
      </c>
      <c r="K1369" s="45" t="b">
        <v>0</v>
      </c>
      <c r="L1369" s="45">
        <v>0</v>
      </c>
      <c r="M1369" s="45" t="b">
        <v>0</v>
      </c>
      <c r="N1369" s="44" t="s">
        <v>8301</v>
      </c>
      <c r="O1369" s="45">
        <v>0</v>
      </c>
      <c r="P1369" s="45">
        <v>0</v>
      </c>
      <c r="Q1369" s="44" t="s">
        <v>8315</v>
      </c>
      <c r="R1369" s="44" t="s">
        <v>8355</v>
      </c>
      <c r="S1369" s="46">
        <v>42346.20685185185</v>
      </c>
      <c r="T1369" s="45"/>
      <c r="U1369" s="47">
        <v>42376.20685185185</v>
      </c>
    </row>
    <row r="1370" spans="1:21" x14ac:dyDescent="0.25">
      <c r="A1370" s="48">
        <v>3124</v>
      </c>
      <c r="B1370" s="49" t="s">
        <v>3124</v>
      </c>
      <c r="C1370" s="49" t="s">
        <v>7234</v>
      </c>
      <c r="D1370" s="60">
        <v>800000</v>
      </c>
      <c r="E1370" s="50">
        <v>26</v>
      </c>
      <c r="F1370" s="63" t="s">
        <v>8219</v>
      </c>
      <c r="G1370" s="49" t="s">
        <v>8223</v>
      </c>
      <c r="H1370" s="49" t="s">
        <v>8245</v>
      </c>
      <c r="I1370" s="50">
        <v>1422902601</v>
      </c>
      <c r="J1370" s="50">
        <v>1417718601</v>
      </c>
      <c r="K1370" s="50" t="b">
        <v>0</v>
      </c>
      <c r="L1370" s="50">
        <v>4</v>
      </c>
      <c r="M1370" s="50" t="b">
        <v>0</v>
      </c>
      <c r="N1370" s="49" t="s">
        <v>8301</v>
      </c>
      <c r="O1370" s="50">
        <v>0</v>
      </c>
      <c r="P1370" s="50">
        <v>6.5</v>
      </c>
      <c r="Q1370" s="49" t="s">
        <v>8315</v>
      </c>
      <c r="R1370" s="49" t="s">
        <v>8355</v>
      </c>
      <c r="S1370" s="51">
        <v>41977.780104166668</v>
      </c>
      <c r="T1370" s="50"/>
      <c r="U1370" s="52">
        <v>42037.780104166668</v>
      </c>
    </row>
  </sheetData>
  <autoFilter ref="A1:U1" xr:uid="{80546C47-4484-447D-96A9-57A388B4F9C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F70-A1C1-4DA3-940A-B3A0C52ADC0F}">
  <dimension ref="A1:F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3" t="s">
        <v>8222</v>
      </c>
      <c r="B1" t="s">
        <v>8223</v>
      </c>
    </row>
    <row r="3" spans="1:6" x14ac:dyDescent="0.25">
      <c r="A3" s="13" t="s">
        <v>8363</v>
      </c>
      <c r="B3" s="13" t="s">
        <v>8362</v>
      </c>
    </row>
    <row r="4" spans="1:6" x14ac:dyDescent="0.25">
      <c r="A4" s="13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5">
      <c r="A5" s="14" t="s">
        <v>8315</v>
      </c>
      <c r="B5" s="10">
        <v>26</v>
      </c>
      <c r="C5" s="10">
        <v>349</v>
      </c>
      <c r="D5" s="10">
        <v>12</v>
      </c>
      <c r="E5" s="10">
        <v>525</v>
      </c>
      <c r="F5" s="10">
        <v>912</v>
      </c>
    </row>
    <row r="6" spans="1:6" x14ac:dyDescent="0.25">
      <c r="A6" s="14" t="s">
        <v>8361</v>
      </c>
      <c r="B6" s="10">
        <v>26</v>
      </c>
      <c r="C6" s="10">
        <v>349</v>
      </c>
      <c r="D6" s="10">
        <v>12</v>
      </c>
      <c r="E6" s="10">
        <v>525</v>
      </c>
      <c r="F6" s="10">
        <v>912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717E-F0E5-42DE-88B2-F922962A31B6}">
  <dimension ref="A2:E7"/>
  <sheetViews>
    <sheetView workbookViewId="0">
      <selection activeCell="A4" sqref="A4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4.28515625" bestFit="1" customWidth="1"/>
    <col min="4" max="4" width="10" bestFit="1" customWidth="1"/>
    <col min="5" max="7" width="11.28515625" bestFit="1" customWidth="1"/>
  </cols>
  <sheetData>
    <row r="2" spans="1:5" x14ac:dyDescent="0.25">
      <c r="A2" s="13" t="s">
        <v>8222</v>
      </c>
      <c r="B2" t="s">
        <v>8223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25">
      <c r="A6" s="14" t="s">
        <v>8316</v>
      </c>
      <c r="B6" s="10">
        <v>250</v>
      </c>
      <c r="C6" s="10">
        <v>9</v>
      </c>
      <c r="D6" s="10">
        <v>412</v>
      </c>
      <c r="E6" s="10">
        <v>671</v>
      </c>
    </row>
    <row r="7" spans="1:5" x14ac:dyDescent="0.25">
      <c r="A7" s="14" t="s">
        <v>8361</v>
      </c>
      <c r="B7" s="10">
        <v>250</v>
      </c>
      <c r="C7" s="10">
        <v>9</v>
      </c>
      <c r="D7" s="10">
        <v>412</v>
      </c>
      <c r="E7" s="10">
        <v>671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61AE1-F225-49AF-980F-B2082D7395CD}">
  <dimension ref="A1:T251"/>
  <sheetViews>
    <sheetView workbookViewId="0">
      <selection activeCell="W13" sqref="W13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8304</v>
      </c>
      <c r="G1" t="s">
        <v>8222</v>
      </c>
      <c r="H1" t="s">
        <v>8244</v>
      </c>
      <c r="I1" t="s">
        <v>8258</v>
      </c>
      <c r="J1" t="s">
        <v>8259</v>
      </c>
      <c r="K1" t="s">
        <v>8260</v>
      </c>
      <c r="L1" t="s">
        <v>8261</v>
      </c>
      <c r="M1" t="s">
        <v>8262</v>
      </c>
      <c r="N1" t="s">
        <v>8305</v>
      </c>
      <c r="O1" t="s">
        <v>8306</v>
      </c>
      <c r="P1" t="s">
        <v>8307</v>
      </c>
      <c r="Q1" t="s">
        <v>8358</v>
      </c>
      <c r="R1" t="s">
        <v>8359</v>
      </c>
      <c r="S1" t="s">
        <v>8365</v>
      </c>
      <c r="T1" t="s">
        <v>8366</v>
      </c>
    </row>
    <row r="2" spans="1:20" x14ac:dyDescent="0.25">
      <c r="A2">
        <v>2843</v>
      </c>
      <c r="B2" t="s">
        <v>2843</v>
      </c>
      <c r="C2" t="s">
        <v>6953</v>
      </c>
      <c r="D2">
        <v>1200</v>
      </c>
      <c r="E2">
        <v>0</v>
      </c>
      <c r="F2" t="s">
        <v>8220</v>
      </c>
      <c r="G2" t="s">
        <v>8223</v>
      </c>
      <c r="H2" t="s">
        <v>8245</v>
      </c>
      <c r="I2">
        <v>1465790400</v>
      </c>
      <c r="J2">
        <v>1462210950</v>
      </c>
      <c r="K2" t="b">
        <v>0</v>
      </c>
      <c r="L2">
        <v>0</v>
      </c>
      <c r="M2" t="b">
        <v>0</v>
      </c>
      <c r="N2" t="s">
        <v>8269</v>
      </c>
      <c r="O2">
        <v>0</v>
      </c>
      <c r="P2">
        <v>0</v>
      </c>
      <c r="Q2" t="s">
        <v>8315</v>
      </c>
      <c r="R2" t="s">
        <v>8316</v>
      </c>
      <c r="S2">
        <v>42492.737847222219</v>
      </c>
      <c r="T2">
        <v>42534.166666666672</v>
      </c>
    </row>
    <row r="3" spans="1:20" x14ac:dyDescent="0.25">
      <c r="A3">
        <v>2845</v>
      </c>
      <c r="B3" t="s">
        <v>2845</v>
      </c>
      <c r="C3" t="s">
        <v>6955</v>
      </c>
      <c r="D3">
        <v>7500</v>
      </c>
      <c r="E3">
        <v>2366</v>
      </c>
      <c r="F3" t="s">
        <v>8220</v>
      </c>
      <c r="G3" t="s">
        <v>8223</v>
      </c>
      <c r="H3" t="s">
        <v>8245</v>
      </c>
      <c r="I3">
        <v>1433723033</v>
      </c>
      <c r="J3">
        <v>1428539033</v>
      </c>
      <c r="K3" t="b">
        <v>0</v>
      </c>
      <c r="L3">
        <v>39</v>
      </c>
      <c r="M3" t="b">
        <v>0</v>
      </c>
      <c r="N3" t="s">
        <v>8269</v>
      </c>
      <c r="O3">
        <v>32</v>
      </c>
      <c r="P3">
        <v>60.67</v>
      </c>
      <c r="Q3" t="s">
        <v>8315</v>
      </c>
      <c r="R3" t="s">
        <v>8316</v>
      </c>
      <c r="S3">
        <v>42103.016585648147</v>
      </c>
      <c r="T3">
        <v>42163.016585648147</v>
      </c>
    </row>
    <row r="4" spans="1:20" x14ac:dyDescent="0.25">
      <c r="A4">
        <v>2846</v>
      </c>
      <c r="B4" t="s">
        <v>2846</v>
      </c>
      <c r="C4" t="s">
        <v>6956</v>
      </c>
      <c r="D4">
        <v>8000</v>
      </c>
      <c r="E4">
        <v>0</v>
      </c>
      <c r="F4" t="s">
        <v>8220</v>
      </c>
      <c r="G4" t="s">
        <v>8223</v>
      </c>
      <c r="H4" t="s">
        <v>8245</v>
      </c>
      <c r="I4">
        <v>1432917394</v>
      </c>
      <c r="J4">
        <v>1429029394</v>
      </c>
      <c r="K4" t="b">
        <v>0</v>
      </c>
      <c r="L4">
        <v>0</v>
      </c>
      <c r="M4" t="b">
        <v>0</v>
      </c>
      <c r="N4" t="s">
        <v>8269</v>
      </c>
      <c r="O4">
        <v>0</v>
      </c>
      <c r="P4">
        <v>0</v>
      </c>
      <c r="Q4" t="s">
        <v>8315</v>
      </c>
      <c r="R4" t="s">
        <v>8316</v>
      </c>
      <c r="S4">
        <v>42108.692060185189</v>
      </c>
      <c r="T4">
        <v>42153.692060185189</v>
      </c>
    </row>
    <row r="5" spans="1:20" x14ac:dyDescent="0.25">
      <c r="A5">
        <v>2847</v>
      </c>
      <c r="B5" t="s">
        <v>2847</v>
      </c>
      <c r="C5" t="s">
        <v>6957</v>
      </c>
      <c r="D5">
        <v>2000</v>
      </c>
      <c r="E5">
        <v>0</v>
      </c>
      <c r="F5" t="s">
        <v>8220</v>
      </c>
      <c r="G5" t="s">
        <v>8223</v>
      </c>
      <c r="H5" t="s">
        <v>8245</v>
      </c>
      <c r="I5">
        <v>1464031265</v>
      </c>
      <c r="J5">
        <v>1458847265</v>
      </c>
      <c r="K5" t="b">
        <v>0</v>
      </c>
      <c r="L5">
        <v>0</v>
      </c>
      <c r="M5" t="b">
        <v>0</v>
      </c>
      <c r="N5" t="s">
        <v>8269</v>
      </c>
      <c r="O5">
        <v>0</v>
      </c>
      <c r="P5">
        <v>0</v>
      </c>
      <c r="Q5" t="s">
        <v>8315</v>
      </c>
      <c r="R5" t="s">
        <v>8316</v>
      </c>
      <c r="S5">
        <v>42453.806307870371</v>
      </c>
      <c r="T5">
        <v>42513.806307870371</v>
      </c>
    </row>
    <row r="6" spans="1:20" x14ac:dyDescent="0.25">
      <c r="A6">
        <v>2848</v>
      </c>
      <c r="B6" t="s">
        <v>2848</v>
      </c>
      <c r="C6" t="s">
        <v>6958</v>
      </c>
      <c r="D6">
        <v>35000</v>
      </c>
      <c r="E6">
        <v>70</v>
      </c>
      <c r="F6" t="s">
        <v>8220</v>
      </c>
      <c r="G6" t="s">
        <v>8223</v>
      </c>
      <c r="H6" t="s">
        <v>8245</v>
      </c>
      <c r="I6">
        <v>1432913659</v>
      </c>
      <c r="J6">
        <v>1430321659</v>
      </c>
      <c r="K6" t="b">
        <v>0</v>
      </c>
      <c r="L6">
        <v>3</v>
      </c>
      <c r="M6" t="b">
        <v>0</v>
      </c>
      <c r="N6" t="s">
        <v>8269</v>
      </c>
      <c r="O6">
        <v>0</v>
      </c>
      <c r="P6">
        <v>23.33</v>
      </c>
      <c r="Q6" t="s">
        <v>8315</v>
      </c>
      <c r="R6" t="s">
        <v>8316</v>
      </c>
      <c r="S6">
        <v>42123.648831018523</v>
      </c>
      <c r="T6">
        <v>42153.648831018523</v>
      </c>
    </row>
    <row r="7" spans="1:20" x14ac:dyDescent="0.25">
      <c r="A7">
        <v>2850</v>
      </c>
      <c r="B7" t="s">
        <v>2850</v>
      </c>
      <c r="C7" t="s">
        <v>6960</v>
      </c>
      <c r="D7">
        <v>8000</v>
      </c>
      <c r="E7">
        <v>311</v>
      </c>
      <c r="F7" t="s">
        <v>8220</v>
      </c>
      <c r="G7" t="s">
        <v>8223</v>
      </c>
      <c r="H7" t="s">
        <v>8245</v>
      </c>
      <c r="I7">
        <v>1409962211</v>
      </c>
      <c r="J7">
        <v>1407370211</v>
      </c>
      <c r="K7" t="b">
        <v>0</v>
      </c>
      <c r="L7">
        <v>13</v>
      </c>
      <c r="M7" t="b">
        <v>0</v>
      </c>
      <c r="N7" t="s">
        <v>8269</v>
      </c>
      <c r="O7">
        <v>4</v>
      </c>
      <c r="P7">
        <v>23.92</v>
      </c>
      <c r="Q7" t="s">
        <v>8315</v>
      </c>
      <c r="R7" t="s">
        <v>8316</v>
      </c>
      <c r="S7">
        <v>41858.007071759261</v>
      </c>
      <c r="T7">
        <v>41888.007071759261</v>
      </c>
    </row>
    <row r="8" spans="1:20" x14ac:dyDescent="0.25">
      <c r="A8">
        <v>2852</v>
      </c>
      <c r="B8" t="s">
        <v>2852</v>
      </c>
      <c r="C8" t="s">
        <v>6962</v>
      </c>
      <c r="D8">
        <v>5000</v>
      </c>
      <c r="E8">
        <v>95</v>
      </c>
      <c r="F8" t="s">
        <v>8220</v>
      </c>
      <c r="G8" t="s">
        <v>8223</v>
      </c>
      <c r="H8" t="s">
        <v>8245</v>
      </c>
      <c r="I8">
        <v>1403312703</v>
      </c>
      <c r="J8">
        <v>1400720703</v>
      </c>
      <c r="K8" t="b">
        <v>0</v>
      </c>
      <c r="L8">
        <v>6</v>
      </c>
      <c r="M8" t="b">
        <v>0</v>
      </c>
      <c r="N8" t="s">
        <v>8269</v>
      </c>
      <c r="O8">
        <v>2</v>
      </c>
      <c r="P8">
        <v>15.83</v>
      </c>
      <c r="Q8" t="s">
        <v>8315</v>
      </c>
      <c r="R8" t="s">
        <v>8316</v>
      </c>
      <c r="S8">
        <v>41781.045173611114</v>
      </c>
      <c r="T8">
        <v>41811.045173611114</v>
      </c>
    </row>
    <row r="9" spans="1:20" x14ac:dyDescent="0.25">
      <c r="A9">
        <v>2855</v>
      </c>
      <c r="B9" t="s">
        <v>2855</v>
      </c>
      <c r="C9" t="s">
        <v>6965</v>
      </c>
      <c r="D9">
        <v>600</v>
      </c>
      <c r="E9">
        <v>300</v>
      </c>
      <c r="F9" t="s">
        <v>8220</v>
      </c>
      <c r="G9" t="s">
        <v>8223</v>
      </c>
      <c r="H9" t="s">
        <v>8245</v>
      </c>
      <c r="I9">
        <v>1454110440</v>
      </c>
      <c r="J9">
        <v>1451607071</v>
      </c>
      <c r="K9" t="b">
        <v>0</v>
      </c>
      <c r="L9">
        <v>5</v>
      </c>
      <c r="M9" t="b">
        <v>0</v>
      </c>
      <c r="N9" t="s">
        <v>8269</v>
      </c>
      <c r="O9">
        <v>50</v>
      </c>
      <c r="P9">
        <v>60</v>
      </c>
      <c r="Q9" t="s">
        <v>8315</v>
      </c>
      <c r="R9" t="s">
        <v>8316</v>
      </c>
      <c r="S9">
        <v>42370.007766203707</v>
      </c>
      <c r="T9">
        <v>42398.981944444444</v>
      </c>
    </row>
    <row r="10" spans="1:20" x14ac:dyDescent="0.25">
      <c r="A10">
        <v>2856</v>
      </c>
      <c r="B10" t="s">
        <v>2856</v>
      </c>
      <c r="C10" t="s">
        <v>6966</v>
      </c>
      <c r="D10">
        <v>3000</v>
      </c>
      <c r="E10">
        <v>146</v>
      </c>
      <c r="F10" t="s">
        <v>8220</v>
      </c>
      <c r="G10" t="s">
        <v>8223</v>
      </c>
      <c r="H10" t="s">
        <v>8245</v>
      </c>
      <c r="I10">
        <v>1439069640</v>
      </c>
      <c r="J10">
        <v>1433897647</v>
      </c>
      <c r="K10" t="b">
        <v>0</v>
      </c>
      <c r="L10">
        <v>6</v>
      </c>
      <c r="M10" t="b">
        <v>0</v>
      </c>
      <c r="N10" t="s">
        <v>8269</v>
      </c>
      <c r="O10">
        <v>5</v>
      </c>
      <c r="P10">
        <v>24.33</v>
      </c>
      <c r="Q10" t="s">
        <v>8315</v>
      </c>
      <c r="R10" t="s">
        <v>8316</v>
      </c>
      <c r="S10">
        <v>42165.037581018521</v>
      </c>
      <c r="T10">
        <v>42224.898611111115</v>
      </c>
    </row>
    <row r="11" spans="1:20" x14ac:dyDescent="0.25">
      <c r="A11">
        <v>2860</v>
      </c>
      <c r="B11" t="s">
        <v>2860</v>
      </c>
      <c r="C11" t="s">
        <v>6970</v>
      </c>
      <c r="D11">
        <v>4000</v>
      </c>
      <c r="E11">
        <v>266</v>
      </c>
      <c r="F11" t="s">
        <v>8220</v>
      </c>
      <c r="G11" t="s">
        <v>8223</v>
      </c>
      <c r="H11" t="s">
        <v>8245</v>
      </c>
      <c r="I11">
        <v>1466363576</v>
      </c>
      <c r="J11">
        <v>1461179576</v>
      </c>
      <c r="K11" t="b">
        <v>0</v>
      </c>
      <c r="L11">
        <v>9</v>
      </c>
      <c r="M11" t="b">
        <v>0</v>
      </c>
      <c r="N11" t="s">
        <v>8269</v>
      </c>
      <c r="O11">
        <v>7</v>
      </c>
      <c r="P11">
        <v>29.56</v>
      </c>
      <c r="Q11" t="s">
        <v>8315</v>
      </c>
      <c r="R11" t="s">
        <v>8316</v>
      </c>
      <c r="S11">
        <v>42480.800648148142</v>
      </c>
      <c r="T11">
        <v>42540.800648148142</v>
      </c>
    </row>
    <row r="12" spans="1:20" x14ac:dyDescent="0.25">
      <c r="A12">
        <v>2862</v>
      </c>
      <c r="B12" t="s">
        <v>2862</v>
      </c>
      <c r="C12" t="s">
        <v>6972</v>
      </c>
      <c r="D12">
        <v>12700</v>
      </c>
      <c r="E12">
        <v>55</v>
      </c>
      <c r="F12" t="s">
        <v>8220</v>
      </c>
      <c r="G12" t="s">
        <v>8223</v>
      </c>
      <c r="H12" t="s">
        <v>8245</v>
      </c>
      <c r="I12">
        <v>1403636229</v>
      </c>
      <c r="J12">
        <v>1401044229</v>
      </c>
      <c r="K12" t="b">
        <v>0</v>
      </c>
      <c r="L12">
        <v>3</v>
      </c>
      <c r="M12" t="b">
        <v>0</v>
      </c>
      <c r="N12" t="s">
        <v>8269</v>
      </c>
      <c r="O12">
        <v>0</v>
      </c>
      <c r="P12">
        <v>18.329999999999998</v>
      </c>
      <c r="Q12" t="s">
        <v>8315</v>
      </c>
      <c r="R12" t="s">
        <v>8316</v>
      </c>
      <c r="S12">
        <v>41784.789687500001</v>
      </c>
      <c r="T12">
        <v>41814.789687500001</v>
      </c>
    </row>
    <row r="13" spans="1:20" x14ac:dyDescent="0.25">
      <c r="A13">
        <v>2863</v>
      </c>
      <c r="B13" t="s">
        <v>2863</v>
      </c>
      <c r="C13" t="s">
        <v>6973</v>
      </c>
      <c r="D13">
        <v>50000</v>
      </c>
      <c r="E13">
        <v>20</v>
      </c>
      <c r="F13" t="s">
        <v>8220</v>
      </c>
      <c r="G13" t="s">
        <v>8223</v>
      </c>
      <c r="H13" t="s">
        <v>8245</v>
      </c>
      <c r="I13">
        <v>1410279123</v>
      </c>
      <c r="J13">
        <v>1405095123</v>
      </c>
      <c r="K13" t="b">
        <v>0</v>
      </c>
      <c r="L13">
        <v>1</v>
      </c>
      <c r="M13" t="b">
        <v>0</v>
      </c>
      <c r="N13" t="s">
        <v>8269</v>
      </c>
      <c r="O13">
        <v>0</v>
      </c>
      <c r="P13">
        <v>20</v>
      </c>
      <c r="Q13" t="s">
        <v>8315</v>
      </c>
      <c r="R13" t="s">
        <v>8316</v>
      </c>
      <c r="S13">
        <v>41831.675034722226</v>
      </c>
      <c r="T13">
        <v>41891.675034722226</v>
      </c>
    </row>
    <row r="14" spans="1:20" x14ac:dyDescent="0.25">
      <c r="A14">
        <v>2865</v>
      </c>
      <c r="B14" t="s">
        <v>2865</v>
      </c>
      <c r="C14" t="s">
        <v>6975</v>
      </c>
      <c r="D14">
        <v>2888</v>
      </c>
      <c r="E14">
        <v>0</v>
      </c>
      <c r="F14" t="s">
        <v>8220</v>
      </c>
      <c r="G14" t="s">
        <v>8223</v>
      </c>
      <c r="H14" t="s">
        <v>8245</v>
      </c>
      <c r="I14">
        <v>1420512259</v>
      </c>
      <c r="J14">
        <v>1415328259</v>
      </c>
      <c r="K14" t="b">
        <v>0</v>
      </c>
      <c r="L14">
        <v>0</v>
      </c>
      <c r="M14" t="b">
        <v>0</v>
      </c>
      <c r="N14" t="s">
        <v>8269</v>
      </c>
      <c r="O14">
        <v>0</v>
      </c>
      <c r="P14">
        <v>0</v>
      </c>
      <c r="Q14" t="s">
        <v>8315</v>
      </c>
      <c r="R14" t="s">
        <v>8316</v>
      </c>
      <c r="S14">
        <v>41950.114108796297</v>
      </c>
      <c r="T14">
        <v>42010.114108796297</v>
      </c>
    </row>
    <row r="15" spans="1:20" x14ac:dyDescent="0.25">
      <c r="A15">
        <v>2866</v>
      </c>
      <c r="B15" t="s">
        <v>2866</v>
      </c>
      <c r="C15" t="s">
        <v>6976</v>
      </c>
      <c r="D15">
        <v>5000</v>
      </c>
      <c r="E15">
        <v>45</v>
      </c>
      <c r="F15" t="s">
        <v>8220</v>
      </c>
      <c r="G15" t="s">
        <v>8223</v>
      </c>
      <c r="H15" t="s">
        <v>8245</v>
      </c>
      <c r="I15">
        <v>1476482400</v>
      </c>
      <c r="J15">
        <v>1473893721</v>
      </c>
      <c r="K15" t="b">
        <v>0</v>
      </c>
      <c r="L15">
        <v>2</v>
      </c>
      <c r="M15" t="b">
        <v>0</v>
      </c>
      <c r="N15" t="s">
        <v>8269</v>
      </c>
      <c r="O15">
        <v>1</v>
      </c>
      <c r="P15">
        <v>22.5</v>
      </c>
      <c r="Q15" t="s">
        <v>8315</v>
      </c>
      <c r="R15" t="s">
        <v>8316</v>
      </c>
      <c r="S15">
        <v>42627.955104166671</v>
      </c>
      <c r="T15">
        <v>42657.916666666672</v>
      </c>
    </row>
    <row r="16" spans="1:20" x14ac:dyDescent="0.25">
      <c r="A16">
        <v>2867</v>
      </c>
      <c r="B16" t="s">
        <v>2867</v>
      </c>
      <c r="C16" t="s">
        <v>6977</v>
      </c>
      <c r="D16">
        <v>2500</v>
      </c>
      <c r="E16">
        <v>504</v>
      </c>
      <c r="F16" t="s">
        <v>8220</v>
      </c>
      <c r="G16" t="s">
        <v>8223</v>
      </c>
      <c r="H16" t="s">
        <v>8245</v>
      </c>
      <c r="I16">
        <v>1467604800</v>
      </c>
      <c r="J16">
        <v>1465533672</v>
      </c>
      <c r="K16" t="b">
        <v>0</v>
      </c>
      <c r="L16">
        <v>10</v>
      </c>
      <c r="M16" t="b">
        <v>0</v>
      </c>
      <c r="N16" t="s">
        <v>8269</v>
      </c>
      <c r="O16">
        <v>20</v>
      </c>
      <c r="P16">
        <v>50.4</v>
      </c>
      <c r="Q16" t="s">
        <v>8315</v>
      </c>
      <c r="R16" t="s">
        <v>8316</v>
      </c>
      <c r="S16">
        <v>42531.195277777777</v>
      </c>
      <c r="T16">
        <v>42555.166666666672</v>
      </c>
    </row>
    <row r="17" spans="1:20" x14ac:dyDescent="0.25">
      <c r="A17">
        <v>2868</v>
      </c>
      <c r="B17" t="s">
        <v>2868</v>
      </c>
      <c r="C17" t="s">
        <v>6978</v>
      </c>
      <c r="D17">
        <v>15000</v>
      </c>
      <c r="E17">
        <v>6301.76</v>
      </c>
      <c r="F17" t="s">
        <v>8220</v>
      </c>
      <c r="G17" t="s">
        <v>8223</v>
      </c>
      <c r="H17" t="s">
        <v>8245</v>
      </c>
      <c r="I17">
        <v>1475697054</v>
      </c>
      <c r="J17">
        <v>1473105054</v>
      </c>
      <c r="K17" t="b">
        <v>0</v>
      </c>
      <c r="L17">
        <v>60</v>
      </c>
      <c r="M17" t="b">
        <v>0</v>
      </c>
      <c r="N17" t="s">
        <v>8269</v>
      </c>
      <c r="O17">
        <v>42</v>
      </c>
      <c r="P17">
        <v>105.03</v>
      </c>
      <c r="Q17" t="s">
        <v>8315</v>
      </c>
      <c r="R17" t="s">
        <v>8316</v>
      </c>
      <c r="S17">
        <v>42618.827013888891</v>
      </c>
      <c r="T17">
        <v>42648.827013888891</v>
      </c>
    </row>
    <row r="18" spans="1:20" x14ac:dyDescent="0.25">
      <c r="A18">
        <v>2869</v>
      </c>
      <c r="B18" t="s">
        <v>2869</v>
      </c>
      <c r="C18" t="s">
        <v>6979</v>
      </c>
      <c r="D18">
        <v>20000</v>
      </c>
      <c r="E18">
        <v>177</v>
      </c>
      <c r="F18" t="s">
        <v>8220</v>
      </c>
      <c r="G18" t="s">
        <v>8223</v>
      </c>
      <c r="H18" t="s">
        <v>8245</v>
      </c>
      <c r="I18">
        <v>1468937681</v>
      </c>
      <c r="J18">
        <v>1466345681</v>
      </c>
      <c r="K18" t="b">
        <v>0</v>
      </c>
      <c r="L18">
        <v>5</v>
      </c>
      <c r="M18" t="b">
        <v>0</v>
      </c>
      <c r="N18" t="s">
        <v>8269</v>
      </c>
      <c r="O18">
        <v>1</v>
      </c>
      <c r="P18">
        <v>35.4</v>
      </c>
      <c r="Q18" t="s">
        <v>8315</v>
      </c>
      <c r="R18" t="s">
        <v>8316</v>
      </c>
      <c r="S18">
        <v>42540.593530092592</v>
      </c>
      <c r="T18">
        <v>42570.593530092592</v>
      </c>
    </row>
    <row r="19" spans="1:20" x14ac:dyDescent="0.25">
      <c r="A19">
        <v>2870</v>
      </c>
      <c r="B19" t="s">
        <v>2870</v>
      </c>
      <c r="C19" t="s">
        <v>6980</v>
      </c>
      <c r="D19">
        <v>5000</v>
      </c>
      <c r="E19">
        <v>750</v>
      </c>
      <c r="F19" t="s">
        <v>8220</v>
      </c>
      <c r="G19" t="s">
        <v>8223</v>
      </c>
      <c r="H19" t="s">
        <v>8245</v>
      </c>
      <c r="I19">
        <v>1400301165</v>
      </c>
      <c r="J19">
        <v>1397709165</v>
      </c>
      <c r="K19" t="b">
        <v>0</v>
      </c>
      <c r="L19">
        <v>9</v>
      </c>
      <c r="M19" t="b">
        <v>0</v>
      </c>
      <c r="N19" t="s">
        <v>8269</v>
      </c>
      <c r="O19">
        <v>15</v>
      </c>
      <c r="P19">
        <v>83.33</v>
      </c>
      <c r="Q19" t="s">
        <v>8315</v>
      </c>
      <c r="R19" t="s">
        <v>8316</v>
      </c>
      <c r="S19">
        <v>41746.189409722225</v>
      </c>
      <c r="T19">
        <v>41776.189409722225</v>
      </c>
    </row>
    <row r="20" spans="1:20" x14ac:dyDescent="0.25">
      <c r="A20">
        <v>2871</v>
      </c>
      <c r="B20" t="s">
        <v>2871</v>
      </c>
      <c r="C20" t="s">
        <v>6981</v>
      </c>
      <c r="D20">
        <v>10000</v>
      </c>
      <c r="E20">
        <v>467</v>
      </c>
      <c r="F20" t="s">
        <v>8220</v>
      </c>
      <c r="G20" t="s">
        <v>8223</v>
      </c>
      <c r="H20" t="s">
        <v>8245</v>
      </c>
      <c r="I20">
        <v>1419183813</v>
      </c>
      <c r="J20">
        <v>1417455813</v>
      </c>
      <c r="K20" t="b">
        <v>0</v>
      </c>
      <c r="L20">
        <v>13</v>
      </c>
      <c r="M20" t="b">
        <v>0</v>
      </c>
      <c r="N20" t="s">
        <v>8269</v>
      </c>
      <c r="O20">
        <v>5</v>
      </c>
      <c r="P20">
        <v>35.92</v>
      </c>
      <c r="Q20" t="s">
        <v>8315</v>
      </c>
      <c r="R20" t="s">
        <v>8316</v>
      </c>
      <c r="S20">
        <v>41974.738576388889</v>
      </c>
      <c r="T20">
        <v>41994.738576388889</v>
      </c>
    </row>
    <row r="21" spans="1:20" x14ac:dyDescent="0.25">
      <c r="A21">
        <v>2872</v>
      </c>
      <c r="B21" t="s">
        <v>2872</v>
      </c>
      <c r="C21" t="s">
        <v>6982</v>
      </c>
      <c r="D21">
        <v>3000</v>
      </c>
      <c r="E21">
        <v>0</v>
      </c>
      <c r="F21" t="s">
        <v>8220</v>
      </c>
      <c r="G21" t="s">
        <v>8223</v>
      </c>
      <c r="H21" t="s">
        <v>8245</v>
      </c>
      <c r="I21">
        <v>1434768438</v>
      </c>
      <c r="J21">
        <v>1429584438</v>
      </c>
      <c r="K21" t="b">
        <v>0</v>
      </c>
      <c r="L21">
        <v>0</v>
      </c>
      <c r="M21" t="b">
        <v>0</v>
      </c>
      <c r="N21" t="s">
        <v>8269</v>
      </c>
      <c r="O21">
        <v>0</v>
      </c>
      <c r="P21">
        <v>0</v>
      </c>
      <c r="Q21" t="s">
        <v>8315</v>
      </c>
      <c r="R21" t="s">
        <v>8316</v>
      </c>
      <c r="S21">
        <v>42115.11618055556</v>
      </c>
      <c r="T21">
        <v>42175.11618055556</v>
      </c>
    </row>
    <row r="22" spans="1:20" x14ac:dyDescent="0.25">
      <c r="A22">
        <v>2873</v>
      </c>
      <c r="B22" t="s">
        <v>2873</v>
      </c>
      <c r="C22" t="s">
        <v>6983</v>
      </c>
      <c r="D22">
        <v>2500</v>
      </c>
      <c r="E22">
        <v>953</v>
      </c>
      <c r="F22" t="s">
        <v>8220</v>
      </c>
      <c r="G22" t="s">
        <v>8223</v>
      </c>
      <c r="H22" t="s">
        <v>8245</v>
      </c>
      <c r="I22">
        <v>1422473831</v>
      </c>
      <c r="J22">
        <v>1419881831</v>
      </c>
      <c r="K22" t="b">
        <v>0</v>
      </c>
      <c r="L22">
        <v>8</v>
      </c>
      <c r="M22" t="b">
        <v>0</v>
      </c>
      <c r="N22" t="s">
        <v>8269</v>
      </c>
      <c r="O22">
        <v>38</v>
      </c>
      <c r="P22">
        <v>119.13</v>
      </c>
      <c r="Q22" t="s">
        <v>8315</v>
      </c>
      <c r="R22" t="s">
        <v>8316</v>
      </c>
      <c r="S22">
        <v>42002.817488425921</v>
      </c>
      <c r="T22">
        <v>42032.817488425921</v>
      </c>
    </row>
    <row r="23" spans="1:20" x14ac:dyDescent="0.25">
      <c r="A23">
        <v>2874</v>
      </c>
      <c r="B23" t="s">
        <v>2874</v>
      </c>
      <c r="C23" t="s">
        <v>6984</v>
      </c>
      <c r="D23">
        <v>5000</v>
      </c>
      <c r="E23">
        <v>271</v>
      </c>
      <c r="F23" t="s">
        <v>8220</v>
      </c>
      <c r="G23" t="s">
        <v>8223</v>
      </c>
      <c r="H23" t="s">
        <v>8245</v>
      </c>
      <c r="I23">
        <v>1484684186</v>
      </c>
      <c r="J23">
        <v>1482092186</v>
      </c>
      <c r="K23" t="b">
        <v>0</v>
      </c>
      <c r="L23">
        <v>3</v>
      </c>
      <c r="M23" t="b">
        <v>0</v>
      </c>
      <c r="N23" t="s">
        <v>8269</v>
      </c>
      <c r="O23">
        <v>5</v>
      </c>
      <c r="P23">
        <v>90.33</v>
      </c>
      <c r="Q23" t="s">
        <v>8315</v>
      </c>
      <c r="R23" t="s">
        <v>8316</v>
      </c>
      <c r="S23">
        <v>42722.84474537037</v>
      </c>
      <c r="T23">
        <v>42752.84474537037</v>
      </c>
    </row>
    <row r="24" spans="1:20" x14ac:dyDescent="0.25">
      <c r="A24">
        <v>2875</v>
      </c>
      <c r="B24" t="s">
        <v>2875</v>
      </c>
      <c r="C24" t="s">
        <v>6985</v>
      </c>
      <c r="D24">
        <v>20000</v>
      </c>
      <c r="E24">
        <v>7</v>
      </c>
      <c r="F24" t="s">
        <v>8220</v>
      </c>
      <c r="G24" t="s">
        <v>8223</v>
      </c>
      <c r="H24" t="s">
        <v>8245</v>
      </c>
      <c r="I24">
        <v>1462417493</v>
      </c>
      <c r="J24">
        <v>1459825493</v>
      </c>
      <c r="K24" t="b">
        <v>0</v>
      </c>
      <c r="L24">
        <v>3</v>
      </c>
      <c r="M24" t="b">
        <v>0</v>
      </c>
      <c r="N24" t="s">
        <v>8269</v>
      </c>
      <c r="O24">
        <v>0</v>
      </c>
      <c r="P24">
        <v>2.33</v>
      </c>
      <c r="Q24" t="s">
        <v>8315</v>
      </c>
      <c r="R24" t="s">
        <v>8316</v>
      </c>
      <c r="S24">
        <v>42465.128391203703</v>
      </c>
      <c r="T24">
        <v>42495.128391203703</v>
      </c>
    </row>
    <row r="25" spans="1:20" x14ac:dyDescent="0.25">
      <c r="A25">
        <v>2876</v>
      </c>
      <c r="B25" t="s">
        <v>2876</v>
      </c>
      <c r="C25" t="s">
        <v>6986</v>
      </c>
      <c r="D25">
        <v>150000</v>
      </c>
      <c r="E25">
        <v>0</v>
      </c>
      <c r="F25" t="s">
        <v>8220</v>
      </c>
      <c r="G25" t="s">
        <v>8223</v>
      </c>
      <c r="H25" t="s">
        <v>8245</v>
      </c>
      <c r="I25">
        <v>1437069079</v>
      </c>
      <c r="J25">
        <v>1434477079</v>
      </c>
      <c r="K25" t="b">
        <v>0</v>
      </c>
      <c r="L25">
        <v>0</v>
      </c>
      <c r="M25" t="b">
        <v>0</v>
      </c>
      <c r="N25" t="s">
        <v>8269</v>
      </c>
      <c r="O25">
        <v>0</v>
      </c>
      <c r="P25">
        <v>0</v>
      </c>
      <c r="Q25" t="s">
        <v>8315</v>
      </c>
      <c r="R25" t="s">
        <v>8316</v>
      </c>
      <c r="S25">
        <v>42171.743969907402</v>
      </c>
      <c r="T25">
        <v>42201.743969907402</v>
      </c>
    </row>
    <row r="26" spans="1:20" x14ac:dyDescent="0.25">
      <c r="A26">
        <v>2877</v>
      </c>
      <c r="B26" t="s">
        <v>2877</v>
      </c>
      <c r="C26" t="s">
        <v>6987</v>
      </c>
      <c r="D26">
        <v>6000</v>
      </c>
      <c r="E26">
        <v>650</v>
      </c>
      <c r="F26" t="s">
        <v>8220</v>
      </c>
      <c r="G26" t="s">
        <v>8223</v>
      </c>
      <c r="H26" t="s">
        <v>8245</v>
      </c>
      <c r="I26">
        <v>1480525200</v>
      </c>
      <c r="J26">
        <v>1477781724</v>
      </c>
      <c r="K26" t="b">
        <v>0</v>
      </c>
      <c r="L26">
        <v>6</v>
      </c>
      <c r="M26" t="b">
        <v>0</v>
      </c>
      <c r="N26" t="s">
        <v>8269</v>
      </c>
      <c r="O26">
        <v>11</v>
      </c>
      <c r="P26">
        <v>108.33</v>
      </c>
      <c r="Q26" t="s">
        <v>8315</v>
      </c>
      <c r="R26" t="s">
        <v>8316</v>
      </c>
      <c r="S26">
        <v>42672.955138888887</v>
      </c>
      <c r="T26">
        <v>42704.708333333328</v>
      </c>
    </row>
    <row r="27" spans="1:20" x14ac:dyDescent="0.25">
      <c r="A27">
        <v>2879</v>
      </c>
      <c r="B27" t="s">
        <v>2879</v>
      </c>
      <c r="C27" t="s">
        <v>6989</v>
      </c>
      <c r="D27">
        <v>11200</v>
      </c>
      <c r="E27">
        <v>29</v>
      </c>
      <c r="F27" t="s">
        <v>8220</v>
      </c>
      <c r="G27" t="s">
        <v>8223</v>
      </c>
      <c r="H27" t="s">
        <v>8245</v>
      </c>
      <c r="I27">
        <v>1453310661</v>
      </c>
      <c r="J27">
        <v>1450718661</v>
      </c>
      <c r="K27" t="b">
        <v>0</v>
      </c>
      <c r="L27">
        <v>1</v>
      </c>
      <c r="M27" t="b">
        <v>0</v>
      </c>
      <c r="N27" t="s">
        <v>8269</v>
      </c>
      <c r="O27">
        <v>0</v>
      </c>
      <c r="P27">
        <v>29</v>
      </c>
      <c r="Q27" t="s">
        <v>8315</v>
      </c>
      <c r="R27" t="s">
        <v>8316</v>
      </c>
      <c r="S27">
        <v>42359.725243055553</v>
      </c>
      <c r="T27">
        <v>42389.725243055553</v>
      </c>
    </row>
    <row r="28" spans="1:20" x14ac:dyDescent="0.25">
      <c r="A28">
        <v>2880</v>
      </c>
      <c r="B28" t="s">
        <v>2880</v>
      </c>
      <c r="C28" t="s">
        <v>6990</v>
      </c>
      <c r="D28">
        <v>12000</v>
      </c>
      <c r="E28">
        <v>2800</v>
      </c>
      <c r="F28" t="s">
        <v>8220</v>
      </c>
      <c r="G28" t="s">
        <v>8223</v>
      </c>
      <c r="H28" t="s">
        <v>8245</v>
      </c>
      <c r="I28">
        <v>1440090300</v>
      </c>
      <c r="J28">
        <v>1436305452</v>
      </c>
      <c r="K28" t="b">
        <v>0</v>
      </c>
      <c r="L28">
        <v>29</v>
      </c>
      <c r="M28" t="b">
        <v>0</v>
      </c>
      <c r="N28" t="s">
        <v>8269</v>
      </c>
      <c r="O28">
        <v>23</v>
      </c>
      <c r="P28">
        <v>96.55</v>
      </c>
      <c r="Q28" t="s">
        <v>8315</v>
      </c>
      <c r="R28" t="s">
        <v>8316</v>
      </c>
      <c r="S28">
        <v>42192.905694444446</v>
      </c>
      <c r="T28">
        <v>42236.711805555555</v>
      </c>
    </row>
    <row r="29" spans="1:20" x14ac:dyDescent="0.25">
      <c r="A29">
        <v>2881</v>
      </c>
      <c r="B29" t="s">
        <v>2881</v>
      </c>
      <c r="C29" t="s">
        <v>6991</v>
      </c>
      <c r="D29">
        <v>5500</v>
      </c>
      <c r="E29">
        <v>0</v>
      </c>
      <c r="F29" t="s">
        <v>8220</v>
      </c>
      <c r="G29" t="s">
        <v>8223</v>
      </c>
      <c r="H29" t="s">
        <v>8245</v>
      </c>
      <c r="I29">
        <v>1417620036</v>
      </c>
      <c r="J29">
        <v>1412432436</v>
      </c>
      <c r="K29" t="b">
        <v>0</v>
      </c>
      <c r="L29">
        <v>0</v>
      </c>
      <c r="M29" t="b">
        <v>0</v>
      </c>
      <c r="N29" t="s">
        <v>8269</v>
      </c>
      <c r="O29">
        <v>0</v>
      </c>
      <c r="P29">
        <v>0</v>
      </c>
      <c r="Q29" t="s">
        <v>8315</v>
      </c>
      <c r="R29" t="s">
        <v>8316</v>
      </c>
      <c r="S29">
        <v>41916.597638888888</v>
      </c>
      <c r="T29">
        <v>41976.639305555553</v>
      </c>
    </row>
    <row r="30" spans="1:20" x14ac:dyDescent="0.25">
      <c r="A30">
        <v>2882</v>
      </c>
      <c r="B30" t="s">
        <v>2882</v>
      </c>
      <c r="C30" t="s">
        <v>6992</v>
      </c>
      <c r="D30">
        <v>750</v>
      </c>
      <c r="E30">
        <v>252</v>
      </c>
      <c r="F30" t="s">
        <v>8220</v>
      </c>
      <c r="G30" t="s">
        <v>8223</v>
      </c>
      <c r="H30" t="s">
        <v>8245</v>
      </c>
      <c r="I30">
        <v>1462112318</v>
      </c>
      <c r="J30">
        <v>1459520318</v>
      </c>
      <c r="K30" t="b">
        <v>0</v>
      </c>
      <c r="L30">
        <v>4</v>
      </c>
      <c r="M30" t="b">
        <v>0</v>
      </c>
      <c r="N30" t="s">
        <v>8269</v>
      </c>
      <c r="O30">
        <v>34</v>
      </c>
      <c r="P30">
        <v>63</v>
      </c>
      <c r="Q30" t="s">
        <v>8315</v>
      </c>
      <c r="R30" t="s">
        <v>8316</v>
      </c>
      <c r="S30">
        <v>42461.596273148149</v>
      </c>
      <c r="T30">
        <v>42491.596273148149</v>
      </c>
    </row>
    <row r="31" spans="1:20" x14ac:dyDescent="0.25">
      <c r="A31">
        <v>2883</v>
      </c>
      <c r="B31" t="s">
        <v>2883</v>
      </c>
      <c r="C31" t="s">
        <v>6993</v>
      </c>
      <c r="D31">
        <v>10000</v>
      </c>
      <c r="E31">
        <v>1908</v>
      </c>
      <c r="F31" t="s">
        <v>8220</v>
      </c>
      <c r="G31" t="s">
        <v>8223</v>
      </c>
      <c r="H31" t="s">
        <v>8245</v>
      </c>
      <c r="I31">
        <v>1454734740</v>
      </c>
      <c r="J31">
        <v>1451684437</v>
      </c>
      <c r="K31" t="b">
        <v>0</v>
      </c>
      <c r="L31">
        <v>5</v>
      </c>
      <c r="M31" t="b">
        <v>0</v>
      </c>
      <c r="N31" t="s">
        <v>8269</v>
      </c>
      <c r="O31">
        <v>19</v>
      </c>
      <c r="P31">
        <v>381.6</v>
      </c>
      <c r="Q31" t="s">
        <v>8315</v>
      </c>
      <c r="R31" t="s">
        <v>8316</v>
      </c>
      <c r="S31">
        <v>42370.90320601852</v>
      </c>
      <c r="T31">
        <v>42406.207638888889</v>
      </c>
    </row>
    <row r="32" spans="1:20" x14ac:dyDescent="0.25">
      <c r="A32">
        <v>2884</v>
      </c>
      <c r="B32" t="s">
        <v>2884</v>
      </c>
      <c r="C32" t="s">
        <v>6994</v>
      </c>
      <c r="D32">
        <v>45000</v>
      </c>
      <c r="E32">
        <v>185</v>
      </c>
      <c r="F32" t="s">
        <v>8220</v>
      </c>
      <c r="G32" t="s">
        <v>8223</v>
      </c>
      <c r="H32" t="s">
        <v>8245</v>
      </c>
      <c r="I32">
        <v>1417800435</v>
      </c>
      <c r="J32">
        <v>1415208435</v>
      </c>
      <c r="K32" t="b">
        <v>0</v>
      </c>
      <c r="L32">
        <v>4</v>
      </c>
      <c r="M32" t="b">
        <v>0</v>
      </c>
      <c r="N32" t="s">
        <v>8269</v>
      </c>
      <c r="O32">
        <v>0</v>
      </c>
      <c r="P32">
        <v>46.25</v>
      </c>
      <c r="Q32" t="s">
        <v>8315</v>
      </c>
      <c r="R32" t="s">
        <v>8316</v>
      </c>
      <c r="S32">
        <v>41948.727256944447</v>
      </c>
      <c r="T32">
        <v>41978.727256944447</v>
      </c>
    </row>
    <row r="33" spans="1:20" x14ac:dyDescent="0.25">
      <c r="A33">
        <v>2885</v>
      </c>
      <c r="B33" t="s">
        <v>2885</v>
      </c>
      <c r="C33" t="s">
        <v>6995</v>
      </c>
      <c r="D33">
        <v>400</v>
      </c>
      <c r="E33">
        <v>130</v>
      </c>
      <c r="F33" t="s">
        <v>8220</v>
      </c>
      <c r="G33" t="s">
        <v>8223</v>
      </c>
      <c r="H33" t="s">
        <v>8245</v>
      </c>
      <c r="I33">
        <v>1426294201</v>
      </c>
      <c r="J33">
        <v>1423705801</v>
      </c>
      <c r="K33" t="b">
        <v>0</v>
      </c>
      <c r="L33">
        <v>5</v>
      </c>
      <c r="M33" t="b">
        <v>0</v>
      </c>
      <c r="N33" t="s">
        <v>8269</v>
      </c>
      <c r="O33">
        <v>33</v>
      </c>
      <c r="P33">
        <v>26</v>
      </c>
      <c r="Q33" t="s">
        <v>8315</v>
      </c>
      <c r="R33" t="s">
        <v>8316</v>
      </c>
      <c r="S33">
        <v>42047.07640046296</v>
      </c>
      <c r="T33">
        <v>42077.034733796296</v>
      </c>
    </row>
    <row r="34" spans="1:20" x14ac:dyDescent="0.25">
      <c r="A34">
        <v>2886</v>
      </c>
      <c r="B34" t="s">
        <v>2886</v>
      </c>
      <c r="C34" t="s">
        <v>6996</v>
      </c>
      <c r="D34">
        <v>200</v>
      </c>
      <c r="E34">
        <v>10</v>
      </c>
      <c r="F34" t="s">
        <v>8220</v>
      </c>
      <c r="G34" t="s">
        <v>8223</v>
      </c>
      <c r="H34" t="s">
        <v>8245</v>
      </c>
      <c r="I34">
        <v>1442635140</v>
      </c>
      <c r="J34">
        <v>1442243484</v>
      </c>
      <c r="K34" t="b">
        <v>0</v>
      </c>
      <c r="L34">
        <v>1</v>
      </c>
      <c r="M34" t="b">
        <v>0</v>
      </c>
      <c r="N34" t="s">
        <v>8269</v>
      </c>
      <c r="O34">
        <v>5</v>
      </c>
      <c r="P34">
        <v>10</v>
      </c>
      <c r="Q34" t="s">
        <v>8315</v>
      </c>
      <c r="R34" t="s">
        <v>8316</v>
      </c>
      <c r="S34">
        <v>42261.632916666669</v>
      </c>
      <c r="T34">
        <v>42266.165972222225</v>
      </c>
    </row>
    <row r="35" spans="1:20" x14ac:dyDescent="0.25">
      <c r="A35">
        <v>2887</v>
      </c>
      <c r="B35" t="s">
        <v>2887</v>
      </c>
      <c r="C35" t="s">
        <v>6997</v>
      </c>
      <c r="D35">
        <v>3000</v>
      </c>
      <c r="E35">
        <v>5</v>
      </c>
      <c r="F35" t="s">
        <v>8220</v>
      </c>
      <c r="G35" t="s">
        <v>8223</v>
      </c>
      <c r="H35" t="s">
        <v>8245</v>
      </c>
      <c r="I35">
        <v>1420971324</v>
      </c>
      <c r="J35">
        <v>1418379324</v>
      </c>
      <c r="K35" t="b">
        <v>0</v>
      </c>
      <c r="L35">
        <v>1</v>
      </c>
      <c r="M35" t="b">
        <v>0</v>
      </c>
      <c r="N35" t="s">
        <v>8269</v>
      </c>
      <c r="O35">
        <v>0</v>
      </c>
      <c r="P35">
        <v>5</v>
      </c>
      <c r="Q35" t="s">
        <v>8315</v>
      </c>
      <c r="R35" t="s">
        <v>8316</v>
      </c>
      <c r="S35">
        <v>41985.427361111113</v>
      </c>
      <c r="T35">
        <v>42015.427361111113</v>
      </c>
    </row>
    <row r="36" spans="1:20" x14ac:dyDescent="0.25">
      <c r="A36">
        <v>2888</v>
      </c>
      <c r="B36" t="s">
        <v>2888</v>
      </c>
      <c r="C36" t="s">
        <v>6998</v>
      </c>
      <c r="D36">
        <v>30000</v>
      </c>
      <c r="E36">
        <v>0</v>
      </c>
      <c r="F36" t="s">
        <v>8220</v>
      </c>
      <c r="G36" t="s">
        <v>8223</v>
      </c>
      <c r="H36" t="s">
        <v>8245</v>
      </c>
      <c r="I36">
        <v>1413608340</v>
      </c>
      <c r="J36">
        <v>1412945440</v>
      </c>
      <c r="K36" t="b">
        <v>0</v>
      </c>
      <c r="L36">
        <v>0</v>
      </c>
      <c r="M36" t="b">
        <v>0</v>
      </c>
      <c r="N36" t="s">
        <v>8269</v>
      </c>
      <c r="O36">
        <v>0</v>
      </c>
      <c r="P36">
        <v>0</v>
      </c>
      <c r="Q36" t="s">
        <v>8315</v>
      </c>
      <c r="R36" t="s">
        <v>8316</v>
      </c>
      <c r="S36">
        <v>41922.535185185188</v>
      </c>
      <c r="T36">
        <v>41930.207638888889</v>
      </c>
    </row>
    <row r="37" spans="1:20" x14ac:dyDescent="0.25">
      <c r="A37">
        <v>2889</v>
      </c>
      <c r="B37" t="s">
        <v>2889</v>
      </c>
      <c r="C37" t="s">
        <v>6999</v>
      </c>
      <c r="D37">
        <v>3000</v>
      </c>
      <c r="E37">
        <v>1142</v>
      </c>
      <c r="F37" t="s">
        <v>8220</v>
      </c>
      <c r="G37" t="s">
        <v>8223</v>
      </c>
      <c r="H37" t="s">
        <v>8245</v>
      </c>
      <c r="I37">
        <v>1409344985</v>
      </c>
      <c r="J37">
        <v>1406752985</v>
      </c>
      <c r="K37" t="b">
        <v>0</v>
      </c>
      <c r="L37">
        <v>14</v>
      </c>
      <c r="M37" t="b">
        <v>0</v>
      </c>
      <c r="N37" t="s">
        <v>8269</v>
      </c>
      <c r="O37">
        <v>38</v>
      </c>
      <c r="P37">
        <v>81.569999999999993</v>
      </c>
      <c r="Q37" t="s">
        <v>8315</v>
      </c>
      <c r="R37" t="s">
        <v>8316</v>
      </c>
      <c r="S37">
        <v>41850.863252314812</v>
      </c>
      <c r="T37">
        <v>41880.863252314812</v>
      </c>
    </row>
    <row r="38" spans="1:20" x14ac:dyDescent="0.25">
      <c r="A38">
        <v>2890</v>
      </c>
      <c r="B38" t="s">
        <v>2890</v>
      </c>
      <c r="C38" t="s">
        <v>7000</v>
      </c>
      <c r="D38">
        <v>2000</v>
      </c>
      <c r="E38">
        <v>21</v>
      </c>
      <c r="F38" t="s">
        <v>8220</v>
      </c>
      <c r="G38" t="s">
        <v>8223</v>
      </c>
      <c r="H38" t="s">
        <v>8245</v>
      </c>
      <c r="I38">
        <v>1407553200</v>
      </c>
      <c r="J38">
        <v>1405100992</v>
      </c>
      <c r="K38" t="b">
        <v>0</v>
      </c>
      <c r="L38">
        <v>3</v>
      </c>
      <c r="M38" t="b">
        <v>0</v>
      </c>
      <c r="N38" t="s">
        <v>8269</v>
      </c>
      <c r="O38">
        <v>1</v>
      </c>
      <c r="P38">
        <v>7</v>
      </c>
      <c r="Q38" t="s">
        <v>8315</v>
      </c>
      <c r="R38" t="s">
        <v>8316</v>
      </c>
      <c r="S38">
        <v>41831.742962962962</v>
      </c>
      <c r="T38">
        <v>41860.125</v>
      </c>
    </row>
    <row r="39" spans="1:20" x14ac:dyDescent="0.25">
      <c r="A39">
        <v>2891</v>
      </c>
      <c r="B39" t="s">
        <v>2891</v>
      </c>
      <c r="C39" t="s">
        <v>7001</v>
      </c>
      <c r="D39">
        <v>10000</v>
      </c>
      <c r="E39">
        <v>273</v>
      </c>
      <c r="F39" t="s">
        <v>8220</v>
      </c>
      <c r="G39" t="s">
        <v>8223</v>
      </c>
      <c r="H39" t="s">
        <v>8245</v>
      </c>
      <c r="I39">
        <v>1460751128</v>
      </c>
      <c r="J39">
        <v>1455570728</v>
      </c>
      <c r="K39" t="b">
        <v>0</v>
      </c>
      <c r="L39">
        <v>10</v>
      </c>
      <c r="M39" t="b">
        <v>0</v>
      </c>
      <c r="N39" t="s">
        <v>8269</v>
      </c>
      <c r="O39">
        <v>3</v>
      </c>
      <c r="P39">
        <v>27.3</v>
      </c>
      <c r="Q39" t="s">
        <v>8315</v>
      </c>
      <c r="R39" t="s">
        <v>8316</v>
      </c>
      <c r="S39">
        <v>42415.883425925931</v>
      </c>
      <c r="T39">
        <v>42475.84175925926</v>
      </c>
    </row>
    <row r="40" spans="1:20" x14ac:dyDescent="0.25">
      <c r="A40">
        <v>2892</v>
      </c>
      <c r="B40" t="s">
        <v>2892</v>
      </c>
      <c r="C40" t="s">
        <v>7002</v>
      </c>
      <c r="D40">
        <v>5500</v>
      </c>
      <c r="E40">
        <v>500</v>
      </c>
      <c r="F40" t="s">
        <v>8220</v>
      </c>
      <c r="G40" t="s">
        <v>8223</v>
      </c>
      <c r="H40" t="s">
        <v>8245</v>
      </c>
      <c r="I40">
        <v>1409000400</v>
      </c>
      <c r="J40">
        <v>1408381704</v>
      </c>
      <c r="K40" t="b">
        <v>0</v>
      </c>
      <c r="L40">
        <v>17</v>
      </c>
      <c r="M40" t="b">
        <v>0</v>
      </c>
      <c r="N40" t="s">
        <v>8269</v>
      </c>
      <c r="O40">
        <v>9</v>
      </c>
      <c r="P40">
        <v>29.41</v>
      </c>
      <c r="Q40" t="s">
        <v>8315</v>
      </c>
      <c r="R40" t="s">
        <v>8316</v>
      </c>
      <c r="S40">
        <v>41869.714166666665</v>
      </c>
      <c r="T40">
        <v>41876.875</v>
      </c>
    </row>
    <row r="41" spans="1:20" x14ac:dyDescent="0.25">
      <c r="A41">
        <v>2893</v>
      </c>
      <c r="B41" t="s">
        <v>2893</v>
      </c>
      <c r="C41" t="s">
        <v>7003</v>
      </c>
      <c r="D41">
        <v>5000</v>
      </c>
      <c r="E41">
        <v>25</v>
      </c>
      <c r="F41" t="s">
        <v>8220</v>
      </c>
      <c r="G41" t="s">
        <v>8223</v>
      </c>
      <c r="H41" t="s">
        <v>8245</v>
      </c>
      <c r="I41">
        <v>1420768800</v>
      </c>
      <c r="J41">
        <v>1415644395</v>
      </c>
      <c r="K41" t="b">
        <v>0</v>
      </c>
      <c r="L41">
        <v>2</v>
      </c>
      <c r="M41" t="b">
        <v>0</v>
      </c>
      <c r="N41" t="s">
        <v>8269</v>
      </c>
      <c r="O41">
        <v>1</v>
      </c>
      <c r="P41">
        <v>12.5</v>
      </c>
      <c r="Q41" t="s">
        <v>8315</v>
      </c>
      <c r="R41" t="s">
        <v>8316</v>
      </c>
      <c r="S41">
        <v>41953.773090277777</v>
      </c>
      <c r="T41">
        <v>42013.083333333328</v>
      </c>
    </row>
    <row r="42" spans="1:20" x14ac:dyDescent="0.25">
      <c r="A42">
        <v>2894</v>
      </c>
      <c r="B42" t="s">
        <v>2894</v>
      </c>
      <c r="C42" t="s">
        <v>7004</v>
      </c>
      <c r="D42">
        <v>50000</v>
      </c>
      <c r="E42">
        <v>0</v>
      </c>
      <c r="F42" t="s">
        <v>8220</v>
      </c>
      <c r="G42" t="s">
        <v>8223</v>
      </c>
      <c r="H42" t="s">
        <v>8245</v>
      </c>
      <c r="I42">
        <v>1428100815</v>
      </c>
      <c r="J42">
        <v>1422920415</v>
      </c>
      <c r="K42" t="b">
        <v>0</v>
      </c>
      <c r="L42">
        <v>0</v>
      </c>
      <c r="M42" t="b">
        <v>0</v>
      </c>
      <c r="N42" t="s">
        <v>8269</v>
      </c>
      <c r="O42">
        <v>0</v>
      </c>
      <c r="P42">
        <v>0</v>
      </c>
      <c r="Q42" t="s">
        <v>8315</v>
      </c>
      <c r="R42" t="s">
        <v>8316</v>
      </c>
      <c r="S42">
        <v>42037.986284722225</v>
      </c>
      <c r="T42">
        <v>42097.944618055553</v>
      </c>
    </row>
    <row r="43" spans="1:20" x14ac:dyDescent="0.25">
      <c r="A43">
        <v>2895</v>
      </c>
      <c r="B43" t="s">
        <v>2895</v>
      </c>
      <c r="C43" t="s">
        <v>7005</v>
      </c>
      <c r="D43">
        <v>500</v>
      </c>
      <c r="E43">
        <v>23</v>
      </c>
      <c r="F43" t="s">
        <v>8220</v>
      </c>
      <c r="G43" t="s">
        <v>8223</v>
      </c>
      <c r="H43" t="s">
        <v>8245</v>
      </c>
      <c r="I43">
        <v>1403470800</v>
      </c>
      <c r="J43">
        <v>1403356792</v>
      </c>
      <c r="K43" t="b">
        <v>0</v>
      </c>
      <c r="L43">
        <v>4</v>
      </c>
      <c r="M43" t="b">
        <v>0</v>
      </c>
      <c r="N43" t="s">
        <v>8269</v>
      </c>
      <c r="O43">
        <v>5</v>
      </c>
      <c r="P43">
        <v>5.75</v>
      </c>
      <c r="Q43" t="s">
        <v>8315</v>
      </c>
      <c r="R43" t="s">
        <v>8316</v>
      </c>
      <c r="S43">
        <v>41811.555462962962</v>
      </c>
      <c r="T43">
        <v>41812.875</v>
      </c>
    </row>
    <row r="44" spans="1:20" x14ac:dyDescent="0.25">
      <c r="A44">
        <v>2896</v>
      </c>
      <c r="B44" t="s">
        <v>2896</v>
      </c>
      <c r="C44" t="s">
        <v>7006</v>
      </c>
      <c r="D44">
        <v>3000</v>
      </c>
      <c r="E44">
        <v>625</v>
      </c>
      <c r="F44" t="s">
        <v>8220</v>
      </c>
      <c r="G44" t="s">
        <v>8223</v>
      </c>
      <c r="H44" t="s">
        <v>8245</v>
      </c>
      <c r="I44">
        <v>1481522400</v>
      </c>
      <c r="J44">
        <v>1480283321</v>
      </c>
      <c r="K44" t="b">
        <v>0</v>
      </c>
      <c r="L44">
        <v>12</v>
      </c>
      <c r="M44" t="b">
        <v>0</v>
      </c>
      <c r="N44" t="s">
        <v>8269</v>
      </c>
      <c r="O44">
        <v>21</v>
      </c>
      <c r="P44">
        <v>52.08</v>
      </c>
      <c r="Q44" t="s">
        <v>8315</v>
      </c>
      <c r="R44" t="s">
        <v>8316</v>
      </c>
      <c r="S44">
        <v>42701.908807870372</v>
      </c>
      <c r="T44">
        <v>42716.25</v>
      </c>
    </row>
    <row r="45" spans="1:20" x14ac:dyDescent="0.25">
      <c r="A45">
        <v>2897</v>
      </c>
      <c r="B45" t="s">
        <v>2897</v>
      </c>
      <c r="C45" t="s">
        <v>7007</v>
      </c>
      <c r="D45">
        <v>12000</v>
      </c>
      <c r="E45">
        <v>550</v>
      </c>
      <c r="F45" t="s">
        <v>8220</v>
      </c>
      <c r="G45" t="s">
        <v>8223</v>
      </c>
      <c r="H45" t="s">
        <v>8245</v>
      </c>
      <c r="I45">
        <v>1444577345</v>
      </c>
      <c r="J45">
        <v>1441985458</v>
      </c>
      <c r="K45" t="b">
        <v>0</v>
      </c>
      <c r="L45">
        <v>3</v>
      </c>
      <c r="M45" t="b">
        <v>0</v>
      </c>
      <c r="N45" t="s">
        <v>8269</v>
      </c>
      <c r="O45">
        <v>5</v>
      </c>
      <c r="P45">
        <v>183.33</v>
      </c>
      <c r="Q45" t="s">
        <v>8315</v>
      </c>
      <c r="R45" t="s">
        <v>8316</v>
      </c>
      <c r="S45">
        <v>42258.646504629629</v>
      </c>
      <c r="T45">
        <v>42288.645196759258</v>
      </c>
    </row>
    <row r="46" spans="1:20" x14ac:dyDescent="0.25">
      <c r="A46">
        <v>2898</v>
      </c>
      <c r="B46" t="s">
        <v>2898</v>
      </c>
      <c r="C46" t="s">
        <v>7008</v>
      </c>
      <c r="D46">
        <v>7500</v>
      </c>
      <c r="E46">
        <v>316</v>
      </c>
      <c r="F46" t="s">
        <v>8220</v>
      </c>
      <c r="G46" t="s">
        <v>8223</v>
      </c>
      <c r="H46" t="s">
        <v>8245</v>
      </c>
      <c r="I46">
        <v>1446307053</v>
      </c>
      <c r="J46">
        <v>1443715053</v>
      </c>
      <c r="K46" t="b">
        <v>0</v>
      </c>
      <c r="L46">
        <v>12</v>
      </c>
      <c r="M46" t="b">
        <v>0</v>
      </c>
      <c r="N46" t="s">
        <v>8269</v>
      </c>
      <c r="O46">
        <v>4</v>
      </c>
      <c r="P46">
        <v>26.33</v>
      </c>
      <c r="Q46" t="s">
        <v>8315</v>
      </c>
      <c r="R46" t="s">
        <v>8316</v>
      </c>
      <c r="S46">
        <v>42278.664965277778</v>
      </c>
      <c r="T46">
        <v>42308.664965277778</v>
      </c>
    </row>
    <row r="47" spans="1:20" x14ac:dyDescent="0.25">
      <c r="A47">
        <v>2899</v>
      </c>
      <c r="B47" t="s">
        <v>2899</v>
      </c>
      <c r="C47" t="s">
        <v>7009</v>
      </c>
      <c r="D47">
        <v>10000</v>
      </c>
      <c r="E47">
        <v>0</v>
      </c>
      <c r="F47" t="s">
        <v>8220</v>
      </c>
      <c r="G47" t="s">
        <v>8223</v>
      </c>
      <c r="H47" t="s">
        <v>8245</v>
      </c>
      <c r="I47">
        <v>1469325158</v>
      </c>
      <c r="J47">
        <v>1464141158</v>
      </c>
      <c r="K47" t="b">
        <v>0</v>
      </c>
      <c r="L47">
        <v>0</v>
      </c>
      <c r="M47" t="b">
        <v>0</v>
      </c>
      <c r="N47" t="s">
        <v>8269</v>
      </c>
      <c r="O47">
        <v>0</v>
      </c>
      <c r="P47">
        <v>0</v>
      </c>
      <c r="Q47" t="s">
        <v>8315</v>
      </c>
      <c r="R47" t="s">
        <v>8316</v>
      </c>
      <c r="S47">
        <v>42515.078217592592</v>
      </c>
      <c r="T47">
        <v>42575.078217592592</v>
      </c>
    </row>
    <row r="48" spans="1:20" x14ac:dyDescent="0.25">
      <c r="A48">
        <v>2900</v>
      </c>
      <c r="B48" t="s">
        <v>2900</v>
      </c>
      <c r="C48" t="s">
        <v>7010</v>
      </c>
      <c r="D48">
        <v>5500</v>
      </c>
      <c r="E48">
        <v>3405</v>
      </c>
      <c r="F48" t="s">
        <v>8220</v>
      </c>
      <c r="G48" t="s">
        <v>8223</v>
      </c>
      <c r="H48" t="s">
        <v>8245</v>
      </c>
      <c r="I48">
        <v>1407562632</v>
      </c>
      <c r="J48">
        <v>1404970632</v>
      </c>
      <c r="K48" t="b">
        <v>0</v>
      </c>
      <c r="L48">
        <v>7</v>
      </c>
      <c r="M48" t="b">
        <v>0</v>
      </c>
      <c r="N48" t="s">
        <v>8269</v>
      </c>
      <c r="O48">
        <v>62</v>
      </c>
      <c r="P48">
        <v>486.43</v>
      </c>
      <c r="Q48" t="s">
        <v>8315</v>
      </c>
      <c r="R48" t="s">
        <v>8316</v>
      </c>
      <c r="S48">
        <v>41830.234166666669</v>
      </c>
      <c r="T48">
        <v>41860.234166666669</v>
      </c>
    </row>
    <row r="49" spans="1:20" x14ac:dyDescent="0.25">
      <c r="A49">
        <v>2901</v>
      </c>
      <c r="B49" t="s">
        <v>2901</v>
      </c>
      <c r="C49" t="s">
        <v>7011</v>
      </c>
      <c r="D49">
        <v>750</v>
      </c>
      <c r="E49">
        <v>6</v>
      </c>
      <c r="F49" t="s">
        <v>8220</v>
      </c>
      <c r="G49" t="s">
        <v>8223</v>
      </c>
      <c r="H49" t="s">
        <v>8245</v>
      </c>
      <c r="I49">
        <v>1423345339</v>
      </c>
      <c r="J49">
        <v>1418161339</v>
      </c>
      <c r="K49" t="b">
        <v>0</v>
      </c>
      <c r="L49">
        <v>2</v>
      </c>
      <c r="M49" t="b">
        <v>0</v>
      </c>
      <c r="N49" t="s">
        <v>8269</v>
      </c>
      <c r="O49">
        <v>1</v>
      </c>
      <c r="P49">
        <v>3</v>
      </c>
      <c r="Q49" t="s">
        <v>8315</v>
      </c>
      <c r="R49" t="s">
        <v>8316</v>
      </c>
      <c r="S49">
        <v>41982.904386574075</v>
      </c>
      <c r="T49">
        <v>42042.904386574075</v>
      </c>
    </row>
    <row r="50" spans="1:20" x14ac:dyDescent="0.25">
      <c r="A50">
        <v>2902</v>
      </c>
      <c r="B50" t="s">
        <v>2902</v>
      </c>
      <c r="C50" t="s">
        <v>7012</v>
      </c>
      <c r="D50">
        <v>150000</v>
      </c>
      <c r="E50">
        <v>25</v>
      </c>
      <c r="F50" t="s">
        <v>8220</v>
      </c>
      <c r="G50" t="s">
        <v>8223</v>
      </c>
      <c r="H50" t="s">
        <v>8245</v>
      </c>
      <c r="I50">
        <v>1440412396</v>
      </c>
      <c r="J50">
        <v>1437820396</v>
      </c>
      <c r="K50" t="b">
        <v>0</v>
      </c>
      <c r="L50">
        <v>1</v>
      </c>
      <c r="M50" t="b">
        <v>0</v>
      </c>
      <c r="N50" t="s">
        <v>8269</v>
      </c>
      <c r="O50">
        <v>0</v>
      </c>
      <c r="P50">
        <v>25</v>
      </c>
      <c r="Q50" t="s">
        <v>8315</v>
      </c>
      <c r="R50" t="s">
        <v>8316</v>
      </c>
      <c r="S50">
        <v>42210.439768518518</v>
      </c>
      <c r="T50">
        <v>42240.439768518518</v>
      </c>
    </row>
    <row r="51" spans="1:20" x14ac:dyDescent="0.25">
      <c r="A51">
        <v>2903</v>
      </c>
      <c r="B51" t="s">
        <v>2903</v>
      </c>
      <c r="C51" t="s">
        <v>7013</v>
      </c>
      <c r="D51">
        <v>5000</v>
      </c>
      <c r="E51">
        <v>39</v>
      </c>
      <c r="F51" t="s">
        <v>8220</v>
      </c>
      <c r="G51" t="s">
        <v>8223</v>
      </c>
      <c r="H51" t="s">
        <v>8245</v>
      </c>
      <c r="I51">
        <v>1441771218</v>
      </c>
      <c r="J51">
        <v>1436587218</v>
      </c>
      <c r="K51" t="b">
        <v>0</v>
      </c>
      <c r="L51">
        <v>4</v>
      </c>
      <c r="M51" t="b">
        <v>0</v>
      </c>
      <c r="N51" t="s">
        <v>8269</v>
      </c>
      <c r="O51">
        <v>1</v>
      </c>
      <c r="P51">
        <v>9.75</v>
      </c>
      <c r="Q51" t="s">
        <v>8315</v>
      </c>
      <c r="R51" t="s">
        <v>8316</v>
      </c>
      <c r="S51">
        <v>42196.166874999995</v>
      </c>
      <c r="T51">
        <v>42256.166874999995</v>
      </c>
    </row>
    <row r="52" spans="1:20" x14ac:dyDescent="0.25">
      <c r="A52">
        <v>2905</v>
      </c>
      <c r="B52" t="s">
        <v>2905</v>
      </c>
      <c r="C52" t="s">
        <v>7015</v>
      </c>
      <c r="D52">
        <v>3500</v>
      </c>
      <c r="E52">
        <v>622</v>
      </c>
      <c r="F52" t="s">
        <v>8220</v>
      </c>
      <c r="G52" t="s">
        <v>8223</v>
      </c>
      <c r="H52" t="s">
        <v>8245</v>
      </c>
      <c r="I52">
        <v>1473211313</v>
      </c>
      <c r="J52">
        <v>1472001713</v>
      </c>
      <c r="K52" t="b">
        <v>0</v>
      </c>
      <c r="L52">
        <v>17</v>
      </c>
      <c r="M52" t="b">
        <v>0</v>
      </c>
      <c r="N52" t="s">
        <v>8269</v>
      </c>
      <c r="O52">
        <v>18</v>
      </c>
      <c r="P52">
        <v>36.590000000000003</v>
      </c>
      <c r="Q52" t="s">
        <v>8315</v>
      </c>
      <c r="R52" t="s">
        <v>8316</v>
      </c>
      <c r="S52">
        <v>42606.056863425925</v>
      </c>
      <c r="T52">
        <v>42620.056863425925</v>
      </c>
    </row>
    <row r="53" spans="1:20" x14ac:dyDescent="0.25">
      <c r="A53">
        <v>2906</v>
      </c>
      <c r="B53" t="s">
        <v>2906</v>
      </c>
      <c r="C53" t="s">
        <v>7016</v>
      </c>
      <c r="D53">
        <v>6000</v>
      </c>
      <c r="E53">
        <v>565</v>
      </c>
      <c r="F53" t="s">
        <v>8220</v>
      </c>
      <c r="G53" t="s">
        <v>8223</v>
      </c>
      <c r="H53" t="s">
        <v>8245</v>
      </c>
      <c r="I53">
        <v>1438390800</v>
      </c>
      <c r="J53">
        <v>1436888066</v>
      </c>
      <c r="K53" t="b">
        <v>0</v>
      </c>
      <c r="L53">
        <v>7</v>
      </c>
      <c r="M53" t="b">
        <v>0</v>
      </c>
      <c r="N53" t="s">
        <v>8269</v>
      </c>
      <c r="O53">
        <v>9</v>
      </c>
      <c r="P53">
        <v>80.709999999999994</v>
      </c>
      <c r="Q53" t="s">
        <v>8315</v>
      </c>
      <c r="R53" t="s">
        <v>8316</v>
      </c>
      <c r="S53">
        <v>42199.648912037039</v>
      </c>
      <c r="T53">
        <v>42217.041666666672</v>
      </c>
    </row>
    <row r="54" spans="1:20" x14ac:dyDescent="0.25">
      <c r="A54">
        <v>2907</v>
      </c>
      <c r="B54" t="s">
        <v>2907</v>
      </c>
      <c r="C54" t="s">
        <v>7017</v>
      </c>
      <c r="D54">
        <v>2500</v>
      </c>
      <c r="E54">
        <v>2</v>
      </c>
      <c r="F54" t="s">
        <v>8220</v>
      </c>
      <c r="G54" t="s">
        <v>8223</v>
      </c>
      <c r="H54" t="s">
        <v>8245</v>
      </c>
      <c r="I54">
        <v>1463259837</v>
      </c>
      <c r="J54">
        <v>1458075837</v>
      </c>
      <c r="K54" t="b">
        <v>0</v>
      </c>
      <c r="L54">
        <v>2</v>
      </c>
      <c r="M54" t="b">
        <v>0</v>
      </c>
      <c r="N54" t="s">
        <v>8269</v>
      </c>
      <c r="O54">
        <v>0</v>
      </c>
      <c r="P54">
        <v>1</v>
      </c>
      <c r="Q54" t="s">
        <v>8315</v>
      </c>
      <c r="R54" t="s">
        <v>8316</v>
      </c>
      <c r="S54">
        <v>42444.877743055549</v>
      </c>
      <c r="T54">
        <v>42504.877743055549</v>
      </c>
    </row>
    <row r="55" spans="1:20" x14ac:dyDescent="0.25">
      <c r="A55">
        <v>2908</v>
      </c>
      <c r="B55" t="s">
        <v>2908</v>
      </c>
      <c r="C55" t="s">
        <v>7018</v>
      </c>
      <c r="D55">
        <v>9600</v>
      </c>
      <c r="E55">
        <v>264</v>
      </c>
      <c r="F55" t="s">
        <v>8220</v>
      </c>
      <c r="G55" t="s">
        <v>8223</v>
      </c>
      <c r="H55" t="s">
        <v>8245</v>
      </c>
      <c r="I55">
        <v>1465407219</v>
      </c>
      <c r="J55">
        <v>1462815219</v>
      </c>
      <c r="K55" t="b">
        <v>0</v>
      </c>
      <c r="L55">
        <v>5</v>
      </c>
      <c r="M55" t="b">
        <v>0</v>
      </c>
      <c r="N55" t="s">
        <v>8269</v>
      </c>
      <c r="O55">
        <v>3</v>
      </c>
      <c r="P55">
        <v>52.8</v>
      </c>
      <c r="Q55" t="s">
        <v>8315</v>
      </c>
      <c r="R55" t="s">
        <v>8316</v>
      </c>
      <c r="S55">
        <v>42499.731701388882</v>
      </c>
      <c r="T55">
        <v>42529.731701388882</v>
      </c>
    </row>
    <row r="56" spans="1:20" x14ac:dyDescent="0.25">
      <c r="A56">
        <v>2909</v>
      </c>
      <c r="B56" t="s">
        <v>2909</v>
      </c>
      <c r="C56" t="s">
        <v>7019</v>
      </c>
      <c r="D56">
        <v>180000</v>
      </c>
      <c r="E56">
        <v>20</v>
      </c>
      <c r="F56" t="s">
        <v>8220</v>
      </c>
      <c r="G56" t="s">
        <v>8223</v>
      </c>
      <c r="H56" t="s">
        <v>8245</v>
      </c>
      <c r="I56">
        <v>1416944760</v>
      </c>
      <c r="J56">
        <v>1413527001</v>
      </c>
      <c r="K56" t="b">
        <v>0</v>
      </c>
      <c r="L56">
        <v>1</v>
      </c>
      <c r="M56" t="b">
        <v>0</v>
      </c>
      <c r="N56" t="s">
        <v>8269</v>
      </c>
      <c r="O56">
        <v>0</v>
      </c>
      <c r="P56">
        <v>20</v>
      </c>
      <c r="Q56" t="s">
        <v>8315</v>
      </c>
      <c r="R56" t="s">
        <v>8316</v>
      </c>
      <c r="S56">
        <v>41929.266215277778</v>
      </c>
      <c r="T56">
        <v>41968.823611111111</v>
      </c>
    </row>
    <row r="57" spans="1:20" x14ac:dyDescent="0.25">
      <c r="A57">
        <v>2911</v>
      </c>
      <c r="B57" t="s">
        <v>2911</v>
      </c>
      <c r="C57" t="s">
        <v>7021</v>
      </c>
      <c r="D57">
        <v>1800</v>
      </c>
      <c r="E57">
        <v>657</v>
      </c>
      <c r="F57" t="s">
        <v>8220</v>
      </c>
      <c r="G57" t="s">
        <v>8223</v>
      </c>
      <c r="H57" t="s">
        <v>8245</v>
      </c>
      <c r="I57">
        <v>1435429626</v>
      </c>
      <c r="J57">
        <v>1431973626</v>
      </c>
      <c r="K57" t="b">
        <v>0</v>
      </c>
      <c r="L57">
        <v>14</v>
      </c>
      <c r="M57" t="b">
        <v>0</v>
      </c>
      <c r="N57" t="s">
        <v>8269</v>
      </c>
      <c r="O57">
        <v>37</v>
      </c>
      <c r="P57">
        <v>46.93</v>
      </c>
      <c r="Q57" t="s">
        <v>8315</v>
      </c>
      <c r="R57" t="s">
        <v>8316</v>
      </c>
      <c r="S57">
        <v>42142.768819444449</v>
      </c>
      <c r="T57">
        <v>42182.768819444449</v>
      </c>
    </row>
    <row r="58" spans="1:20" x14ac:dyDescent="0.25">
      <c r="A58">
        <v>2912</v>
      </c>
      <c r="B58" t="s">
        <v>2912</v>
      </c>
      <c r="C58" t="s">
        <v>7022</v>
      </c>
      <c r="D58">
        <v>14440</v>
      </c>
      <c r="E58">
        <v>2030</v>
      </c>
      <c r="F58" t="s">
        <v>8220</v>
      </c>
      <c r="G58" t="s">
        <v>8223</v>
      </c>
      <c r="H58" t="s">
        <v>8245</v>
      </c>
      <c r="I58">
        <v>1452827374</v>
      </c>
      <c r="J58">
        <v>1450235374</v>
      </c>
      <c r="K58" t="b">
        <v>0</v>
      </c>
      <c r="L58">
        <v>26</v>
      </c>
      <c r="M58" t="b">
        <v>0</v>
      </c>
      <c r="N58" t="s">
        <v>8269</v>
      </c>
      <c r="O58">
        <v>14</v>
      </c>
      <c r="P58">
        <v>78.08</v>
      </c>
      <c r="Q58" t="s">
        <v>8315</v>
      </c>
      <c r="R58" t="s">
        <v>8316</v>
      </c>
      <c r="S58">
        <v>42354.131643518514</v>
      </c>
      <c r="T58">
        <v>42384.131643518514</v>
      </c>
    </row>
    <row r="59" spans="1:20" x14ac:dyDescent="0.25">
      <c r="A59">
        <v>2913</v>
      </c>
      <c r="B59" t="s">
        <v>2913</v>
      </c>
      <c r="C59" t="s">
        <v>7023</v>
      </c>
      <c r="D59">
        <v>10000</v>
      </c>
      <c r="E59">
        <v>2</v>
      </c>
      <c r="F59" t="s">
        <v>8220</v>
      </c>
      <c r="G59" t="s">
        <v>8223</v>
      </c>
      <c r="H59" t="s">
        <v>8245</v>
      </c>
      <c r="I59">
        <v>1410041339</v>
      </c>
      <c r="J59">
        <v>1404857339</v>
      </c>
      <c r="K59" t="b">
        <v>0</v>
      </c>
      <c r="L59">
        <v>2</v>
      </c>
      <c r="M59" t="b">
        <v>0</v>
      </c>
      <c r="N59" t="s">
        <v>8269</v>
      </c>
      <c r="O59">
        <v>0</v>
      </c>
      <c r="P59">
        <v>1</v>
      </c>
      <c r="Q59" t="s">
        <v>8315</v>
      </c>
      <c r="R59" t="s">
        <v>8316</v>
      </c>
      <c r="S59">
        <v>41828.922905092593</v>
      </c>
      <c r="T59">
        <v>41888.922905092593</v>
      </c>
    </row>
    <row r="60" spans="1:20" x14ac:dyDescent="0.25">
      <c r="A60">
        <v>2917</v>
      </c>
      <c r="B60" t="s">
        <v>2917</v>
      </c>
      <c r="C60" t="s">
        <v>7027</v>
      </c>
      <c r="D60">
        <v>2000</v>
      </c>
      <c r="E60">
        <v>437</v>
      </c>
      <c r="F60" t="s">
        <v>8220</v>
      </c>
      <c r="G60" t="s">
        <v>8223</v>
      </c>
      <c r="H60" t="s">
        <v>8245</v>
      </c>
      <c r="I60">
        <v>1442381847</v>
      </c>
      <c r="J60">
        <v>1440826647</v>
      </c>
      <c r="K60" t="b">
        <v>0</v>
      </c>
      <c r="L60">
        <v>9</v>
      </c>
      <c r="M60" t="b">
        <v>0</v>
      </c>
      <c r="N60" t="s">
        <v>8269</v>
      </c>
      <c r="O60">
        <v>22</v>
      </c>
      <c r="P60">
        <v>48.56</v>
      </c>
      <c r="Q60" t="s">
        <v>8315</v>
      </c>
      <c r="R60" t="s">
        <v>8316</v>
      </c>
      <c r="S60">
        <v>42245.234340277777</v>
      </c>
      <c r="T60">
        <v>42263.234340277777</v>
      </c>
    </row>
    <row r="61" spans="1:20" x14ac:dyDescent="0.25">
      <c r="A61">
        <v>2918</v>
      </c>
      <c r="B61" t="s">
        <v>2918</v>
      </c>
      <c r="C61" t="s">
        <v>7028</v>
      </c>
      <c r="D61">
        <v>5000</v>
      </c>
      <c r="E61">
        <v>1362</v>
      </c>
      <c r="F61" t="s">
        <v>8220</v>
      </c>
      <c r="G61" t="s">
        <v>8223</v>
      </c>
      <c r="H61" t="s">
        <v>8245</v>
      </c>
      <c r="I61">
        <v>1446131207</v>
      </c>
      <c r="J61">
        <v>1443712007</v>
      </c>
      <c r="K61" t="b">
        <v>0</v>
      </c>
      <c r="L61">
        <v>20</v>
      </c>
      <c r="M61" t="b">
        <v>0</v>
      </c>
      <c r="N61" t="s">
        <v>8269</v>
      </c>
      <c r="O61">
        <v>27</v>
      </c>
      <c r="P61">
        <v>68.099999999999994</v>
      </c>
      <c r="Q61" t="s">
        <v>8315</v>
      </c>
      <c r="R61" t="s">
        <v>8316</v>
      </c>
      <c r="S61">
        <v>42278.629710648151</v>
      </c>
      <c r="T61">
        <v>42306.629710648151</v>
      </c>
    </row>
    <row r="62" spans="1:20" x14ac:dyDescent="0.25">
      <c r="A62">
        <v>2919</v>
      </c>
      <c r="B62" t="s">
        <v>2919</v>
      </c>
      <c r="C62" t="s">
        <v>7029</v>
      </c>
      <c r="D62">
        <v>600</v>
      </c>
      <c r="E62">
        <v>51</v>
      </c>
      <c r="F62" t="s">
        <v>8220</v>
      </c>
      <c r="G62" t="s">
        <v>8223</v>
      </c>
      <c r="H62" t="s">
        <v>8245</v>
      </c>
      <c r="I62">
        <v>1407250329</v>
      </c>
      <c r="J62">
        <v>1404658329</v>
      </c>
      <c r="K62" t="b">
        <v>0</v>
      </c>
      <c r="L62">
        <v>6</v>
      </c>
      <c r="M62" t="b">
        <v>0</v>
      </c>
      <c r="N62" t="s">
        <v>8269</v>
      </c>
      <c r="O62">
        <v>9</v>
      </c>
      <c r="P62">
        <v>8.5</v>
      </c>
      <c r="Q62" t="s">
        <v>8315</v>
      </c>
      <c r="R62" t="s">
        <v>8316</v>
      </c>
      <c r="S62">
        <v>41826.61954861111</v>
      </c>
      <c r="T62">
        <v>41856.61954861111</v>
      </c>
    </row>
    <row r="63" spans="1:20" x14ac:dyDescent="0.25">
      <c r="A63">
        <v>3728</v>
      </c>
      <c r="B63" t="s">
        <v>3725</v>
      </c>
      <c r="C63" t="s">
        <v>7838</v>
      </c>
      <c r="D63">
        <v>20000</v>
      </c>
      <c r="E63">
        <v>1862</v>
      </c>
      <c r="F63" t="s">
        <v>8220</v>
      </c>
      <c r="G63" t="s">
        <v>8223</v>
      </c>
      <c r="H63" t="s">
        <v>8245</v>
      </c>
      <c r="I63">
        <v>1439957176</v>
      </c>
      <c r="J63">
        <v>1437365176</v>
      </c>
      <c r="K63" t="b">
        <v>0</v>
      </c>
      <c r="L63">
        <v>31</v>
      </c>
      <c r="M63" t="b">
        <v>0</v>
      </c>
      <c r="N63" t="s">
        <v>8269</v>
      </c>
      <c r="O63">
        <v>9</v>
      </c>
      <c r="P63">
        <v>60.06</v>
      </c>
      <c r="Q63" t="s">
        <v>8315</v>
      </c>
      <c r="R63" t="s">
        <v>8316</v>
      </c>
      <c r="S63">
        <v>42205.171018518522</v>
      </c>
      <c r="T63">
        <v>42235.171018518522</v>
      </c>
    </row>
    <row r="64" spans="1:20" x14ac:dyDescent="0.25">
      <c r="A64">
        <v>3729</v>
      </c>
      <c r="B64" t="s">
        <v>3726</v>
      </c>
      <c r="C64" t="s">
        <v>7839</v>
      </c>
      <c r="D64">
        <v>5000</v>
      </c>
      <c r="E64">
        <v>362</v>
      </c>
      <c r="F64" t="s">
        <v>8220</v>
      </c>
      <c r="G64" t="s">
        <v>8223</v>
      </c>
      <c r="H64" t="s">
        <v>8245</v>
      </c>
      <c r="I64">
        <v>1427082912</v>
      </c>
      <c r="J64">
        <v>1423198512</v>
      </c>
      <c r="K64" t="b">
        <v>0</v>
      </c>
      <c r="L64">
        <v>5</v>
      </c>
      <c r="M64" t="b">
        <v>0</v>
      </c>
      <c r="N64" t="s">
        <v>8269</v>
      </c>
      <c r="O64">
        <v>7</v>
      </c>
      <c r="P64">
        <v>72.400000000000006</v>
      </c>
      <c r="Q64" t="s">
        <v>8315</v>
      </c>
      <c r="R64" t="s">
        <v>8316</v>
      </c>
      <c r="S64">
        <v>42041.205000000002</v>
      </c>
      <c r="T64">
        <v>42086.16333333333</v>
      </c>
    </row>
    <row r="65" spans="1:20" x14ac:dyDescent="0.25">
      <c r="A65">
        <v>3730</v>
      </c>
      <c r="B65" t="s">
        <v>3727</v>
      </c>
      <c r="C65" t="s">
        <v>7840</v>
      </c>
      <c r="D65">
        <v>1000</v>
      </c>
      <c r="E65">
        <v>100</v>
      </c>
      <c r="F65" t="s">
        <v>8220</v>
      </c>
      <c r="G65" t="s">
        <v>8223</v>
      </c>
      <c r="H65" t="s">
        <v>8245</v>
      </c>
      <c r="I65">
        <v>1439828159</v>
      </c>
      <c r="J65">
        <v>1437236159</v>
      </c>
      <c r="K65" t="b">
        <v>0</v>
      </c>
      <c r="L65">
        <v>1</v>
      </c>
      <c r="M65" t="b">
        <v>0</v>
      </c>
      <c r="N65" t="s">
        <v>8269</v>
      </c>
      <c r="O65">
        <v>10</v>
      </c>
      <c r="P65">
        <v>100</v>
      </c>
      <c r="Q65" t="s">
        <v>8315</v>
      </c>
      <c r="R65" t="s">
        <v>8316</v>
      </c>
      <c r="S65">
        <v>42203.677766203706</v>
      </c>
      <c r="T65">
        <v>42233.677766203706</v>
      </c>
    </row>
    <row r="66" spans="1:20" x14ac:dyDescent="0.25">
      <c r="A66">
        <v>3731</v>
      </c>
      <c r="B66" t="s">
        <v>3728</v>
      </c>
      <c r="C66" t="s">
        <v>7841</v>
      </c>
      <c r="D66">
        <v>5500</v>
      </c>
      <c r="E66">
        <v>620</v>
      </c>
      <c r="F66" t="s">
        <v>8220</v>
      </c>
      <c r="G66" t="s">
        <v>8223</v>
      </c>
      <c r="H66" t="s">
        <v>8245</v>
      </c>
      <c r="I66">
        <v>1420860180</v>
      </c>
      <c r="J66">
        <v>1418234646</v>
      </c>
      <c r="K66" t="b">
        <v>0</v>
      </c>
      <c r="L66">
        <v>12</v>
      </c>
      <c r="M66" t="b">
        <v>0</v>
      </c>
      <c r="N66" t="s">
        <v>8269</v>
      </c>
      <c r="O66">
        <v>11</v>
      </c>
      <c r="P66">
        <v>51.67</v>
      </c>
      <c r="Q66" t="s">
        <v>8315</v>
      </c>
      <c r="R66" t="s">
        <v>8316</v>
      </c>
      <c r="S66">
        <v>41983.752847222218</v>
      </c>
      <c r="T66">
        <v>42014.140972222223</v>
      </c>
    </row>
    <row r="67" spans="1:20" x14ac:dyDescent="0.25">
      <c r="A67">
        <v>3733</v>
      </c>
      <c r="B67" t="s">
        <v>3730</v>
      </c>
      <c r="C67" t="s">
        <v>7843</v>
      </c>
      <c r="D67">
        <v>1500</v>
      </c>
      <c r="E67">
        <v>0</v>
      </c>
      <c r="F67" t="s">
        <v>8220</v>
      </c>
      <c r="G67" t="s">
        <v>8223</v>
      </c>
      <c r="H67" t="s">
        <v>8245</v>
      </c>
      <c r="I67">
        <v>1429396200</v>
      </c>
      <c r="J67">
        <v>1428539708</v>
      </c>
      <c r="K67" t="b">
        <v>0</v>
      </c>
      <c r="L67">
        <v>0</v>
      </c>
      <c r="M67" t="b">
        <v>0</v>
      </c>
      <c r="N67" t="s">
        <v>8269</v>
      </c>
      <c r="O67">
        <v>0</v>
      </c>
      <c r="P67">
        <v>0</v>
      </c>
      <c r="Q67" t="s">
        <v>8315</v>
      </c>
      <c r="R67" t="s">
        <v>8316</v>
      </c>
      <c r="S67">
        <v>42103.024398148147</v>
      </c>
      <c r="T67">
        <v>42112.9375</v>
      </c>
    </row>
    <row r="68" spans="1:20" x14ac:dyDescent="0.25">
      <c r="A68">
        <v>3734</v>
      </c>
      <c r="B68" t="s">
        <v>3731</v>
      </c>
      <c r="C68" t="s">
        <v>7844</v>
      </c>
      <c r="D68">
        <v>1500</v>
      </c>
      <c r="E68">
        <v>427</v>
      </c>
      <c r="F68" t="s">
        <v>8220</v>
      </c>
      <c r="G68" t="s">
        <v>8223</v>
      </c>
      <c r="H68" t="s">
        <v>8245</v>
      </c>
      <c r="I68">
        <v>1432589896</v>
      </c>
      <c r="J68">
        <v>1427405896</v>
      </c>
      <c r="K68" t="b">
        <v>0</v>
      </c>
      <c r="L68">
        <v>7</v>
      </c>
      <c r="M68" t="b">
        <v>0</v>
      </c>
      <c r="N68" t="s">
        <v>8269</v>
      </c>
      <c r="O68">
        <v>28</v>
      </c>
      <c r="P68">
        <v>61</v>
      </c>
      <c r="Q68" t="s">
        <v>8315</v>
      </c>
      <c r="R68" t="s">
        <v>8316</v>
      </c>
      <c r="S68">
        <v>42089.901574074072</v>
      </c>
      <c r="T68">
        <v>42149.901574074072</v>
      </c>
    </row>
    <row r="69" spans="1:20" x14ac:dyDescent="0.25">
      <c r="A69">
        <v>3737</v>
      </c>
      <c r="B69" t="s">
        <v>3734</v>
      </c>
      <c r="C69" t="s">
        <v>7847</v>
      </c>
      <c r="D69">
        <v>700</v>
      </c>
      <c r="E69">
        <v>150</v>
      </c>
      <c r="F69" t="s">
        <v>8220</v>
      </c>
      <c r="G69" t="s">
        <v>8223</v>
      </c>
      <c r="H69" t="s">
        <v>8245</v>
      </c>
      <c r="I69">
        <v>1447311540</v>
      </c>
      <c r="J69">
        <v>1445358903</v>
      </c>
      <c r="K69" t="b">
        <v>0</v>
      </c>
      <c r="L69">
        <v>4</v>
      </c>
      <c r="M69" t="b">
        <v>0</v>
      </c>
      <c r="N69" t="s">
        <v>8269</v>
      </c>
      <c r="O69">
        <v>21</v>
      </c>
      <c r="P69">
        <v>37.5</v>
      </c>
      <c r="Q69" t="s">
        <v>8315</v>
      </c>
      <c r="R69" t="s">
        <v>8316</v>
      </c>
      <c r="S69">
        <v>42297.691006944442</v>
      </c>
      <c r="T69">
        <v>42320.290972222225</v>
      </c>
    </row>
    <row r="70" spans="1:20" x14ac:dyDescent="0.25">
      <c r="A70">
        <v>3740</v>
      </c>
      <c r="B70" t="s">
        <v>3737</v>
      </c>
      <c r="C70" t="s">
        <v>7850</v>
      </c>
      <c r="D70">
        <v>2000</v>
      </c>
      <c r="E70">
        <v>358</v>
      </c>
      <c r="F70" t="s">
        <v>8220</v>
      </c>
      <c r="G70" t="s">
        <v>8223</v>
      </c>
      <c r="H70" t="s">
        <v>8245</v>
      </c>
      <c r="I70">
        <v>1407808438</v>
      </c>
      <c r="J70">
        <v>1405217355</v>
      </c>
      <c r="K70" t="b">
        <v>0</v>
      </c>
      <c r="L70">
        <v>14</v>
      </c>
      <c r="M70" t="b">
        <v>0</v>
      </c>
      <c r="N70" t="s">
        <v>8269</v>
      </c>
      <c r="O70">
        <v>18</v>
      </c>
      <c r="P70">
        <v>25.57</v>
      </c>
      <c r="Q70" t="s">
        <v>8315</v>
      </c>
      <c r="R70" t="s">
        <v>8316</v>
      </c>
      <c r="S70">
        <v>41833.089756944442</v>
      </c>
      <c r="T70">
        <v>41863.079143518517</v>
      </c>
    </row>
    <row r="71" spans="1:20" x14ac:dyDescent="0.25">
      <c r="A71">
        <v>3741</v>
      </c>
      <c r="B71" t="s">
        <v>3738</v>
      </c>
      <c r="C71" t="s">
        <v>7851</v>
      </c>
      <c r="D71">
        <v>20000</v>
      </c>
      <c r="E71">
        <v>0</v>
      </c>
      <c r="F71" t="s">
        <v>8220</v>
      </c>
      <c r="G71" t="s">
        <v>8223</v>
      </c>
      <c r="H71" t="s">
        <v>8245</v>
      </c>
      <c r="I71">
        <v>1450389950</v>
      </c>
      <c r="J71">
        <v>1447797950</v>
      </c>
      <c r="K71" t="b">
        <v>0</v>
      </c>
      <c r="L71">
        <v>0</v>
      </c>
      <c r="M71" t="b">
        <v>0</v>
      </c>
      <c r="N71" t="s">
        <v>8269</v>
      </c>
      <c r="O71">
        <v>0</v>
      </c>
      <c r="P71">
        <v>0</v>
      </c>
      <c r="Q71" t="s">
        <v>8315</v>
      </c>
      <c r="R71" t="s">
        <v>8316</v>
      </c>
      <c r="S71">
        <v>42325.920717592591</v>
      </c>
      <c r="T71">
        <v>42355.920717592591</v>
      </c>
    </row>
    <row r="72" spans="1:20" x14ac:dyDescent="0.25">
      <c r="A72">
        <v>3742</v>
      </c>
      <c r="B72" t="s">
        <v>3739</v>
      </c>
      <c r="C72" t="s">
        <v>7852</v>
      </c>
      <c r="D72">
        <v>5000</v>
      </c>
      <c r="E72">
        <v>100</v>
      </c>
      <c r="F72" t="s">
        <v>8220</v>
      </c>
      <c r="G72" t="s">
        <v>8223</v>
      </c>
      <c r="H72" t="s">
        <v>8245</v>
      </c>
      <c r="I72">
        <v>1409980144</v>
      </c>
      <c r="J72">
        <v>1407388144</v>
      </c>
      <c r="K72" t="b">
        <v>0</v>
      </c>
      <c r="L72">
        <v>4</v>
      </c>
      <c r="M72" t="b">
        <v>0</v>
      </c>
      <c r="N72" t="s">
        <v>8269</v>
      </c>
      <c r="O72">
        <v>2</v>
      </c>
      <c r="P72">
        <v>25</v>
      </c>
      <c r="Q72" t="s">
        <v>8315</v>
      </c>
      <c r="R72" t="s">
        <v>8316</v>
      </c>
      <c r="S72">
        <v>41858.214629629627</v>
      </c>
      <c r="T72">
        <v>41888.214629629627</v>
      </c>
    </row>
    <row r="73" spans="1:20" x14ac:dyDescent="0.25">
      <c r="A73">
        <v>3743</v>
      </c>
      <c r="B73" t="s">
        <v>3740</v>
      </c>
      <c r="C73" t="s">
        <v>7853</v>
      </c>
      <c r="D73">
        <v>2200</v>
      </c>
      <c r="E73">
        <v>0</v>
      </c>
      <c r="F73" t="s">
        <v>8220</v>
      </c>
      <c r="G73" t="s">
        <v>8223</v>
      </c>
      <c r="H73" t="s">
        <v>8245</v>
      </c>
      <c r="I73">
        <v>1404406964</v>
      </c>
      <c r="J73">
        <v>1401814964</v>
      </c>
      <c r="K73" t="b">
        <v>0</v>
      </c>
      <c r="L73">
        <v>0</v>
      </c>
      <c r="M73" t="b">
        <v>0</v>
      </c>
      <c r="N73" t="s">
        <v>8269</v>
      </c>
      <c r="O73">
        <v>0</v>
      </c>
      <c r="P73">
        <v>0</v>
      </c>
      <c r="Q73" t="s">
        <v>8315</v>
      </c>
      <c r="R73" t="s">
        <v>8316</v>
      </c>
      <c r="S73">
        <v>41793.710231481484</v>
      </c>
      <c r="T73">
        <v>41823.710231481484</v>
      </c>
    </row>
    <row r="74" spans="1:20" x14ac:dyDescent="0.25">
      <c r="A74">
        <v>3744</v>
      </c>
      <c r="B74" t="s">
        <v>3741</v>
      </c>
      <c r="C74" t="s">
        <v>7854</v>
      </c>
      <c r="D74">
        <v>1200</v>
      </c>
      <c r="E74">
        <v>0</v>
      </c>
      <c r="F74" t="s">
        <v>8220</v>
      </c>
      <c r="G74" t="s">
        <v>8223</v>
      </c>
      <c r="H74" t="s">
        <v>8245</v>
      </c>
      <c r="I74">
        <v>1404532740</v>
      </c>
      <c r="J74">
        <v>1401823952</v>
      </c>
      <c r="K74" t="b">
        <v>0</v>
      </c>
      <c r="L74">
        <v>0</v>
      </c>
      <c r="M74" t="b">
        <v>0</v>
      </c>
      <c r="N74" t="s">
        <v>8269</v>
      </c>
      <c r="O74">
        <v>0</v>
      </c>
      <c r="P74">
        <v>0</v>
      </c>
      <c r="Q74" t="s">
        <v>8315</v>
      </c>
      <c r="R74" t="s">
        <v>8316</v>
      </c>
      <c r="S74">
        <v>41793.814259259263</v>
      </c>
      <c r="T74">
        <v>41825.165972222225</v>
      </c>
    </row>
    <row r="75" spans="1:20" x14ac:dyDescent="0.25">
      <c r="A75">
        <v>3745</v>
      </c>
      <c r="B75" t="s">
        <v>3742</v>
      </c>
      <c r="C75" t="s">
        <v>7855</v>
      </c>
      <c r="D75">
        <v>100</v>
      </c>
      <c r="E75">
        <v>10</v>
      </c>
      <c r="F75" t="s">
        <v>8220</v>
      </c>
      <c r="G75" t="s">
        <v>8223</v>
      </c>
      <c r="H75" t="s">
        <v>8245</v>
      </c>
      <c r="I75">
        <v>1407689102</v>
      </c>
      <c r="J75">
        <v>1405097102</v>
      </c>
      <c r="K75" t="b">
        <v>0</v>
      </c>
      <c r="L75">
        <v>1</v>
      </c>
      <c r="M75" t="b">
        <v>0</v>
      </c>
      <c r="N75" t="s">
        <v>8269</v>
      </c>
      <c r="O75">
        <v>10</v>
      </c>
      <c r="P75">
        <v>10</v>
      </c>
      <c r="Q75" t="s">
        <v>8315</v>
      </c>
      <c r="R75" t="s">
        <v>8316</v>
      </c>
      <c r="S75">
        <v>41831.697939814818</v>
      </c>
      <c r="T75">
        <v>41861.697939814818</v>
      </c>
    </row>
    <row r="76" spans="1:20" x14ac:dyDescent="0.25">
      <c r="A76">
        <v>3746</v>
      </c>
      <c r="B76" t="s">
        <v>3743</v>
      </c>
      <c r="C76" t="s">
        <v>7856</v>
      </c>
      <c r="D76">
        <v>8500</v>
      </c>
      <c r="E76">
        <v>202</v>
      </c>
      <c r="F76" t="s">
        <v>8220</v>
      </c>
      <c r="G76" t="s">
        <v>8223</v>
      </c>
      <c r="H76" t="s">
        <v>8245</v>
      </c>
      <c r="I76">
        <v>1475918439</v>
      </c>
      <c r="J76">
        <v>1473326439</v>
      </c>
      <c r="K76" t="b">
        <v>0</v>
      </c>
      <c r="L76">
        <v>1</v>
      </c>
      <c r="M76" t="b">
        <v>0</v>
      </c>
      <c r="N76" t="s">
        <v>8269</v>
      </c>
      <c r="O76">
        <v>2</v>
      </c>
      <c r="P76">
        <v>202</v>
      </c>
      <c r="Q76" t="s">
        <v>8315</v>
      </c>
      <c r="R76" t="s">
        <v>8316</v>
      </c>
      <c r="S76">
        <v>42621.389340277776</v>
      </c>
      <c r="T76">
        <v>42651.389340277776</v>
      </c>
    </row>
    <row r="77" spans="1:20" x14ac:dyDescent="0.25">
      <c r="A77">
        <v>3841</v>
      </c>
      <c r="B77" t="s">
        <v>3838</v>
      </c>
      <c r="C77" t="s">
        <v>7950</v>
      </c>
      <c r="D77">
        <v>10000</v>
      </c>
      <c r="E77">
        <v>872</v>
      </c>
      <c r="F77" t="s">
        <v>8220</v>
      </c>
      <c r="G77" t="s">
        <v>8223</v>
      </c>
      <c r="H77" t="s">
        <v>8245</v>
      </c>
      <c r="I77">
        <v>1405882287</v>
      </c>
      <c r="J77">
        <v>1400698287</v>
      </c>
      <c r="K77" t="b">
        <v>1</v>
      </c>
      <c r="L77">
        <v>34</v>
      </c>
      <c r="M77" t="b">
        <v>0</v>
      </c>
      <c r="N77" t="s">
        <v>8269</v>
      </c>
      <c r="O77">
        <v>9</v>
      </c>
      <c r="P77">
        <v>25.65</v>
      </c>
      <c r="Q77" t="s">
        <v>8315</v>
      </c>
      <c r="R77" t="s">
        <v>8316</v>
      </c>
      <c r="S77">
        <v>41780.785729166666</v>
      </c>
      <c r="T77">
        <v>41840.785729166666</v>
      </c>
    </row>
    <row r="78" spans="1:20" x14ac:dyDescent="0.25">
      <c r="A78">
        <v>3843</v>
      </c>
      <c r="B78" t="s">
        <v>3840</v>
      </c>
      <c r="C78" t="s">
        <v>7952</v>
      </c>
      <c r="D78">
        <v>5000</v>
      </c>
      <c r="E78">
        <v>1065</v>
      </c>
      <c r="F78" t="s">
        <v>8220</v>
      </c>
      <c r="G78" t="s">
        <v>8223</v>
      </c>
      <c r="H78" t="s">
        <v>8245</v>
      </c>
      <c r="I78">
        <v>1401587064</v>
      </c>
      <c r="J78">
        <v>1399427064</v>
      </c>
      <c r="K78" t="b">
        <v>1</v>
      </c>
      <c r="L78">
        <v>19</v>
      </c>
      <c r="M78" t="b">
        <v>0</v>
      </c>
      <c r="N78" t="s">
        <v>8269</v>
      </c>
      <c r="O78">
        <v>21</v>
      </c>
      <c r="P78">
        <v>56.05</v>
      </c>
      <c r="Q78" t="s">
        <v>8315</v>
      </c>
      <c r="R78" t="s">
        <v>8316</v>
      </c>
      <c r="S78">
        <v>41766.072500000002</v>
      </c>
      <c r="T78">
        <v>41791.072500000002</v>
      </c>
    </row>
    <row r="79" spans="1:20" x14ac:dyDescent="0.25">
      <c r="A79">
        <v>3844</v>
      </c>
      <c r="B79" t="s">
        <v>3841</v>
      </c>
      <c r="C79" t="s">
        <v>7953</v>
      </c>
      <c r="D79">
        <v>9800</v>
      </c>
      <c r="E79">
        <v>4066</v>
      </c>
      <c r="F79" t="s">
        <v>8220</v>
      </c>
      <c r="G79" t="s">
        <v>8223</v>
      </c>
      <c r="H79" t="s">
        <v>8245</v>
      </c>
      <c r="I79">
        <v>1401778740</v>
      </c>
      <c r="J79">
        <v>1399474134</v>
      </c>
      <c r="K79" t="b">
        <v>1</v>
      </c>
      <c r="L79">
        <v>50</v>
      </c>
      <c r="M79" t="b">
        <v>0</v>
      </c>
      <c r="N79" t="s">
        <v>8269</v>
      </c>
      <c r="O79">
        <v>41</v>
      </c>
      <c r="P79">
        <v>81.319999999999993</v>
      </c>
      <c r="Q79" t="s">
        <v>8315</v>
      </c>
      <c r="R79" t="s">
        <v>8316</v>
      </c>
      <c r="S79">
        <v>41766.617291666669</v>
      </c>
      <c r="T79">
        <v>41793.290972222225</v>
      </c>
    </row>
    <row r="80" spans="1:20" x14ac:dyDescent="0.25">
      <c r="A80">
        <v>3845</v>
      </c>
      <c r="B80" t="s">
        <v>3842</v>
      </c>
      <c r="C80" t="s">
        <v>7954</v>
      </c>
      <c r="D80">
        <v>40000</v>
      </c>
      <c r="E80">
        <v>842</v>
      </c>
      <c r="F80" t="s">
        <v>8220</v>
      </c>
      <c r="G80" t="s">
        <v>8223</v>
      </c>
      <c r="H80" t="s">
        <v>8245</v>
      </c>
      <c r="I80">
        <v>1443711774</v>
      </c>
      <c r="J80">
        <v>1441119774</v>
      </c>
      <c r="K80" t="b">
        <v>1</v>
      </c>
      <c r="L80">
        <v>12</v>
      </c>
      <c r="M80" t="b">
        <v>0</v>
      </c>
      <c r="N80" t="s">
        <v>8269</v>
      </c>
      <c r="O80">
        <v>2</v>
      </c>
      <c r="P80">
        <v>70.17</v>
      </c>
      <c r="Q80" t="s">
        <v>8315</v>
      </c>
      <c r="R80" t="s">
        <v>8316</v>
      </c>
      <c r="S80">
        <v>42248.627013888887</v>
      </c>
      <c r="T80">
        <v>42278.627013888887</v>
      </c>
    </row>
    <row r="81" spans="1:20" x14ac:dyDescent="0.25">
      <c r="A81">
        <v>3846</v>
      </c>
      <c r="B81" t="s">
        <v>3843</v>
      </c>
      <c r="C81" t="s">
        <v>7955</v>
      </c>
      <c r="D81">
        <v>7000</v>
      </c>
      <c r="E81">
        <v>189</v>
      </c>
      <c r="F81" t="s">
        <v>8220</v>
      </c>
      <c r="G81" t="s">
        <v>8223</v>
      </c>
      <c r="H81" t="s">
        <v>8245</v>
      </c>
      <c r="I81">
        <v>1412405940</v>
      </c>
      <c r="J81">
        <v>1409721542</v>
      </c>
      <c r="K81" t="b">
        <v>1</v>
      </c>
      <c r="L81">
        <v>8</v>
      </c>
      <c r="M81" t="b">
        <v>0</v>
      </c>
      <c r="N81" t="s">
        <v>8269</v>
      </c>
      <c r="O81">
        <v>3</v>
      </c>
      <c r="P81">
        <v>23.63</v>
      </c>
      <c r="Q81" t="s">
        <v>8315</v>
      </c>
      <c r="R81" t="s">
        <v>8316</v>
      </c>
      <c r="S81">
        <v>41885.221550925926</v>
      </c>
      <c r="T81">
        <v>41916.290972222225</v>
      </c>
    </row>
    <row r="82" spans="1:20" x14ac:dyDescent="0.25">
      <c r="A82">
        <v>3847</v>
      </c>
      <c r="B82" t="s">
        <v>3844</v>
      </c>
      <c r="C82" t="s">
        <v>7956</v>
      </c>
      <c r="D82">
        <v>10500</v>
      </c>
      <c r="E82">
        <v>1697</v>
      </c>
      <c r="F82" t="s">
        <v>8220</v>
      </c>
      <c r="G82" t="s">
        <v>8223</v>
      </c>
      <c r="H82" t="s">
        <v>8245</v>
      </c>
      <c r="I82">
        <v>1437283391</v>
      </c>
      <c r="J82">
        <v>1433395391</v>
      </c>
      <c r="K82" t="b">
        <v>1</v>
      </c>
      <c r="L82">
        <v>9</v>
      </c>
      <c r="M82" t="b">
        <v>0</v>
      </c>
      <c r="N82" t="s">
        <v>8269</v>
      </c>
      <c r="O82">
        <v>16</v>
      </c>
      <c r="P82">
        <v>188.56</v>
      </c>
      <c r="Q82" t="s">
        <v>8315</v>
      </c>
      <c r="R82" t="s">
        <v>8316</v>
      </c>
      <c r="S82">
        <v>42159.224432870367</v>
      </c>
      <c r="T82">
        <v>42204.224432870367</v>
      </c>
    </row>
    <row r="83" spans="1:20" x14ac:dyDescent="0.25">
      <c r="A83">
        <v>3848</v>
      </c>
      <c r="B83" t="s">
        <v>3845</v>
      </c>
      <c r="C83" t="s">
        <v>7957</v>
      </c>
      <c r="D83">
        <v>13000</v>
      </c>
      <c r="E83">
        <v>2129</v>
      </c>
      <c r="F83" t="s">
        <v>8220</v>
      </c>
      <c r="G83" t="s">
        <v>8223</v>
      </c>
      <c r="H83" t="s">
        <v>8245</v>
      </c>
      <c r="I83">
        <v>1445196989</v>
      </c>
      <c r="J83">
        <v>1442604989</v>
      </c>
      <c r="K83" t="b">
        <v>1</v>
      </c>
      <c r="L83">
        <v>43</v>
      </c>
      <c r="M83" t="b">
        <v>0</v>
      </c>
      <c r="N83" t="s">
        <v>8269</v>
      </c>
      <c r="O83">
        <v>16</v>
      </c>
      <c r="P83">
        <v>49.51</v>
      </c>
      <c r="Q83" t="s">
        <v>8315</v>
      </c>
      <c r="R83" t="s">
        <v>8316</v>
      </c>
      <c r="S83">
        <v>42265.817002314812</v>
      </c>
      <c r="T83">
        <v>42295.817002314812</v>
      </c>
    </row>
    <row r="84" spans="1:20" x14ac:dyDescent="0.25">
      <c r="A84">
        <v>3850</v>
      </c>
      <c r="B84" t="s">
        <v>3847</v>
      </c>
      <c r="C84" t="s">
        <v>7959</v>
      </c>
      <c r="D84">
        <v>1000</v>
      </c>
      <c r="E84">
        <v>38</v>
      </c>
      <c r="F84" t="s">
        <v>8220</v>
      </c>
      <c r="G84" t="s">
        <v>8223</v>
      </c>
      <c r="H84" t="s">
        <v>8245</v>
      </c>
      <c r="I84">
        <v>1420081143</v>
      </c>
      <c r="J84">
        <v>1417489143</v>
      </c>
      <c r="K84" t="b">
        <v>1</v>
      </c>
      <c r="L84">
        <v>4</v>
      </c>
      <c r="M84" t="b">
        <v>0</v>
      </c>
      <c r="N84" t="s">
        <v>8269</v>
      </c>
      <c r="O84">
        <v>4</v>
      </c>
      <c r="P84">
        <v>9.5</v>
      </c>
      <c r="Q84" t="s">
        <v>8315</v>
      </c>
      <c r="R84" t="s">
        <v>8316</v>
      </c>
      <c r="S84">
        <v>41975.124340277776</v>
      </c>
      <c r="T84">
        <v>42005.124340277776</v>
      </c>
    </row>
    <row r="85" spans="1:20" x14ac:dyDescent="0.25">
      <c r="A85">
        <v>3852</v>
      </c>
      <c r="B85" t="s">
        <v>3849</v>
      </c>
      <c r="C85" t="s">
        <v>7961</v>
      </c>
      <c r="D85">
        <v>10000</v>
      </c>
      <c r="E85">
        <v>20</v>
      </c>
      <c r="F85" t="s">
        <v>8220</v>
      </c>
      <c r="G85" t="s">
        <v>8223</v>
      </c>
      <c r="H85" t="s">
        <v>8245</v>
      </c>
      <c r="I85">
        <v>1427427276</v>
      </c>
      <c r="J85">
        <v>1425270876</v>
      </c>
      <c r="K85" t="b">
        <v>0</v>
      </c>
      <c r="L85">
        <v>2</v>
      </c>
      <c r="M85" t="b">
        <v>0</v>
      </c>
      <c r="N85" t="s">
        <v>8269</v>
      </c>
      <c r="O85">
        <v>0</v>
      </c>
      <c r="P85">
        <v>10</v>
      </c>
      <c r="Q85" t="s">
        <v>8315</v>
      </c>
      <c r="R85" t="s">
        <v>8316</v>
      </c>
      <c r="S85">
        <v>42065.190694444449</v>
      </c>
      <c r="T85">
        <v>42090.149027777778</v>
      </c>
    </row>
    <row r="86" spans="1:20" x14ac:dyDescent="0.25">
      <c r="A86">
        <v>3853</v>
      </c>
      <c r="B86" t="s">
        <v>3850</v>
      </c>
      <c r="C86" t="s">
        <v>7962</v>
      </c>
      <c r="D86">
        <v>100000</v>
      </c>
      <c r="E86">
        <v>26</v>
      </c>
      <c r="F86" t="s">
        <v>8220</v>
      </c>
      <c r="G86" t="s">
        <v>8223</v>
      </c>
      <c r="H86" t="s">
        <v>8245</v>
      </c>
      <c r="I86">
        <v>1409602178</v>
      </c>
      <c r="J86">
        <v>1406578178</v>
      </c>
      <c r="K86" t="b">
        <v>0</v>
      </c>
      <c r="L86">
        <v>2</v>
      </c>
      <c r="M86" t="b">
        <v>0</v>
      </c>
      <c r="N86" t="s">
        <v>8269</v>
      </c>
      <c r="O86">
        <v>0</v>
      </c>
      <c r="P86">
        <v>13</v>
      </c>
      <c r="Q86" t="s">
        <v>8315</v>
      </c>
      <c r="R86" t="s">
        <v>8316</v>
      </c>
      <c r="S86">
        <v>41848.84002314815</v>
      </c>
      <c r="T86">
        <v>41883.84002314815</v>
      </c>
    </row>
    <row r="87" spans="1:20" x14ac:dyDescent="0.25">
      <c r="A87">
        <v>3854</v>
      </c>
      <c r="B87" t="s">
        <v>3851</v>
      </c>
      <c r="C87" t="s">
        <v>7963</v>
      </c>
      <c r="D87">
        <v>11000</v>
      </c>
      <c r="E87">
        <v>1788</v>
      </c>
      <c r="F87" t="s">
        <v>8220</v>
      </c>
      <c r="G87" t="s">
        <v>8223</v>
      </c>
      <c r="H87" t="s">
        <v>8245</v>
      </c>
      <c r="I87">
        <v>1431206058</v>
      </c>
      <c r="J87">
        <v>1428614058</v>
      </c>
      <c r="K87" t="b">
        <v>0</v>
      </c>
      <c r="L87">
        <v>20</v>
      </c>
      <c r="M87" t="b">
        <v>0</v>
      </c>
      <c r="N87" t="s">
        <v>8269</v>
      </c>
      <c r="O87">
        <v>16</v>
      </c>
      <c r="P87">
        <v>89.4</v>
      </c>
      <c r="Q87" t="s">
        <v>8315</v>
      </c>
      <c r="R87" t="s">
        <v>8316</v>
      </c>
      <c r="S87">
        <v>42103.884930555556</v>
      </c>
      <c r="T87">
        <v>42133.884930555556</v>
      </c>
    </row>
    <row r="88" spans="1:20" x14ac:dyDescent="0.25">
      <c r="A88">
        <v>3855</v>
      </c>
      <c r="B88" t="s">
        <v>3852</v>
      </c>
      <c r="C88" t="s">
        <v>7964</v>
      </c>
      <c r="D88">
        <v>1000</v>
      </c>
      <c r="E88">
        <v>25</v>
      </c>
      <c r="F88" t="s">
        <v>8220</v>
      </c>
      <c r="G88" t="s">
        <v>8223</v>
      </c>
      <c r="H88" t="s">
        <v>8245</v>
      </c>
      <c r="I88">
        <v>1427408271</v>
      </c>
      <c r="J88">
        <v>1424819871</v>
      </c>
      <c r="K88" t="b">
        <v>0</v>
      </c>
      <c r="L88">
        <v>1</v>
      </c>
      <c r="M88" t="b">
        <v>0</v>
      </c>
      <c r="N88" t="s">
        <v>8269</v>
      </c>
      <c r="O88">
        <v>3</v>
      </c>
      <c r="P88">
        <v>25</v>
      </c>
      <c r="Q88" t="s">
        <v>8315</v>
      </c>
      <c r="R88" t="s">
        <v>8316</v>
      </c>
      <c r="S88">
        <v>42059.970729166671</v>
      </c>
      <c r="T88">
        <v>42089.929062499999</v>
      </c>
    </row>
    <row r="89" spans="1:20" x14ac:dyDescent="0.25">
      <c r="A89">
        <v>3856</v>
      </c>
      <c r="B89" t="s">
        <v>3853</v>
      </c>
      <c r="C89" t="s">
        <v>7965</v>
      </c>
      <c r="D89">
        <v>5000</v>
      </c>
      <c r="E89">
        <v>1</v>
      </c>
      <c r="F89" t="s">
        <v>8220</v>
      </c>
      <c r="G89" t="s">
        <v>8223</v>
      </c>
      <c r="H89" t="s">
        <v>8245</v>
      </c>
      <c r="I89">
        <v>1425833403</v>
      </c>
      <c r="J89">
        <v>1423245003</v>
      </c>
      <c r="K89" t="b">
        <v>0</v>
      </c>
      <c r="L89">
        <v>1</v>
      </c>
      <c r="M89" t="b">
        <v>0</v>
      </c>
      <c r="N89" t="s">
        <v>8269</v>
      </c>
      <c r="O89">
        <v>0</v>
      </c>
      <c r="P89">
        <v>1</v>
      </c>
      <c r="Q89" t="s">
        <v>8315</v>
      </c>
      <c r="R89" t="s">
        <v>8316</v>
      </c>
      <c r="S89">
        <v>42041.743090277778</v>
      </c>
      <c r="T89">
        <v>42071.701423611114</v>
      </c>
    </row>
    <row r="90" spans="1:20" x14ac:dyDescent="0.25">
      <c r="A90">
        <v>3857</v>
      </c>
      <c r="B90" t="s">
        <v>3854</v>
      </c>
      <c r="C90" t="s">
        <v>7966</v>
      </c>
      <c r="D90">
        <v>5000</v>
      </c>
      <c r="E90">
        <v>260</v>
      </c>
      <c r="F90" t="s">
        <v>8220</v>
      </c>
      <c r="G90" t="s">
        <v>8223</v>
      </c>
      <c r="H90" t="s">
        <v>8245</v>
      </c>
      <c r="I90">
        <v>1406913120</v>
      </c>
      <c r="J90">
        <v>1404927690</v>
      </c>
      <c r="K90" t="b">
        <v>0</v>
      </c>
      <c r="L90">
        <v>4</v>
      </c>
      <c r="M90" t="b">
        <v>0</v>
      </c>
      <c r="N90" t="s">
        <v>8269</v>
      </c>
      <c r="O90">
        <v>5</v>
      </c>
      <c r="P90">
        <v>65</v>
      </c>
      <c r="Q90" t="s">
        <v>8315</v>
      </c>
      <c r="R90" t="s">
        <v>8316</v>
      </c>
      <c r="S90">
        <v>41829.73715277778</v>
      </c>
      <c r="T90">
        <v>41852.716666666667</v>
      </c>
    </row>
    <row r="91" spans="1:20" x14ac:dyDescent="0.25">
      <c r="A91">
        <v>3859</v>
      </c>
      <c r="B91" t="s">
        <v>3856</v>
      </c>
      <c r="C91" t="s">
        <v>7968</v>
      </c>
      <c r="D91">
        <v>2500</v>
      </c>
      <c r="E91">
        <v>1</v>
      </c>
      <c r="F91" t="s">
        <v>8220</v>
      </c>
      <c r="G91" t="s">
        <v>8223</v>
      </c>
      <c r="H91" t="s">
        <v>8245</v>
      </c>
      <c r="I91">
        <v>1403730000</v>
      </c>
      <c r="J91">
        <v>1401485207</v>
      </c>
      <c r="K91" t="b">
        <v>0</v>
      </c>
      <c r="L91">
        <v>1</v>
      </c>
      <c r="M91" t="b">
        <v>0</v>
      </c>
      <c r="N91" t="s">
        <v>8269</v>
      </c>
      <c r="O91">
        <v>0</v>
      </c>
      <c r="P91">
        <v>1</v>
      </c>
      <c r="Q91" t="s">
        <v>8315</v>
      </c>
      <c r="R91" t="s">
        <v>8316</v>
      </c>
      <c r="S91">
        <v>41789.893599537041</v>
      </c>
      <c r="T91">
        <v>41815.875</v>
      </c>
    </row>
    <row r="92" spans="1:20" x14ac:dyDescent="0.25">
      <c r="A92">
        <v>3860</v>
      </c>
      <c r="B92" t="s">
        <v>3857</v>
      </c>
      <c r="C92" t="s">
        <v>7969</v>
      </c>
      <c r="D92">
        <v>6000</v>
      </c>
      <c r="E92">
        <v>1060</v>
      </c>
      <c r="F92" t="s">
        <v>8220</v>
      </c>
      <c r="G92" t="s">
        <v>8223</v>
      </c>
      <c r="H92" t="s">
        <v>8245</v>
      </c>
      <c r="I92">
        <v>1407858710</v>
      </c>
      <c r="J92">
        <v>1405266710</v>
      </c>
      <c r="K92" t="b">
        <v>0</v>
      </c>
      <c r="L92">
        <v>13</v>
      </c>
      <c r="M92" t="b">
        <v>0</v>
      </c>
      <c r="N92" t="s">
        <v>8269</v>
      </c>
      <c r="O92">
        <v>18</v>
      </c>
      <c r="P92">
        <v>81.540000000000006</v>
      </c>
      <c r="Q92" t="s">
        <v>8315</v>
      </c>
      <c r="R92" t="s">
        <v>8316</v>
      </c>
      <c r="S92">
        <v>41833.660995370366</v>
      </c>
      <c r="T92">
        <v>41863.660995370366</v>
      </c>
    </row>
    <row r="93" spans="1:20" x14ac:dyDescent="0.25">
      <c r="A93">
        <v>3861</v>
      </c>
      <c r="B93" t="s">
        <v>3858</v>
      </c>
      <c r="C93" t="s">
        <v>7970</v>
      </c>
      <c r="D93">
        <v>2000</v>
      </c>
      <c r="E93">
        <v>100</v>
      </c>
      <c r="F93" t="s">
        <v>8220</v>
      </c>
      <c r="G93" t="s">
        <v>8223</v>
      </c>
      <c r="H93" t="s">
        <v>8245</v>
      </c>
      <c r="I93">
        <v>1415828820</v>
      </c>
      <c r="J93">
        <v>1412258977</v>
      </c>
      <c r="K93" t="b">
        <v>0</v>
      </c>
      <c r="L93">
        <v>1</v>
      </c>
      <c r="M93" t="b">
        <v>0</v>
      </c>
      <c r="N93" t="s">
        <v>8269</v>
      </c>
      <c r="O93">
        <v>5</v>
      </c>
      <c r="P93">
        <v>100</v>
      </c>
      <c r="Q93" t="s">
        <v>8315</v>
      </c>
      <c r="R93" t="s">
        <v>8316</v>
      </c>
      <c r="S93">
        <v>41914.590011574073</v>
      </c>
      <c r="T93">
        <v>41955.907638888893</v>
      </c>
    </row>
    <row r="94" spans="1:20" x14ac:dyDescent="0.25">
      <c r="A94">
        <v>3862</v>
      </c>
      <c r="B94" t="s">
        <v>3859</v>
      </c>
      <c r="C94" t="s">
        <v>7971</v>
      </c>
      <c r="D94">
        <v>7500</v>
      </c>
      <c r="E94">
        <v>1</v>
      </c>
      <c r="F94" t="s">
        <v>8220</v>
      </c>
      <c r="G94" t="s">
        <v>8223</v>
      </c>
      <c r="H94" t="s">
        <v>8245</v>
      </c>
      <c r="I94">
        <v>1473699540</v>
      </c>
      <c r="J94">
        <v>1472451356</v>
      </c>
      <c r="K94" t="b">
        <v>0</v>
      </c>
      <c r="L94">
        <v>1</v>
      </c>
      <c r="M94" t="b">
        <v>0</v>
      </c>
      <c r="N94" t="s">
        <v>8269</v>
      </c>
      <c r="O94">
        <v>0</v>
      </c>
      <c r="P94">
        <v>1</v>
      </c>
      <c r="Q94" t="s">
        <v>8315</v>
      </c>
      <c r="R94" t="s">
        <v>8316</v>
      </c>
      <c r="S94">
        <v>42611.261064814811</v>
      </c>
      <c r="T94">
        <v>42625.707638888889</v>
      </c>
    </row>
    <row r="95" spans="1:20" x14ac:dyDescent="0.25">
      <c r="A95">
        <v>3863</v>
      </c>
      <c r="B95" t="s">
        <v>3860</v>
      </c>
      <c r="C95" t="s">
        <v>7972</v>
      </c>
      <c r="D95">
        <v>6000</v>
      </c>
      <c r="E95">
        <v>0</v>
      </c>
      <c r="F95" t="s">
        <v>8220</v>
      </c>
      <c r="G95" t="s">
        <v>8223</v>
      </c>
      <c r="H95" t="s">
        <v>8245</v>
      </c>
      <c r="I95">
        <v>1446739905</v>
      </c>
      <c r="J95">
        <v>1441552305</v>
      </c>
      <c r="K95" t="b">
        <v>0</v>
      </c>
      <c r="L95">
        <v>0</v>
      </c>
      <c r="M95" t="b">
        <v>0</v>
      </c>
      <c r="N95" t="s">
        <v>8269</v>
      </c>
      <c r="O95">
        <v>0</v>
      </c>
      <c r="P95">
        <v>0</v>
      </c>
      <c r="Q95" t="s">
        <v>8315</v>
      </c>
      <c r="R95" t="s">
        <v>8316</v>
      </c>
      <c r="S95">
        <v>42253.633159722223</v>
      </c>
      <c r="T95">
        <v>42313.674826388888</v>
      </c>
    </row>
    <row r="96" spans="1:20" x14ac:dyDescent="0.25">
      <c r="A96">
        <v>3864</v>
      </c>
      <c r="B96" t="s">
        <v>3861</v>
      </c>
      <c r="C96" t="s">
        <v>7973</v>
      </c>
      <c r="D96">
        <v>5000</v>
      </c>
      <c r="E96">
        <v>60</v>
      </c>
      <c r="F96" t="s">
        <v>8220</v>
      </c>
      <c r="G96" t="s">
        <v>8223</v>
      </c>
      <c r="H96" t="s">
        <v>8245</v>
      </c>
      <c r="I96">
        <v>1447799054</v>
      </c>
      <c r="J96">
        <v>1445203454</v>
      </c>
      <c r="K96" t="b">
        <v>0</v>
      </c>
      <c r="L96">
        <v>3</v>
      </c>
      <c r="M96" t="b">
        <v>0</v>
      </c>
      <c r="N96" t="s">
        <v>8269</v>
      </c>
      <c r="O96">
        <v>1</v>
      </c>
      <c r="P96">
        <v>20</v>
      </c>
      <c r="Q96" t="s">
        <v>8315</v>
      </c>
      <c r="R96" t="s">
        <v>8316</v>
      </c>
      <c r="S96">
        <v>42295.891828703709</v>
      </c>
      <c r="T96">
        <v>42325.933495370366</v>
      </c>
    </row>
    <row r="97" spans="1:20" x14ac:dyDescent="0.25">
      <c r="A97">
        <v>3866</v>
      </c>
      <c r="B97" t="s">
        <v>3863</v>
      </c>
      <c r="C97" t="s">
        <v>7975</v>
      </c>
      <c r="D97">
        <v>2000</v>
      </c>
      <c r="E97">
        <v>11</v>
      </c>
      <c r="F97" t="s">
        <v>8220</v>
      </c>
      <c r="G97" t="s">
        <v>8223</v>
      </c>
      <c r="H97" t="s">
        <v>8245</v>
      </c>
      <c r="I97">
        <v>1458703740</v>
      </c>
      <c r="J97">
        <v>1454453021</v>
      </c>
      <c r="K97" t="b">
        <v>0</v>
      </c>
      <c r="L97">
        <v>2</v>
      </c>
      <c r="M97" t="b">
        <v>0</v>
      </c>
      <c r="N97" t="s">
        <v>8269</v>
      </c>
      <c r="O97">
        <v>1</v>
      </c>
      <c r="P97">
        <v>5.5</v>
      </c>
      <c r="Q97" t="s">
        <v>8315</v>
      </c>
      <c r="R97" t="s">
        <v>8316</v>
      </c>
      <c r="S97">
        <v>42402.947002314817</v>
      </c>
      <c r="T97">
        <v>42452.145138888889</v>
      </c>
    </row>
    <row r="98" spans="1:20" x14ac:dyDescent="0.25">
      <c r="A98">
        <v>3867</v>
      </c>
      <c r="B98" t="s">
        <v>3864</v>
      </c>
      <c r="C98" t="s">
        <v>7976</v>
      </c>
      <c r="D98">
        <v>2000</v>
      </c>
      <c r="E98">
        <v>251</v>
      </c>
      <c r="F98" t="s">
        <v>8220</v>
      </c>
      <c r="G98" t="s">
        <v>8223</v>
      </c>
      <c r="H98" t="s">
        <v>8245</v>
      </c>
      <c r="I98">
        <v>1466278339</v>
      </c>
      <c r="J98">
        <v>1463686339</v>
      </c>
      <c r="K98" t="b">
        <v>0</v>
      </c>
      <c r="L98">
        <v>5</v>
      </c>
      <c r="M98" t="b">
        <v>0</v>
      </c>
      <c r="N98" t="s">
        <v>8269</v>
      </c>
      <c r="O98">
        <v>13</v>
      </c>
      <c r="P98">
        <v>50.2</v>
      </c>
      <c r="Q98" t="s">
        <v>8315</v>
      </c>
      <c r="R98" t="s">
        <v>8316</v>
      </c>
      <c r="S98">
        <v>42509.814108796301</v>
      </c>
      <c r="T98">
        <v>42539.814108796301</v>
      </c>
    </row>
    <row r="99" spans="1:20" x14ac:dyDescent="0.25">
      <c r="A99">
        <v>3889</v>
      </c>
      <c r="B99" t="s">
        <v>3886</v>
      </c>
      <c r="C99" t="s">
        <v>7997</v>
      </c>
      <c r="D99">
        <v>8000</v>
      </c>
      <c r="E99">
        <v>118</v>
      </c>
      <c r="F99" t="s">
        <v>8220</v>
      </c>
      <c r="G99" t="s">
        <v>8223</v>
      </c>
      <c r="H99" t="s">
        <v>8245</v>
      </c>
      <c r="I99">
        <v>1420413960</v>
      </c>
      <c r="J99">
        <v>1417651630</v>
      </c>
      <c r="K99" t="b">
        <v>0</v>
      </c>
      <c r="L99">
        <v>9</v>
      </c>
      <c r="M99" t="b">
        <v>0</v>
      </c>
      <c r="N99" t="s">
        <v>8269</v>
      </c>
      <c r="O99">
        <v>1</v>
      </c>
      <c r="P99">
        <v>13.11</v>
      </c>
      <c r="Q99" t="s">
        <v>8315</v>
      </c>
      <c r="R99" t="s">
        <v>8316</v>
      </c>
      <c r="S99">
        <v>41977.004976851851</v>
      </c>
      <c r="T99">
        <v>42008.976388888885</v>
      </c>
    </row>
    <row r="100" spans="1:20" x14ac:dyDescent="0.25">
      <c r="A100">
        <v>3890</v>
      </c>
      <c r="B100" t="s">
        <v>3887</v>
      </c>
      <c r="C100" t="s">
        <v>7998</v>
      </c>
      <c r="D100">
        <v>15000</v>
      </c>
      <c r="E100">
        <v>2524</v>
      </c>
      <c r="F100" t="s">
        <v>8220</v>
      </c>
      <c r="G100" t="s">
        <v>8223</v>
      </c>
      <c r="H100" t="s">
        <v>8245</v>
      </c>
      <c r="I100">
        <v>1439662344</v>
      </c>
      <c r="J100">
        <v>1434478344</v>
      </c>
      <c r="K100" t="b">
        <v>0</v>
      </c>
      <c r="L100">
        <v>8</v>
      </c>
      <c r="M100" t="b">
        <v>0</v>
      </c>
      <c r="N100" t="s">
        <v>8269</v>
      </c>
      <c r="O100">
        <v>17</v>
      </c>
      <c r="P100">
        <v>315.5</v>
      </c>
      <c r="Q100" t="s">
        <v>8315</v>
      </c>
      <c r="R100" t="s">
        <v>8316</v>
      </c>
      <c r="S100">
        <v>42171.758611111116</v>
      </c>
      <c r="T100">
        <v>42231.758611111116</v>
      </c>
    </row>
    <row r="101" spans="1:20" x14ac:dyDescent="0.25">
      <c r="A101">
        <v>3891</v>
      </c>
      <c r="B101" t="s">
        <v>3888</v>
      </c>
      <c r="C101" t="s">
        <v>7999</v>
      </c>
      <c r="D101">
        <v>800</v>
      </c>
      <c r="E101">
        <v>260</v>
      </c>
      <c r="F101" t="s">
        <v>8220</v>
      </c>
      <c r="G101" t="s">
        <v>8223</v>
      </c>
      <c r="H101" t="s">
        <v>8245</v>
      </c>
      <c r="I101">
        <v>1427086740</v>
      </c>
      <c r="J101">
        <v>1424488244</v>
      </c>
      <c r="K101" t="b">
        <v>0</v>
      </c>
      <c r="L101">
        <v>7</v>
      </c>
      <c r="M101" t="b">
        <v>0</v>
      </c>
      <c r="N101" t="s">
        <v>8269</v>
      </c>
      <c r="O101">
        <v>33</v>
      </c>
      <c r="P101">
        <v>37.14</v>
      </c>
      <c r="Q101" t="s">
        <v>8315</v>
      </c>
      <c r="R101" t="s">
        <v>8316</v>
      </c>
      <c r="S101">
        <v>42056.1324537037</v>
      </c>
      <c r="T101">
        <v>42086.207638888889</v>
      </c>
    </row>
    <row r="102" spans="1:20" x14ac:dyDescent="0.25">
      <c r="A102">
        <v>3892</v>
      </c>
      <c r="B102" t="s">
        <v>3889</v>
      </c>
      <c r="C102" t="s">
        <v>8000</v>
      </c>
      <c r="D102">
        <v>1000</v>
      </c>
      <c r="E102">
        <v>0</v>
      </c>
      <c r="F102" t="s">
        <v>8220</v>
      </c>
      <c r="G102" t="s">
        <v>8223</v>
      </c>
      <c r="H102" t="s">
        <v>8245</v>
      </c>
      <c r="I102">
        <v>1408863600</v>
      </c>
      <c r="J102">
        <v>1408203557</v>
      </c>
      <c r="K102" t="b">
        <v>0</v>
      </c>
      <c r="L102">
        <v>0</v>
      </c>
      <c r="M102" t="b">
        <v>0</v>
      </c>
      <c r="N102" t="s">
        <v>8269</v>
      </c>
      <c r="O102">
        <v>0</v>
      </c>
      <c r="P102">
        <v>0</v>
      </c>
      <c r="Q102" t="s">
        <v>8315</v>
      </c>
      <c r="R102" t="s">
        <v>8316</v>
      </c>
      <c r="S102">
        <v>41867.652280092596</v>
      </c>
      <c r="T102">
        <v>41875.291666666664</v>
      </c>
    </row>
    <row r="103" spans="1:20" x14ac:dyDescent="0.25">
      <c r="A103">
        <v>3893</v>
      </c>
      <c r="B103" t="s">
        <v>3890</v>
      </c>
      <c r="C103" t="s">
        <v>8001</v>
      </c>
      <c r="D103">
        <v>50000</v>
      </c>
      <c r="E103">
        <v>10775</v>
      </c>
      <c r="F103" t="s">
        <v>8220</v>
      </c>
      <c r="G103" t="s">
        <v>8223</v>
      </c>
      <c r="H103" t="s">
        <v>8245</v>
      </c>
      <c r="I103">
        <v>1404194400</v>
      </c>
      <c r="J103">
        <v>1400600840</v>
      </c>
      <c r="K103" t="b">
        <v>0</v>
      </c>
      <c r="L103">
        <v>84</v>
      </c>
      <c r="M103" t="b">
        <v>0</v>
      </c>
      <c r="N103" t="s">
        <v>8269</v>
      </c>
      <c r="O103">
        <v>22</v>
      </c>
      <c r="P103">
        <v>128.27000000000001</v>
      </c>
      <c r="Q103" t="s">
        <v>8315</v>
      </c>
      <c r="R103" t="s">
        <v>8316</v>
      </c>
      <c r="S103">
        <v>41779.657870370371</v>
      </c>
      <c r="T103">
        <v>41821.25</v>
      </c>
    </row>
    <row r="104" spans="1:20" x14ac:dyDescent="0.25">
      <c r="A104">
        <v>3894</v>
      </c>
      <c r="B104" t="s">
        <v>3891</v>
      </c>
      <c r="C104" t="s">
        <v>8002</v>
      </c>
      <c r="D104">
        <v>15000</v>
      </c>
      <c r="E104">
        <v>520</v>
      </c>
      <c r="F104" t="s">
        <v>8220</v>
      </c>
      <c r="G104" t="s">
        <v>8223</v>
      </c>
      <c r="H104" t="s">
        <v>8245</v>
      </c>
      <c r="I104">
        <v>1481000340</v>
      </c>
      <c r="J104">
        <v>1478386812</v>
      </c>
      <c r="K104" t="b">
        <v>0</v>
      </c>
      <c r="L104">
        <v>11</v>
      </c>
      <c r="M104" t="b">
        <v>0</v>
      </c>
      <c r="N104" t="s">
        <v>8269</v>
      </c>
      <c r="O104">
        <v>3</v>
      </c>
      <c r="P104">
        <v>47.27</v>
      </c>
      <c r="Q104" t="s">
        <v>8315</v>
      </c>
      <c r="R104" t="s">
        <v>8316</v>
      </c>
      <c r="S104">
        <v>42679.958472222221</v>
      </c>
      <c r="T104">
        <v>42710.207638888889</v>
      </c>
    </row>
    <row r="105" spans="1:20" x14ac:dyDescent="0.25">
      <c r="A105">
        <v>3895</v>
      </c>
      <c r="B105" t="s">
        <v>3892</v>
      </c>
      <c r="C105" t="s">
        <v>8003</v>
      </c>
      <c r="D105">
        <v>1000</v>
      </c>
      <c r="E105">
        <v>50</v>
      </c>
      <c r="F105" t="s">
        <v>8220</v>
      </c>
      <c r="G105" t="s">
        <v>8223</v>
      </c>
      <c r="H105" t="s">
        <v>8245</v>
      </c>
      <c r="I105">
        <v>1425103218</v>
      </c>
      <c r="J105">
        <v>1422424818</v>
      </c>
      <c r="K105" t="b">
        <v>0</v>
      </c>
      <c r="L105">
        <v>1</v>
      </c>
      <c r="M105" t="b">
        <v>0</v>
      </c>
      <c r="N105" t="s">
        <v>8269</v>
      </c>
      <c r="O105">
        <v>5</v>
      </c>
      <c r="P105">
        <v>50</v>
      </c>
      <c r="Q105" t="s">
        <v>8315</v>
      </c>
      <c r="R105" t="s">
        <v>8316</v>
      </c>
      <c r="S105">
        <v>42032.250208333338</v>
      </c>
      <c r="T105">
        <v>42063.250208333338</v>
      </c>
    </row>
    <row r="106" spans="1:20" x14ac:dyDescent="0.25">
      <c r="A106">
        <v>3896</v>
      </c>
      <c r="B106" t="s">
        <v>3893</v>
      </c>
      <c r="C106" t="s">
        <v>8004</v>
      </c>
      <c r="D106">
        <v>1600</v>
      </c>
      <c r="E106">
        <v>170</v>
      </c>
      <c r="F106" t="s">
        <v>8220</v>
      </c>
      <c r="G106" t="s">
        <v>8223</v>
      </c>
      <c r="H106" t="s">
        <v>8245</v>
      </c>
      <c r="I106">
        <v>1402979778</v>
      </c>
      <c r="J106">
        <v>1401770178</v>
      </c>
      <c r="K106" t="b">
        <v>0</v>
      </c>
      <c r="L106">
        <v>4</v>
      </c>
      <c r="M106" t="b">
        <v>0</v>
      </c>
      <c r="N106" t="s">
        <v>8269</v>
      </c>
      <c r="O106">
        <v>11</v>
      </c>
      <c r="P106">
        <v>42.5</v>
      </c>
      <c r="Q106" t="s">
        <v>8315</v>
      </c>
      <c r="R106" t="s">
        <v>8316</v>
      </c>
      <c r="S106">
        <v>41793.191875000004</v>
      </c>
      <c r="T106">
        <v>41807.191875000004</v>
      </c>
    </row>
    <row r="107" spans="1:20" x14ac:dyDescent="0.25">
      <c r="A107">
        <v>3899</v>
      </c>
      <c r="B107" t="s">
        <v>3896</v>
      </c>
      <c r="C107" t="s">
        <v>8007</v>
      </c>
      <c r="D107">
        <v>10000</v>
      </c>
      <c r="E107">
        <v>125</v>
      </c>
      <c r="F107" t="s">
        <v>8220</v>
      </c>
      <c r="G107" t="s">
        <v>8223</v>
      </c>
      <c r="H107" t="s">
        <v>8245</v>
      </c>
      <c r="I107">
        <v>1407868561</v>
      </c>
      <c r="J107">
        <v>1406140561</v>
      </c>
      <c r="K107" t="b">
        <v>0</v>
      </c>
      <c r="L107">
        <v>2</v>
      </c>
      <c r="M107" t="b">
        <v>0</v>
      </c>
      <c r="N107" t="s">
        <v>8269</v>
      </c>
      <c r="O107">
        <v>1</v>
      </c>
      <c r="P107">
        <v>62.5</v>
      </c>
      <c r="Q107" t="s">
        <v>8315</v>
      </c>
      <c r="R107" t="s">
        <v>8316</v>
      </c>
      <c r="S107">
        <v>41843.775011574071</v>
      </c>
      <c r="T107">
        <v>41863.775011574071</v>
      </c>
    </row>
    <row r="108" spans="1:20" x14ac:dyDescent="0.25">
      <c r="A108">
        <v>3900</v>
      </c>
      <c r="B108" t="s">
        <v>3897</v>
      </c>
      <c r="C108" t="s">
        <v>8008</v>
      </c>
      <c r="D108">
        <v>2500</v>
      </c>
      <c r="E108">
        <v>135</v>
      </c>
      <c r="F108" t="s">
        <v>8220</v>
      </c>
      <c r="G108" t="s">
        <v>8223</v>
      </c>
      <c r="H108" t="s">
        <v>8245</v>
      </c>
      <c r="I108">
        <v>1433988791</v>
      </c>
      <c r="J108">
        <v>1431396791</v>
      </c>
      <c r="K108" t="b">
        <v>0</v>
      </c>
      <c r="L108">
        <v>5</v>
      </c>
      <c r="M108" t="b">
        <v>0</v>
      </c>
      <c r="N108" t="s">
        <v>8269</v>
      </c>
      <c r="O108">
        <v>5</v>
      </c>
      <c r="P108">
        <v>27</v>
      </c>
      <c r="Q108" t="s">
        <v>8315</v>
      </c>
      <c r="R108" t="s">
        <v>8316</v>
      </c>
      <c r="S108">
        <v>42136.092488425929</v>
      </c>
      <c r="T108">
        <v>42166.092488425929</v>
      </c>
    </row>
    <row r="109" spans="1:20" x14ac:dyDescent="0.25">
      <c r="A109">
        <v>3901</v>
      </c>
      <c r="B109" t="s">
        <v>3898</v>
      </c>
      <c r="C109" t="s">
        <v>8009</v>
      </c>
      <c r="D109">
        <v>3000</v>
      </c>
      <c r="E109">
        <v>25</v>
      </c>
      <c r="F109" t="s">
        <v>8220</v>
      </c>
      <c r="G109" t="s">
        <v>8223</v>
      </c>
      <c r="H109" t="s">
        <v>8245</v>
      </c>
      <c r="I109">
        <v>1450554599</v>
      </c>
      <c r="J109">
        <v>1447098599</v>
      </c>
      <c r="K109" t="b">
        <v>0</v>
      </c>
      <c r="L109">
        <v>1</v>
      </c>
      <c r="M109" t="b">
        <v>0</v>
      </c>
      <c r="N109" t="s">
        <v>8269</v>
      </c>
      <c r="O109">
        <v>1</v>
      </c>
      <c r="P109">
        <v>25</v>
      </c>
      <c r="Q109" t="s">
        <v>8315</v>
      </c>
      <c r="R109" t="s">
        <v>8316</v>
      </c>
      <c r="S109">
        <v>42317.826377314821</v>
      </c>
      <c r="T109">
        <v>42357.826377314821</v>
      </c>
    </row>
    <row r="110" spans="1:20" x14ac:dyDescent="0.25">
      <c r="A110">
        <v>3903</v>
      </c>
      <c r="B110" t="s">
        <v>3900</v>
      </c>
      <c r="C110" t="s">
        <v>8011</v>
      </c>
      <c r="D110">
        <v>1500</v>
      </c>
      <c r="E110">
        <v>0</v>
      </c>
      <c r="F110" t="s">
        <v>8220</v>
      </c>
      <c r="G110" t="s">
        <v>8223</v>
      </c>
      <c r="H110" t="s">
        <v>8245</v>
      </c>
      <c r="I110">
        <v>1439581080</v>
      </c>
      <c r="J110">
        <v>1435709765</v>
      </c>
      <c r="K110" t="b">
        <v>0</v>
      </c>
      <c r="L110">
        <v>0</v>
      </c>
      <c r="M110" t="b">
        <v>0</v>
      </c>
      <c r="N110" t="s">
        <v>8269</v>
      </c>
      <c r="O110">
        <v>0</v>
      </c>
      <c r="P110">
        <v>0</v>
      </c>
      <c r="Q110" t="s">
        <v>8315</v>
      </c>
      <c r="R110" t="s">
        <v>8316</v>
      </c>
      <c r="S110">
        <v>42186.01116898148</v>
      </c>
      <c r="T110">
        <v>42230.818055555559</v>
      </c>
    </row>
    <row r="111" spans="1:20" x14ac:dyDescent="0.25">
      <c r="A111">
        <v>3904</v>
      </c>
      <c r="B111" t="s">
        <v>3901</v>
      </c>
      <c r="C111" t="s">
        <v>8012</v>
      </c>
      <c r="D111">
        <v>10000</v>
      </c>
      <c r="E111">
        <v>3</v>
      </c>
      <c r="F111" t="s">
        <v>8220</v>
      </c>
      <c r="G111" t="s">
        <v>8223</v>
      </c>
      <c r="H111" t="s">
        <v>8245</v>
      </c>
      <c r="I111">
        <v>1429074240</v>
      </c>
      <c r="J111">
        <v>1427866200</v>
      </c>
      <c r="K111" t="b">
        <v>0</v>
      </c>
      <c r="L111">
        <v>2</v>
      </c>
      <c r="M111" t="b">
        <v>0</v>
      </c>
      <c r="N111" t="s">
        <v>8269</v>
      </c>
      <c r="O111">
        <v>0</v>
      </c>
      <c r="P111">
        <v>1.5</v>
      </c>
      <c r="Q111" t="s">
        <v>8315</v>
      </c>
      <c r="R111" t="s">
        <v>8316</v>
      </c>
      <c r="S111">
        <v>42095.229166666672</v>
      </c>
      <c r="T111">
        <v>42109.211111111115</v>
      </c>
    </row>
    <row r="112" spans="1:20" x14ac:dyDescent="0.25">
      <c r="A112">
        <v>3907</v>
      </c>
      <c r="B112" t="s">
        <v>3904</v>
      </c>
      <c r="C112" t="s">
        <v>8015</v>
      </c>
      <c r="D112">
        <v>1000</v>
      </c>
      <c r="E112">
        <v>153</v>
      </c>
      <c r="F112" t="s">
        <v>8220</v>
      </c>
      <c r="G112" t="s">
        <v>8223</v>
      </c>
      <c r="H112" t="s">
        <v>8245</v>
      </c>
      <c r="I112">
        <v>1414354080</v>
      </c>
      <c r="J112">
        <v>1411587606</v>
      </c>
      <c r="K112" t="b">
        <v>0</v>
      </c>
      <c r="L112">
        <v>4</v>
      </c>
      <c r="M112" t="b">
        <v>0</v>
      </c>
      <c r="N112" t="s">
        <v>8269</v>
      </c>
      <c r="O112">
        <v>15</v>
      </c>
      <c r="P112">
        <v>38.25</v>
      </c>
      <c r="Q112" t="s">
        <v>8315</v>
      </c>
      <c r="R112" t="s">
        <v>8316</v>
      </c>
      <c r="S112">
        <v>41906.819513888891</v>
      </c>
      <c r="T112">
        <v>41938.838888888888</v>
      </c>
    </row>
    <row r="113" spans="1:20" x14ac:dyDescent="0.25">
      <c r="A113">
        <v>3908</v>
      </c>
      <c r="B113" t="s">
        <v>3905</v>
      </c>
      <c r="C113" t="s">
        <v>8016</v>
      </c>
      <c r="D113">
        <v>750</v>
      </c>
      <c r="E113">
        <v>65</v>
      </c>
      <c r="F113" t="s">
        <v>8220</v>
      </c>
      <c r="G113" t="s">
        <v>8223</v>
      </c>
      <c r="H113" t="s">
        <v>8245</v>
      </c>
      <c r="I113">
        <v>1406603696</v>
      </c>
      <c r="J113">
        <v>1405307696</v>
      </c>
      <c r="K113" t="b">
        <v>0</v>
      </c>
      <c r="L113">
        <v>4</v>
      </c>
      <c r="M113" t="b">
        <v>0</v>
      </c>
      <c r="N113" t="s">
        <v>8269</v>
      </c>
      <c r="O113">
        <v>9</v>
      </c>
      <c r="P113">
        <v>16.25</v>
      </c>
      <c r="Q113" t="s">
        <v>8315</v>
      </c>
      <c r="R113" t="s">
        <v>8316</v>
      </c>
      <c r="S113">
        <v>41834.135370370372</v>
      </c>
      <c r="T113">
        <v>41849.135370370372</v>
      </c>
    </row>
    <row r="114" spans="1:20" x14ac:dyDescent="0.25">
      <c r="A114">
        <v>3909</v>
      </c>
      <c r="B114" t="s">
        <v>3906</v>
      </c>
      <c r="C114" t="s">
        <v>8017</v>
      </c>
      <c r="D114">
        <v>60000</v>
      </c>
      <c r="E114">
        <v>135</v>
      </c>
      <c r="F114" t="s">
        <v>8220</v>
      </c>
      <c r="G114" t="s">
        <v>8223</v>
      </c>
      <c r="H114" t="s">
        <v>8245</v>
      </c>
      <c r="I114">
        <v>1410424642</v>
      </c>
      <c r="J114">
        <v>1407832642</v>
      </c>
      <c r="K114" t="b">
        <v>0</v>
      </c>
      <c r="L114">
        <v>4</v>
      </c>
      <c r="M114" t="b">
        <v>0</v>
      </c>
      <c r="N114" t="s">
        <v>8269</v>
      </c>
      <c r="O114">
        <v>0</v>
      </c>
      <c r="P114">
        <v>33.75</v>
      </c>
      <c r="Q114" t="s">
        <v>8315</v>
      </c>
      <c r="R114" t="s">
        <v>8316</v>
      </c>
      <c r="S114">
        <v>41863.359282407408</v>
      </c>
      <c r="T114">
        <v>41893.359282407408</v>
      </c>
    </row>
    <row r="115" spans="1:20" x14ac:dyDescent="0.25">
      <c r="A115">
        <v>3910</v>
      </c>
      <c r="B115" t="s">
        <v>3907</v>
      </c>
      <c r="C115" t="s">
        <v>8018</v>
      </c>
      <c r="D115">
        <v>6000</v>
      </c>
      <c r="E115">
        <v>185</v>
      </c>
      <c r="F115" t="s">
        <v>8220</v>
      </c>
      <c r="G115" t="s">
        <v>8223</v>
      </c>
      <c r="H115" t="s">
        <v>8245</v>
      </c>
      <c r="I115">
        <v>1441649397</v>
      </c>
      <c r="J115">
        <v>1439057397</v>
      </c>
      <c r="K115" t="b">
        <v>0</v>
      </c>
      <c r="L115">
        <v>3</v>
      </c>
      <c r="M115" t="b">
        <v>0</v>
      </c>
      <c r="N115" t="s">
        <v>8269</v>
      </c>
      <c r="O115">
        <v>3</v>
      </c>
      <c r="P115">
        <v>61.67</v>
      </c>
      <c r="Q115" t="s">
        <v>8315</v>
      </c>
      <c r="R115" t="s">
        <v>8316</v>
      </c>
      <c r="S115">
        <v>42224.756909722222</v>
      </c>
      <c r="T115">
        <v>42254.756909722222</v>
      </c>
    </row>
    <row r="116" spans="1:20" x14ac:dyDescent="0.25">
      <c r="A116">
        <v>3911</v>
      </c>
      <c r="B116" t="s">
        <v>3908</v>
      </c>
      <c r="C116" t="s">
        <v>8019</v>
      </c>
      <c r="D116">
        <v>8000</v>
      </c>
      <c r="E116">
        <v>2993</v>
      </c>
      <c r="F116" t="s">
        <v>8220</v>
      </c>
      <c r="G116" t="s">
        <v>8223</v>
      </c>
      <c r="H116" t="s">
        <v>8245</v>
      </c>
      <c r="I116">
        <v>1417033777</v>
      </c>
      <c r="J116">
        <v>1414438177</v>
      </c>
      <c r="K116" t="b">
        <v>0</v>
      </c>
      <c r="L116">
        <v>36</v>
      </c>
      <c r="M116" t="b">
        <v>0</v>
      </c>
      <c r="N116" t="s">
        <v>8269</v>
      </c>
      <c r="O116">
        <v>37</v>
      </c>
      <c r="P116">
        <v>83.14</v>
      </c>
      <c r="Q116" t="s">
        <v>8315</v>
      </c>
      <c r="R116" t="s">
        <v>8316</v>
      </c>
      <c r="S116">
        <v>41939.8122337963</v>
      </c>
      <c r="T116">
        <v>41969.853900462964</v>
      </c>
    </row>
    <row r="117" spans="1:20" x14ac:dyDescent="0.25">
      <c r="A117">
        <v>3912</v>
      </c>
      <c r="B117" t="s">
        <v>3909</v>
      </c>
      <c r="C117" t="s">
        <v>8020</v>
      </c>
      <c r="D117">
        <v>15000</v>
      </c>
      <c r="E117">
        <v>1</v>
      </c>
      <c r="F117" t="s">
        <v>8220</v>
      </c>
      <c r="G117" t="s">
        <v>8223</v>
      </c>
      <c r="H117" t="s">
        <v>8245</v>
      </c>
      <c r="I117">
        <v>1429936500</v>
      </c>
      <c r="J117">
        <v>1424759330</v>
      </c>
      <c r="K117" t="b">
        <v>0</v>
      </c>
      <c r="L117">
        <v>1</v>
      </c>
      <c r="M117" t="b">
        <v>0</v>
      </c>
      <c r="N117" t="s">
        <v>8269</v>
      </c>
      <c r="O117">
        <v>0</v>
      </c>
      <c r="P117">
        <v>1</v>
      </c>
      <c r="Q117" t="s">
        <v>8315</v>
      </c>
      <c r="R117" t="s">
        <v>8316</v>
      </c>
      <c r="S117">
        <v>42059.270023148143</v>
      </c>
      <c r="T117">
        <v>42119.190972222219</v>
      </c>
    </row>
    <row r="118" spans="1:20" x14ac:dyDescent="0.25">
      <c r="A118">
        <v>3913</v>
      </c>
      <c r="B118" t="s">
        <v>3910</v>
      </c>
      <c r="C118" t="s">
        <v>8021</v>
      </c>
      <c r="D118">
        <v>10000</v>
      </c>
      <c r="E118">
        <v>1000</v>
      </c>
      <c r="F118" t="s">
        <v>8220</v>
      </c>
      <c r="G118" t="s">
        <v>8223</v>
      </c>
      <c r="H118" t="s">
        <v>8245</v>
      </c>
      <c r="I118">
        <v>1448863449</v>
      </c>
      <c r="J118">
        <v>1446267849</v>
      </c>
      <c r="K118" t="b">
        <v>0</v>
      </c>
      <c r="L118">
        <v>7</v>
      </c>
      <c r="M118" t="b">
        <v>0</v>
      </c>
      <c r="N118" t="s">
        <v>8269</v>
      </c>
      <c r="O118">
        <v>10</v>
      </c>
      <c r="P118">
        <v>142.86000000000001</v>
      </c>
      <c r="Q118" t="s">
        <v>8315</v>
      </c>
      <c r="R118" t="s">
        <v>8316</v>
      </c>
      <c r="S118">
        <v>42308.211215277777</v>
      </c>
      <c r="T118">
        <v>42338.252881944441</v>
      </c>
    </row>
    <row r="119" spans="1:20" x14ac:dyDescent="0.25">
      <c r="A119">
        <v>3922</v>
      </c>
      <c r="B119" t="s">
        <v>3919</v>
      </c>
      <c r="C119" t="s">
        <v>8030</v>
      </c>
      <c r="D119">
        <v>750</v>
      </c>
      <c r="E119">
        <v>61</v>
      </c>
      <c r="F119" t="s">
        <v>8220</v>
      </c>
      <c r="G119" t="s">
        <v>8223</v>
      </c>
      <c r="H119" t="s">
        <v>8245</v>
      </c>
      <c r="I119">
        <v>1425337200</v>
      </c>
      <c r="J119">
        <v>1421432810</v>
      </c>
      <c r="K119" t="b">
        <v>0</v>
      </c>
      <c r="L119">
        <v>6</v>
      </c>
      <c r="M119" t="b">
        <v>0</v>
      </c>
      <c r="N119" t="s">
        <v>8269</v>
      </c>
      <c r="O119">
        <v>8</v>
      </c>
      <c r="P119">
        <v>10.17</v>
      </c>
      <c r="Q119" t="s">
        <v>8315</v>
      </c>
      <c r="R119" t="s">
        <v>8316</v>
      </c>
      <c r="S119">
        <v>42020.768634259264</v>
      </c>
      <c r="T119">
        <v>42065.958333333328</v>
      </c>
    </row>
    <row r="120" spans="1:20" x14ac:dyDescent="0.25">
      <c r="A120">
        <v>3924</v>
      </c>
      <c r="B120" t="s">
        <v>3921</v>
      </c>
      <c r="C120" t="s">
        <v>8032</v>
      </c>
      <c r="D120">
        <v>15000</v>
      </c>
      <c r="E120">
        <v>2290</v>
      </c>
      <c r="F120" t="s">
        <v>8220</v>
      </c>
      <c r="G120" t="s">
        <v>8223</v>
      </c>
      <c r="H120" t="s">
        <v>8245</v>
      </c>
      <c r="I120">
        <v>1403823722</v>
      </c>
      <c r="J120">
        <v>1401231722</v>
      </c>
      <c r="K120" t="b">
        <v>0</v>
      </c>
      <c r="L120">
        <v>40</v>
      </c>
      <c r="M120" t="b">
        <v>0</v>
      </c>
      <c r="N120" t="s">
        <v>8269</v>
      </c>
      <c r="O120">
        <v>15</v>
      </c>
      <c r="P120">
        <v>57.25</v>
      </c>
      <c r="Q120" t="s">
        <v>8315</v>
      </c>
      <c r="R120" t="s">
        <v>8316</v>
      </c>
      <c r="S120">
        <v>41786.959745370368</v>
      </c>
      <c r="T120">
        <v>41816.959745370368</v>
      </c>
    </row>
    <row r="121" spans="1:20" x14ac:dyDescent="0.25">
      <c r="A121">
        <v>3925</v>
      </c>
      <c r="B121" t="s">
        <v>3922</v>
      </c>
      <c r="C121" t="s">
        <v>8033</v>
      </c>
      <c r="D121">
        <v>150</v>
      </c>
      <c r="E121">
        <v>15</v>
      </c>
      <c r="F121" t="s">
        <v>8220</v>
      </c>
      <c r="G121" t="s">
        <v>8223</v>
      </c>
      <c r="H121" t="s">
        <v>8245</v>
      </c>
      <c r="I121">
        <v>1406753639</v>
      </c>
      <c r="J121">
        <v>1404161639</v>
      </c>
      <c r="K121" t="b">
        <v>0</v>
      </c>
      <c r="L121">
        <v>3</v>
      </c>
      <c r="M121" t="b">
        <v>0</v>
      </c>
      <c r="N121" t="s">
        <v>8269</v>
      </c>
      <c r="O121">
        <v>10</v>
      </c>
      <c r="P121">
        <v>5</v>
      </c>
      <c r="Q121" t="s">
        <v>8315</v>
      </c>
      <c r="R121" t="s">
        <v>8316</v>
      </c>
      <c r="S121">
        <v>41820.870821759258</v>
      </c>
      <c r="T121">
        <v>41850.870821759258</v>
      </c>
    </row>
    <row r="122" spans="1:20" x14ac:dyDescent="0.25">
      <c r="A122">
        <v>3928</v>
      </c>
      <c r="B122" t="s">
        <v>3925</v>
      </c>
      <c r="C122" t="s">
        <v>8036</v>
      </c>
      <c r="D122">
        <v>5000</v>
      </c>
      <c r="E122">
        <v>651</v>
      </c>
      <c r="F122" t="s">
        <v>8220</v>
      </c>
      <c r="G122" t="s">
        <v>8223</v>
      </c>
      <c r="H122" t="s">
        <v>8245</v>
      </c>
      <c r="I122">
        <v>1444971540</v>
      </c>
      <c r="J122">
        <v>1442593427</v>
      </c>
      <c r="K122" t="b">
        <v>0</v>
      </c>
      <c r="L122">
        <v>7</v>
      </c>
      <c r="M122" t="b">
        <v>0</v>
      </c>
      <c r="N122" t="s">
        <v>8269</v>
      </c>
      <c r="O122">
        <v>13</v>
      </c>
      <c r="P122">
        <v>93</v>
      </c>
      <c r="Q122" t="s">
        <v>8315</v>
      </c>
      <c r="R122" t="s">
        <v>8316</v>
      </c>
      <c r="S122">
        <v>42265.683182870373</v>
      </c>
      <c r="T122">
        <v>42293.207638888889</v>
      </c>
    </row>
    <row r="123" spans="1:20" x14ac:dyDescent="0.25">
      <c r="A123">
        <v>3929</v>
      </c>
      <c r="B123" t="s">
        <v>3926</v>
      </c>
      <c r="C123" t="s">
        <v>8037</v>
      </c>
      <c r="D123">
        <v>20000</v>
      </c>
      <c r="E123">
        <v>453</v>
      </c>
      <c r="F123" t="s">
        <v>8220</v>
      </c>
      <c r="G123" t="s">
        <v>8223</v>
      </c>
      <c r="H123" t="s">
        <v>8245</v>
      </c>
      <c r="I123">
        <v>1474228265</v>
      </c>
      <c r="J123">
        <v>1471636265</v>
      </c>
      <c r="K123" t="b">
        <v>0</v>
      </c>
      <c r="L123">
        <v>14</v>
      </c>
      <c r="M123" t="b">
        <v>0</v>
      </c>
      <c r="N123" t="s">
        <v>8269</v>
      </c>
      <c r="O123">
        <v>2</v>
      </c>
      <c r="P123">
        <v>32.36</v>
      </c>
      <c r="Q123" t="s">
        <v>8315</v>
      </c>
      <c r="R123" t="s">
        <v>8316</v>
      </c>
      <c r="S123">
        <v>42601.827141203699</v>
      </c>
      <c r="T123">
        <v>42631.827141203699</v>
      </c>
    </row>
    <row r="124" spans="1:20" x14ac:dyDescent="0.25">
      <c r="A124">
        <v>3931</v>
      </c>
      <c r="B124" t="s">
        <v>3928</v>
      </c>
      <c r="C124" t="s">
        <v>8039</v>
      </c>
      <c r="D124">
        <v>8000</v>
      </c>
      <c r="E124">
        <v>0</v>
      </c>
      <c r="F124" t="s">
        <v>8220</v>
      </c>
      <c r="G124" t="s">
        <v>8223</v>
      </c>
      <c r="H124" t="s">
        <v>8245</v>
      </c>
      <c r="I124">
        <v>1441510707</v>
      </c>
      <c r="J124">
        <v>1439350707</v>
      </c>
      <c r="K124" t="b">
        <v>0</v>
      </c>
      <c r="L124">
        <v>0</v>
      </c>
      <c r="M124" t="b">
        <v>0</v>
      </c>
      <c r="N124" t="s">
        <v>8269</v>
      </c>
      <c r="O124">
        <v>0</v>
      </c>
      <c r="P124">
        <v>0</v>
      </c>
      <c r="Q124" t="s">
        <v>8315</v>
      </c>
      <c r="R124" t="s">
        <v>8316</v>
      </c>
      <c r="S124">
        <v>42228.151701388888</v>
      </c>
      <c r="T124">
        <v>42253.151701388888</v>
      </c>
    </row>
    <row r="125" spans="1:20" x14ac:dyDescent="0.25">
      <c r="A125">
        <v>3932</v>
      </c>
      <c r="B125" t="s">
        <v>3929</v>
      </c>
      <c r="C125" t="s">
        <v>8040</v>
      </c>
      <c r="D125">
        <v>12000</v>
      </c>
      <c r="E125">
        <v>1</v>
      </c>
      <c r="F125" t="s">
        <v>8220</v>
      </c>
      <c r="G125" t="s">
        <v>8223</v>
      </c>
      <c r="H125" t="s">
        <v>8245</v>
      </c>
      <c r="I125">
        <v>1458097364</v>
      </c>
      <c r="J125">
        <v>1455508964</v>
      </c>
      <c r="K125" t="b">
        <v>0</v>
      </c>
      <c r="L125">
        <v>1</v>
      </c>
      <c r="M125" t="b">
        <v>0</v>
      </c>
      <c r="N125" t="s">
        <v>8269</v>
      </c>
      <c r="O125">
        <v>0</v>
      </c>
      <c r="P125">
        <v>1</v>
      </c>
      <c r="Q125" t="s">
        <v>8315</v>
      </c>
      <c r="R125" t="s">
        <v>8316</v>
      </c>
      <c r="S125">
        <v>42415.168564814812</v>
      </c>
      <c r="T125">
        <v>42445.126898148148</v>
      </c>
    </row>
    <row r="126" spans="1:20" x14ac:dyDescent="0.25">
      <c r="A126">
        <v>3933</v>
      </c>
      <c r="B126" t="s">
        <v>3930</v>
      </c>
      <c r="C126" t="s">
        <v>8041</v>
      </c>
      <c r="D126">
        <v>7000</v>
      </c>
      <c r="E126">
        <v>1102</v>
      </c>
      <c r="F126" t="s">
        <v>8220</v>
      </c>
      <c r="G126" t="s">
        <v>8223</v>
      </c>
      <c r="H126" t="s">
        <v>8245</v>
      </c>
      <c r="I126">
        <v>1468716180</v>
      </c>
      <c r="J126">
        <v>1466205262</v>
      </c>
      <c r="K126" t="b">
        <v>0</v>
      </c>
      <c r="L126">
        <v>12</v>
      </c>
      <c r="M126" t="b">
        <v>0</v>
      </c>
      <c r="N126" t="s">
        <v>8269</v>
      </c>
      <c r="O126">
        <v>16</v>
      </c>
      <c r="P126">
        <v>91.83</v>
      </c>
      <c r="Q126" t="s">
        <v>8315</v>
      </c>
      <c r="R126" t="s">
        <v>8316</v>
      </c>
      <c r="S126">
        <v>42538.968310185184</v>
      </c>
      <c r="T126">
        <v>42568.029861111107</v>
      </c>
    </row>
    <row r="127" spans="1:20" x14ac:dyDescent="0.25">
      <c r="A127">
        <v>3934</v>
      </c>
      <c r="B127" t="s">
        <v>3931</v>
      </c>
      <c r="C127" t="s">
        <v>8042</v>
      </c>
      <c r="D127">
        <v>5000</v>
      </c>
      <c r="E127">
        <v>550</v>
      </c>
      <c r="F127" t="s">
        <v>8220</v>
      </c>
      <c r="G127" t="s">
        <v>8223</v>
      </c>
      <c r="H127" t="s">
        <v>8245</v>
      </c>
      <c r="I127">
        <v>1443704400</v>
      </c>
      <c r="J127">
        <v>1439827639</v>
      </c>
      <c r="K127" t="b">
        <v>0</v>
      </c>
      <c r="L127">
        <v>12</v>
      </c>
      <c r="M127" t="b">
        <v>0</v>
      </c>
      <c r="N127" t="s">
        <v>8269</v>
      </c>
      <c r="O127">
        <v>11</v>
      </c>
      <c r="P127">
        <v>45.83</v>
      </c>
      <c r="Q127" t="s">
        <v>8315</v>
      </c>
      <c r="R127" t="s">
        <v>8316</v>
      </c>
      <c r="S127">
        <v>42233.671747685185</v>
      </c>
      <c r="T127">
        <v>42278.541666666672</v>
      </c>
    </row>
    <row r="128" spans="1:20" x14ac:dyDescent="0.25">
      <c r="A128">
        <v>3936</v>
      </c>
      <c r="B128" t="s">
        <v>3933</v>
      </c>
      <c r="C128" t="s">
        <v>8044</v>
      </c>
      <c r="D128">
        <v>20000</v>
      </c>
      <c r="E128">
        <v>0</v>
      </c>
      <c r="F128" t="s">
        <v>8220</v>
      </c>
      <c r="G128" t="s">
        <v>8223</v>
      </c>
      <c r="H128" t="s">
        <v>8245</v>
      </c>
      <c r="I128">
        <v>1480576720</v>
      </c>
      <c r="J128">
        <v>1477981120</v>
      </c>
      <c r="K128" t="b">
        <v>0</v>
      </c>
      <c r="L128">
        <v>0</v>
      </c>
      <c r="M128" t="b">
        <v>0</v>
      </c>
      <c r="N128" t="s">
        <v>8269</v>
      </c>
      <c r="O128">
        <v>0</v>
      </c>
      <c r="P128">
        <v>0</v>
      </c>
      <c r="Q128" t="s">
        <v>8315</v>
      </c>
      <c r="R128" t="s">
        <v>8316</v>
      </c>
      <c r="S128">
        <v>42675.262962962966</v>
      </c>
      <c r="T128">
        <v>42705.304629629631</v>
      </c>
    </row>
    <row r="129" spans="1:20" x14ac:dyDescent="0.25">
      <c r="A129">
        <v>3937</v>
      </c>
      <c r="B129" t="s">
        <v>3934</v>
      </c>
      <c r="C129" t="s">
        <v>8045</v>
      </c>
      <c r="D129">
        <v>2885</v>
      </c>
      <c r="E129">
        <v>2485</v>
      </c>
      <c r="F129" t="s">
        <v>8220</v>
      </c>
      <c r="G129" t="s">
        <v>8223</v>
      </c>
      <c r="H129" t="s">
        <v>8245</v>
      </c>
      <c r="I129">
        <v>1468249760</v>
      </c>
      <c r="J129">
        <v>1465830560</v>
      </c>
      <c r="K129" t="b">
        <v>0</v>
      </c>
      <c r="L129">
        <v>10</v>
      </c>
      <c r="M129" t="b">
        <v>0</v>
      </c>
      <c r="N129" t="s">
        <v>8269</v>
      </c>
      <c r="O129">
        <v>86</v>
      </c>
      <c r="P129">
        <v>248.5</v>
      </c>
      <c r="Q129" t="s">
        <v>8315</v>
      </c>
      <c r="R129" t="s">
        <v>8316</v>
      </c>
      <c r="S129">
        <v>42534.631481481483</v>
      </c>
      <c r="T129">
        <v>42562.631481481483</v>
      </c>
    </row>
    <row r="130" spans="1:20" x14ac:dyDescent="0.25">
      <c r="A130">
        <v>3938</v>
      </c>
      <c r="B130" t="s">
        <v>3935</v>
      </c>
      <c r="C130" t="s">
        <v>8046</v>
      </c>
      <c r="D130">
        <v>3255</v>
      </c>
      <c r="E130">
        <v>397</v>
      </c>
      <c r="F130" t="s">
        <v>8220</v>
      </c>
      <c r="G130" t="s">
        <v>8223</v>
      </c>
      <c r="H130" t="s">
        <v>8245</v>
      </c>
      <c r="I130">
        <v>1435441454</v>
      </c>
      <c r="J130">
        <v>1432763054</v>
      </c>
      <c r="K130" t="b">
        <v>0</v>
      </c>
      <c r="L130">
        <v>5</v>
      </c>
      <c r="M130" t="b">
        <v>0</v>
      </c>
      <c r="N130" t="s">
        <v>8269</v>
      </c>
      <c r="O130">
        <v>12</v>
      </c>
      <c r="P130">
        <v>79.400000000000006</v>
      </c>
      <c r="Q130" t="s">
        <v>8315</v>
      </c>
      <c r="R130" t="s">
        <v>8316</v>
      </c>
      <c r="S130">
        <v>42151.905717592599</v>
      </c>
      <c r="T130">
        <v>42182.905717592599</v>
      </c>
    </row>
    <row r="131" spans="1:20" x14ac:dyDescent="0.25">
      <c r="A131">
        <v>3940</v>
      </c>
      <c r="B131" t="s">
        <v>3937</v>
      </c>
      <c r="C131" t="s">
        <v>8048</v>
      </c>
      <c r="D131">
        <v>5000</v>
      </c>
      <c r="E131">
        <v>11</v>
      </c>
      <c r="F131" t="s">
        <v>8220</v>
      </c>
      <c r="G131" t="s">
        <v>8223</v>
      </c>
      <c r="H131" t="s">
        <v>8245</v>
      </c>
      <c r="I131">
        <v>1420199351</v>
      </c>
      <c r="J131">
        <v>1416311351</v>
      </c>
      <c r="K131" t="b">
        <v>0</v>
      </c>
      <c r="L131">
        <v>2</v>
      </c>
      <c r="M131" t="b">
        <v>0</v>
      </c>
      <c r="N131" t="s">
        <v>8269</v>
      </c>
      <c r="O131">
        <v>0</v>
      </c>
      <c r="P131">
        <v>5.5</v>
      </c>
      <c r="Q131" t="s">
        <v>8315</v>
      </c>
      <c r="R131" t="s">
        <v>8316</v>
      </c>
      <c r="S131">
        <v>41961.492488425924</v>
      </c>
      <c r="T131">
        <v>42006.492488425924</v>
      </c>
    </row>
    <row r="132" spans="1:20" x14ac:dyDescent="0.25">
      <c r="A132">
        <v>3941</v>
      </c>
      <c r="B132" t="s">
        <v>3938</v>
      </c>
      <c r="C132" t="s">
        <v>8049</v>
      </c>
      <c r="D132">
        <v>5500</v>
      </c>
      <c r="E132">
        <v>50</v>
      </c>
      <c r="F132" t="s">
        <v>8220</v>
      </c>
      <c r="G132" t="s">
        <v>8223</v>
      </c>
      <c r="H132" t="s">
        <v>8245</v>
      </c>
      <c r="I132">
        <v>1416877200</v>
      </c>
      <c r="J132">
        <v>1414505137</v>
      </c>
      <c r="K132" t="b">
        <v>0</v>
      </c>
      <c r="L132">
        <v>2</v>
      </c>
      <c r="M132" t="b">
        <v>0</v>
      </c>
      <c r="N132" t="s">
        <v>8269</v>
      </c>
      <c r="O132">
        <v>1</v>
      </c>
      <c r="P132">
        <v>25</v>
      </c>
      <c r="Q132" t="s">
        <v>8315</v>
      </c>
      <c r="R132" t="s">
        <v>8316</v>
      </c>
      <c r="S132">
        <v>41940.587233796294</v>
      </c>
      <c r="T132">
        <v>41968.041666666672</v>
      </c>
    </row>
    <row r="133" spans="1:20" x14ac:dyDescent="0.25">
      <c r="A133">
        <v>3942</v>
      </c>
      <c r="B133" t="s">
        <v>3939</v>
      </c>
      <c r="C133" t="s">
        <v>8050</v>
      </c>
      <c r="D133">
        <v>1200</v>
      </c>
      <c r="E133">
        <v>0</v>
      </c>
      <c r="F133" t="s">
        <v>8220</v>
      </c>
      <c r="G133" t="s">
        <v>8223</v>
      </c>
      <c r="H133" t="s">
        <v>8245</v>
      </c>
      <c r="I133">
        <v>1434490914</v>
      </c>
      <c r="J133">
        <v>1429306914</v>
      </c>
      <c r="K133" t="b">
        <v>0</v>
      </c>
      <c r="L133">
        <v>0</v>
      </c>
      <c r="M133" t="b">
        <v>0</v>
      </c>
      <c r="N133" t="s">
        <v>8269</v>
      </c>
      <c r="O133">
        <v>0</v>
      </c>
      <c r="P133">
        <v>0</v>
      </c>
      <c r="Q133" t="s">
        <v>8315</v>
      </c>
      <c r="R133" t="s">
        <v>8316</v>
      </c>
      <c r="S133">
        <v>42111.904097222221</v>
      </c>
      <c r="T133">
        <v>42171.904097222221</v>
      </c>
    </row>
    <row r="134" spans="1:20" x14ac:dyDescent="0.25">
      <c r="A134">
        <v>3943</v>
      </c>
      <c r="B134" t="s">
        <v>3940</v>
      </c>
      <c r="C134" t="s">
        <v>8051</v>
      </c>
      <c r="D134">
        <v>5000</v>
      </c>
      <c r="E134">
        <v>1782</v>
      </c>
      <c r="F134" t="s">
        <v>8220</v>
      </c>
      <c r="G134" t="s">
        <v>8223</v>
      </c>
      <c r="H134" t="s">
        <v>8245</v>
      </c>
      <c r="I134">
        <v>1446483000</v>
      </c>
      <c r="J134">
        <v>1443811268</v>
      </c>
      <c r="K134" t="b">
        <v>0</v>
      </c>
      <c r="L134">
        <v>13</v>
      </c>
      <c r="M134" t="b">
        <v>0</v>
      </c>
      <c r="N134" t="s">
        <v>8269</v>
      </c>
      <c r="O134">
        <v>36</v>
      </c>
      <c r="P134">
        <v>137.08000000000001</v>
      </c>
      <c r="Q134" t="s">
        <v>8315</v>
      </c>
      <c r="R134" t="s">
        <v>8316</v>
      </c>
      <c r="S134">
        <v>42279.778564814813</v>
      </c>
      <c r="T134">
        <v>42310.701388888891</v>
      </c>
    </row>
    <row r="135" spans="1:20" x14ac:dyDescent="0.25">
      <c r="A135">
        <v>3944</v>
      </c>
      <c r="B135" t="s">
        <v>3941</v>
      </c>
      <c r="C135" t="s">
        <v>8052</v>
      </c>
      <c r="D135">
        <v>5000</v>
      </c>
      <c r="E135">
        <v>0</v>
      </c>
      <c r="F135" t="s">
        <v>8220</v>
      </c>
      <c r="G135" t="s">
        <v>8223</v>
      </c>
      <c r="H135" t="s">
        <v>8245</v>
      </c>
      <c r="I135">
        <v>1440690875</v>
      </c>
      <c r="J135">
        <v>1438098875</v>
      </c>
      <c r="K135" t="b">
        <v>0</v>
      </c>
      <c r="L135">
        <v>0</v>
      </c>
      <c r="M135" t="b">
        <v>0</v>
      </c>
      <c r="N135" t="s">
        <v>8269</v>
      </c>
      <c r="O135">
        <v>0</v>
      </c>
      <c r="P135">
        <v>0</v>
      </c>
      <c r="Q135" t="s">
        <v>8315</v>
      </c>
      <c r="R135" t="s">
        <v>8316</v>
      </c>
      <c r="S135">
        <v>42213.662905092591</v>
      </c>
      <c r="T135">
        <v>42243.662905092591</v>
      </c>
    </row>
    <row r="136" spans="1:20" x14ac:dyDescent="0.25">
      <c r="A136">
        <v>3945</v>
      </c>
      <c r="B136" t="s">
        <v>3942</v>
      </c>
      <c r="C136" t="s">
        <v>8053</v>
      </c>
      <c r="D136">
        <v>2000</v>
      </c>
      <c r="E136">
        <v>5</v>
      </c>
      <c r="F136" t="s">
        <v>8220</v>
      </c>
      <c r="G136" t="s">
        <v>8223</v>
      </c>
      <c r="H136" t="s">
        <v>8245</v>
      </c>
      <c r="I136">
        <v>1431717268</v>
      </c>
      <c r="J136">
        <v>1429125268</v>
      </c>
      <c r="K136" t="b">
        <v>0</v>
      </c>
      <c r="L136">
        <v>1</v>
      </c>
      <c r="M136" t="b">
        <v>0</v>
      </c>
      <c r="N136" t="s">
        <v>8269</v>
      </c>
      <c r="O136">
        <v>0</v>
      </c>
      <c r="P136">
        <v>5</v>
      </c>
      <c r="Q136" t="s">
        <v>8315</v>
      </c>
      <c r="R136" t="s">
        <v>8316</v>
      </c>
      <c r="S136">
        <v>42109.801712962959</v>
      </c>
      <c r="T136">
        <v>42139.801712962959</v>
      </c>
    </row>
    <row r="137" spans="1:20" x14ac:dyDescent="0.25">
      <c r="A137">
        <v>3946</v>
      </c>
      <c r="B137" t="s">
        <v>3943</v>
      </c>
      <c r="C137" t="s">
        <v>8054</v>
      </c>
      <c r="D137">
        <v>6000</v>
      </c>
      <c r="E137">
        <v>195</v>
      </c>
      <c r="F137" t="s">
        <v>8220</v>
      </c>
      <c r="G137" t="s">
        <v>8223</v>
      </c>
      <c r="H137" t="s">
        <v>8245</v>
      </c>
      <c r="I137">
        <v>1425110400</v>
      </c>
      <c r="J137">
        <v>1422388822</v>
      </c>
      <c r="K137" t="b">
        <v>0</v>
      </c>
      <c r="L137">
        <v>5</v>
      </c>
      <c r="M137" t="b">
        <v>0</v>
      </c>
      <c r="N137" t="s">
        <v>8269</v>
      </c>
      <c r="O137">
        <v>3</v>
      </c>
      <c r="P137">
        <v>39</v>
      </c>
      <c r="Q137" t="s">
        <v>8315</v>
      </c>
      <c r="R137" t="s">
        <v>8316</v>
      </c>
      <c r="S137">
        <v>42031.833587962959</v>
      </c>
      <c r="T137">
        <v>42063.333333333328</v>
      </c>
    </row>
    <row r="138" spans="1:20" x14ac:dyDescent="0.25">
      <c r="A138">
        <v>3947</v>
      </c>
      <c r="B138" t="s">
        <v>3944</v>
      </c>
      <c r="C138" t="s">
        <v>8055</v>
      </c>
      <c r="D138">
        <v>3000</v>
      </c>
      <c r="E138">
        <v>101</v>
      </c>
      <c r="F138" t="s">
        <v>8220</v>
      </c>
      <c r="G138" t="s">
        <v>8223</v>
      </c>
      <c r="H138" t="s">
        <v>8245</v>
      </c>
      <c r="I138">
        <v>1475378744</v>
      </c>
      <c r="J138">
        <v>1472786744</v>
      </c>
      <c r="K138" t="b">
        <v>0</v>
      </c>
      <c r="L138">
        <v>2</v>
      </c>
      <c r="M138" t="b">
        <v>0</v>
      </c>
      <c r="N138" t="s">
        <v>8269</v>
      </c>
      <c r="O138">
        <v>3</v>
      </c>
      <c r="P138">
        <v>50.5</v>
      </c>
      <c r="Q138" t="s">
        <v>8315</v>
      </c>
      <c r="R138" t="s">
        <v>8316</v>
      </c>
      <c r="S138">
        <v>42615.142870370371</v>
      </c>
      <c r="T138">
        <v>42645.142870370371</v>
      </c>
    </row>
    <row r="139" spans="1:20" x14ac:dyDescent="0.25">
      <c r="A139">
        <v>3950</v>
      </c>
      <c r="B139" t="s">
        <v>3947</v>
      </c>
      <c r="C139" t="s">
        <v>8058</v>
      </c>
      <c r="D139">
        <v>4000</v>
      </c>
      <c r="E139">
        <v>25</v>
      </c>
      <c r="F139" t="s">
        <v>8220</v>
      </c>
      <c r="G139" t="s">
        <v>8223</v>
      </c>
      <c r="H139" t="s">
        <v>8245</v>
      </c>
      <c r="I139">
        <v>1460140500</v>
      </c>
      <c r="J139">
        <v>1457628680</v>
      </c>
      <c r="K139" t="b">
        <v>0</v>
      </c>
      <c r="L139">
        <v>1</v>
      </c>
      <c r="M139" t="b">
        <v>0</v>
      </c>
      <c r="N139" t="s">
        <v>8269</v>
      </c>
      <c r="O139">
        <v>1</v>
      </c>
      <c r="P139">
        <v>25</v>
      </c>
      <c r="Q139" t="s">
        <v>8315</v>
      </c>
      <c r="R139" t="s">
        <v>8316</v>
      </c>
      <c r="S139">
        <v>42439.702314814815</v>
      </c>
      <c r="T139">
        <v>42468.774305555555</v>
      </c>
    </row>
    <row r="140" spans="1:20" x14ac:dyDescent="0.25">
      <c r="A140">
        <v>3952</v>
      </c>
      <c r="B140" t="s">
        <v>3949</v>
      </c>
      <c r="C140" t="s">
        <v>8059</v>
      </c>
      <c r="D140">
        <v>26000</v>
      </c>
      <c r="E140">
        <v>25</v>
      </c>
      <c r="F140" t="s">
        <v>8220</v>
      </c>
      <c r="G140" t="s">
        <v>8223</v>
      </c>
      <c r="H140" t="s">
        <v>8245</v>
      </c>
      <c r="I140">
        <v>1445885890</v>
      </c>
      <c r="J140">
        <v>1440701890</v>
      </c>
      <c r="K140" t="b">
        <v>0</v>
      </c>
      <c r="L140">
        <v>1</v>
      </c>
      <c r="M140" t="b">
        <v>0</v>
      </c>
      <c r="N140" t="s">
        <v>8269</v>
      </c>
      <c r="O140">
        <v>0</v>
      </c>
      <c r="P140">
        <v>25</v>
      </c>
      <c r="Q140" t="s">
        <v>8315</v>
      </c>
      <c r="R140" t="s">
        <v>8316</v>
      </c>
      <c r="S140">
        <v>42243.790393518517</v>
      </c>
      <c r="T140">
        <v>42303.790393518517</v>
      </c>
    </row>
    <row r="141" spans="1:20" x14ac:dyDescent="0.25">
      <c r="A141">
        <v>3953</v>
      </c>
      <c r="B141" t="s">
        <v>3950</v>
      </c>
      <c r="C141" t="s">
        <v>8060</v>
      </c>
      <c r="D141">
        <v>17600</v>
      </c>
      <c r="E141">
        <v>0</v>
      </c>
      <c r="F141" t="s">
        <v>8220</v>
      </c>
      <c r="G141" t="s">
        <v>8223</v>
      </c>
      <c r="H141" t="s">
        <v>8245</v>
      </c>
      <c r="I141">
        <v>1469834940</v>
      </c>
      <c r="J141">
        <v>1467162586</v>
      </c>
      <c r="K141" t="b">
        <v>0</v>
      </c>
      <c r="L141">
        <v>0</v>
      </c>
      <c r="M141" t="b">
        <v>0</v>
      </c>
      <c r="N141" t="s">
        <v>8269</v>
      </c>
      <c r="O141">
        <v>0</v>
      </c>
      <c r="P141">
        <v>0</v>
      </c>
      <c r="Q141" t="s">
        <v>8315</v>
      </c>
      <c r="R141" t="s">
        <v>8316</v>
      </c>
      <c r="S141">
        <v>42550.048449074078</v>
      </c>
      <c r="T141">
        <v>42580.978472222225</v>
      </c>
    </row>
    <row r="142" spans="1:20" x14ac:dyDescent="0.25">
      <c r="A142">
        <v>3955</v>
      </c>
      <c r="B142" t="s">
        <v>3952</v>
      </c>
      <c r="C142" t="s">
        <v>8062</v>
      </c>
      <c r="D142">
        <v>1750</v>
      </c>
      <c r="E142">
        <v>425</v>
      </c>
      <c r="F142" t="s">
        <v>8220</v>
      </c>
      <c r="G142" t="s">
        <v>8223</v>
      </c>
      <c r="H142" t="s">
        <v>8245</v>
      </c>
      <c r="I142">
        <v>1448745741</v>
      </c>
      <c r="J142">
        <v>1446150141</v>
      </c>
      <c r="K142" t="b">
        <v>0</v>
      </c>
      <c r="L142">
        <v>8</v>
      </c>
      <c r="M142" t="b">
        <v>0</v>
      </c>
      <c r="N142" t="s">
        <v>8269</v>
      </c>
      <c r="O142">
        <v>24</v>
      </c>
      <c r="P142">
        <v>53.13</v>
      </c>
      <c r="Q142" t="s">
        <v>8315</v>
      </c>
      <c r="R142" t="s">
        <v>8316</v>
      </c>
      <c r="S142">
        <v>42306.848854166667</v>
      </c>
      <c r="T142">
        <v>42336.890520833331</v>
      </c>
    </row>
    <row r="143" spans="1:20" x14ac:dyDescent="0.25">
      <c r="A143">
        <v>3956</v>
      </c>
      <c r="B143" t="s">
        <v>3953</v>
      </c>
      <c r="C143" t="s">
        <v>8063</v>
      </c>
      <c r="D143">
        <v>5500</v>
      </c>
      <c r="E143">
        <v>0</v>
      </c>
      <c r="F143" t="s">
        <v>8220</v>
      </c>
      <c r="G143" t="s">
        <v>8223</v>
      </c>
      <c r="H143" t="s">
        <v>8245</v>
      </c>
      <c r="I143">
        <v>1461543600</v>
      </c>
      <c r="J143">
        <v>1459203727</v>
      </c>
      <c r="K143" t="b">
        <v>0</v>
      </c>
      <c r="L143">
        <v>0</v>
      </c>
      <c r="M143" t="b">
        <v>0</v>
      </c>
      <c r="N143" t="s">
        <v>8269</v>
      </c>
      <c r="O143">
        <v>0</v>
      </c>
      <c r="P143">
        <v>0</v>
      </c>
      <c r="Q143" t="s">
        <v>8315</v>
      </c>
      <c r="R143" t="s">
        <v>8316</v>
      </c>
      <c r="S143">
        <v>42457.932025462964</v>
      </c>
      <c r="T143">
        <v>42485.013888888891</v>
      </c>
    </row>
    <row r="144" spans="1:20" x14ac:dyDescent="0.25">
      <c r="A144">
        <v>3957</v>
      </c>
      <c r="B144" t="s">
        <v>3954</v>
      </c>
      <c r="C144" t="s">
        <v>8064</v>
      </c>
      <c r="D144">
        <v>28000</v>
      </c>
      <c r="E144">
        <v>7</v>
      </c>
      <c r="F144" t="s">
        <v>8220</v>
      </c>
      <c r="G144" t="s">
        <v>8223</v>
      </c>
      <c r="H144" t="s">
        <v>8245</v>
      </c>
      <c r="I144">
        <v>1468020354</v>
      </c>
      <c r="J144">
        <v>1464045954</v>
      </c>
      <c r="K144" t="b">
        <v>0</v>
      </c>
      <c r="L144">
        <v>1</v>
      </c>
      <c r="M144" t="b">
        <v>0</v>
      </c>
      <c r="N144" t="s">
        <v>8269</v>
      </c>
      <c r="O144">
        <v>0</v>
      </c>
      <c r="P144">
        <v>7</v>
      </c>
      <c r="Q144" t="s">
        <v>8315</v>
      </c>
      <c r="R144" t="s">
        <v>8316</v>
      </c>
      <c r="S144">
        <v>42513.976319444439</v>
      </c>
      <c r="T144">
        <v>42559.976319444439</v>
      </c>
    </row>
    <row r="145" spans="1:20" x14ac:dyDescent="0.25">
      <c r="A145">
        <v>3958</v>
      </c>
      <c r="B145" t="s">
        <v>3955</v>
      </c>
      <c r="C145" t="s">
        <v>8065</v>
      </c>
      <c r="D145">
        <v>2000</v>
      </c>
      <c r="E145">
        <v>641</v>
      </c>
      <c r="F145" t="s">
        <v>8220</v>
      </c>
      <c r="G145" t="s">
        <v>8223</v>
      </c>
      <c r="H145" t="s">
        <v>8245</v>
      </c>
      <c r="I145">
        <v>1406988000</v>
      </c>
      <c r="J145">
        <v>1403822912</v>
      </c>
      <c r="K145" t="b">
        <v>0</v>
      </c>
      <c r="L145">
        <v>16</v>
      </c>
      <c r="M145" t="b">
        <v>0</v>
      </c>
      <c r="N145" t="s">
        <v>8269</v>
      </c>
      <c r="O145">
        <v>32</v>
      </c>
      <c r="P145">
        <v>40.06</v>
      </c>
      <c r="Q145" t="s">
        <v>8315</v>
      </c>
      <c r="R145" t="s">
        <v>8316</v>
      </c>
      <c r="S145">
        <v>41816.950370370374</v>
      </c>
      <c r="T145">
        <v>41853.583333333336</v>
      </c>
    </row>
    <row r="146" spans="1:20" x14ac:dyDescent="0.25">
      <c r="A146">
        <v>3959</v>
      </c>
      <c r="B146" t="s">
        <v>3956</v>
      </c>
      <c r="C146" t="s">
        <v>8066</v>
      </c>
      <c r="D146">
        <v>1200</v>
      </c>
      <c r="E146">
        <v>292</v>
      </c>
      <c r="F146" t="s">
        <v>8220</v>
      </c>
      <c r="G146" t="s">
        <v>8223</v>
      </c>
      <c r="H146" t="s">
        <v>8245</v>
      </c>
      <c r="I146">
        <v>1411930556</v>
      </c>
      <c r="J146">
        <v>1409338556</v>
      </c>
      <c r="K146" t="b">
        <v>0</v>
      </c>
      <c r="L146">
        <v>12</v>
      </c>
      <c r="M146" t="b">
        <v>0</v>
      </c>
      <c r="N146" t="s">
        <v>8269</v>
      </c>
      <c r="O146">
        <v>24</v>
      </c>
      <c r="P146">
        <v>24.33</v>
      </c>
      <c r="Q146" t="s">
        <v>8315</v>
      </c>
      <c r="R146" t="s">
        <v>8316</v>
      </c>
      <c r="S146">
        <v>41880.788842592592</v>
      </c>
      <c r="T146">
        <v>41910.788842592592</v>
      </c>
    </row>
    <row r="147" spans="1:20" x14ac:dyDescent="0.25">
      <c r="A147">
        <v>3960</v>
      </c>
      <c r="B147" t="s">
        <v>3957</v>
      </c>
      <c r="C147" t="s">
        <v>8067</v>
      </c>
      <c r="D147">
        <v>3000</v>
      </c>
      <c r="E147">
        <v>45</v>
      </c>
      <c r="F147" t="s">
        <v>8220</v>
      </c>
      <c r="G147" t="s">
        <v>8223</v>
      </c>
      <c r="H147" t="s">
        <v>8245</v>
      </c>
      <c r="I147">
        <v>1451852256</v>
      </c>
      <c r="J147">
        <v>1449260256</v>
      </c>
      <c r="K147" t="b">
        <v>0</v>
      </c>
      <c r="L147">
        <v>4</v>
      </c>
      <c r="M147" t="b">
        <v>0</v>
      </c>
      <c r="N147" t="s">
        <v>8269</v>
      </c>
      <c r="O147">
        <v>2</v>
      </c>
      <c r="P147">
        <v>11.25</v>
      </c>
      <c r="Q147" t="s">
        <v>8315</v>
      </c>
      <c r="R147" t="s">
        <v>8316</v>
      </c>
      <c r="S147">
        <v>42342.845555555556</v>
      </c>
      <c r="T147">
        <v>42372.845555555556</v>
      </c>
    </row>
    <row r="148" spans="1:20" x14ac:dyDescent="0.25">
      <c r="A148">
        <v>3964</v>
      </c>
      <c r="B148" t="s">
        <v>3961</v>
      </c>
      <c r="C148" t="s">
        <v>8071</v>
      </c>
      <c r="D148">
        <v>2000</v>
      </c>
      <c r="E148">
        <v>126</v>
      </c>
      <c r="F148" t="s">
        <v>8220</v>
      </c>
      <c r="G148" t="s">
        <v>8223</v>
      </c>
      <c r="H148" t="s">
        <v>8245</v>
      </c>
      <c r="I148">
        <v>1429460386</v>
      </c>
      <c r="J148">
        <v>1424279986</v>
      </c>
      <c r="K148" t="b">
        <v>0</v>
      </c>
      <c r="L148">
        <v>3</v>
      </c>
      <c r="M148" t="b">
        <v>0</v>
      </c>
      <c r="N148" t="s">
        <v>8269</v>
      </c>
      <c r="O148">
        <v>6</v>
      </c>
      <c r="P148">
        <v>42</v>
      </c>
      <c r="Q148" t="s">
        <v>8315</v>
      </c>
      <c r="R148" t="s">
        <v>8316</v>
      </c>
      <c r="S148">
        <v>42053.722060185188</v>
      </c>
      <c r="T148">
        <v>42113.680393518516</v>
      </c>
    </row>
    <row r="149" spans="1:20" x14ac:dyDescent="0.25">
      <c r="A149">
        <v>3965</v>
      </c>
      <c r="B149" t="s">
        <v>3962</v>
      </c>
      <c r="C149" t="s">
        <v>8072</v>
      </c>
      <c r="D149">
        <v>2000</v>
      </c>
      <c r="E149">
        <v>285</v>
      </c>
      <c r="F149" t="s">
        <v>8220</v>
      </c>
      <c r="G149" t="s">
        <v>8223</v>
      </c>
      <c r="H149" t="s">
        <v>8245</v>
      </c>
      <c r="I149">
        <v>1460608780</v>
      </c>
      <c r="J149">
        <v>1455428380</v>
      </c>
      <c r="K149" t="b">
        <v>0</v>
      </c>
      <c r="L149">
        <v>4</v>
      </c>
      <c r="M149" t="b">
        <v>0</v>
      </c>
      <c r="N149" t="s">
        <v>8269</v>
      </c>
      <c r="O149">
        <v>14</v>
      </c>
      <c r="P149">
        <v>71.25</v>
      </c>
      <c r="Q149" t="s">
        <v>8315</v>
      </c>
      <c r="R149" t="s">
        <v>8316</v>
      </c>
      <c r="S149">
        <v>42414.235879629632</v>
      </c>
      <c r="T149">
        <v>42474.194212962961</v>
      </c>
    </row>
    <row r="150" spans="1:20" x14ac:dyDescent="0.25">
      <c r="A150">
        <v>3966</v>
      </c>
      <c r="B150" t="s">
        <v>3963</v>
      </c>
      <c r="C150" t="s">
        <v>8073</v>
      </c>
      <c r="D150">
        <v>7500</v>
      </c>
      <c r="E150">
        <v>45</v>
      </c>
      <c r="F150" t="s">
        <v>8220</v>
      </c>
      <c r="G150" t="s">
        <v>8223</v>
      </c>
      <c r="H150" t="s">
        <v>8245</v>
      </c>
      <c r="I150">
        <v>1406170740</v>
      </c>
      <c r="J150">
        <v>1402506278</v>
      </c>
      <c r="K150" t="b">
        <v>0</v>
      </c>
      <c r="L150">
        <v>2</v>
      </c>
      <c r="M150" t="b">
        <v>0</v>
      </c>
      <c r="N150" t="s">
        <v>8269</v>
      </c>
      <c r="O150">
        <v>1</v>
      </c>
      <c r="P150">
        <v>22.5</v>
      </c>
      <c r="Q150" t="s">
        <v>8315</v>
      </c>
      <c r="R150" t="s">
        <v>8316</v>
      </c>
      <c r="S150">
        <v>41801.711550925924</v>
      </c>
      <c r="T150">
        <v>41844.124305555553</v>
      </c>
    </row>
    <row r="151" spans="1:20" x14ac:dyDescent="0.25">
      <c r="A151">
        <v>3967</v>
      </c>
      <c r="B151" t="s">
        <v>3964</v>
      </c>
      <c r="C151" t="s">
        <v>8074</v>
      </c>
      <c r="D151">
        <v>1700</v>
      </c>
      <c r="E151">
        <v>410</v>
      </c>
      <c r="F151" t="s">
        <v>8220</v>
      </c>
      <c r="G151" t="s">
        <v>8223</v>
      </c>
      <c r="H151" t="s">
        <v>8245</v>
      </c>
      <c r="I151">
        <v>1488783507</v>
      </c>
      <c r="J151">
        <v>1486191507</v>
      </c>
      <c r="K151" t="b">
        <v>0</v>
      </c>
      <c r="L151">
        <v>10</v>
      </c>
      <c r="M151" t="b">
        <v>0</v>
      </c>
      <c r="N151" t="s">
        <v>8269</v>
      </c>
      <c r="O151">
        <v>24</v>
      </c>
      <c r="P151">
        <v>41</v>
      </c>
      <c r="Q151" t="s">
        <v>8315</v>
      </c>
      <c r="R151" t="s">
        <v>8316</v>
      </c>
      <c r="S151">
        <v>42770.290590277778</v>
      </c>
      <c r="T151">
        <v>42800.290590277778</v>
      </c>
    </row>
    <row r="152" spans="1:20" x14ac:dyDescent="0.25">
      <c r="A152">
        <v>3968</v>
      </c>
      <c r="B152" t="s">
        <v>3965</v>
      </c>
      <c r="C152" t="s">
        <v>8075</v>
      </c>
      <c r="D152">
        <v>5000</v>
      </c>
      <c r="E152">
        <v>527</v>
      </c>
      <c r="F152" t="s">
        <v>8220</v>
      </c>
      <c r="G152" t="s">
        <v>8223</v>
      </c>
      <c r="H152" t="s">
        <v>8245</v>
      </c>
      <c r="I152">
        <v>1463945673</v>
      </c>
      <c r="J152">
        <v>1458761673</v>
      </c>
      <c r="K152" t="b">
        <v>0</v>
      </c>
      <c r="L152">
        <v>11</v>
      </c>
      <c r="M152" t="b">
        <v>0</v>
      </c>
      <c r="N152" t="s">
        <v>8269</v>
      </c>
      <c r="O152">
        <v>11</v>
      </c>
      <c r="P152">
        <v>47.91</v>
      </c>
      <c r="Q152" t="s">
        <v>8315</v>
      </c>
      <c r="R152" t="s">
        <v>8316</v>
      </c>
      <c r="S152">
        <v>42452.815659722226</v>
      </c>
      <c r="T152">
        <v>42512.815659722226</v>
      </c>
    </row>
    <row r="153" spans="1:20" x14ac:dyDescent="0.25">
      <c r="A153">
        <v>3969</v>
      </c>
      <c r="B153" t="s">
        <v>3966</v>
      </c>
      <c r="C153" t="s">
        <v>8076</v>
      </c>
      <c r="D153">
        <v>2825</v>
      </c>
      <c r="E153">
        <v>211</v>
      </c>
      <c r="F153" t="s">
        <v>8220</v>
      </c>
      <c r="G153" t="s">
        <v>8223</v>
      </c>
      <c r="H153" t="s">
        <v>8245</v>
      </c>
      <c r="I153">
        <v>1472442900</v>
      </c>
      <c r="J153">
        <v>1471638646</v>
      </c>
      <c r="K153" t="b">
        <v>0</v>
      </c>
      <c r="L153">
        <v>6</v>
      </c>
      <c r="M153" t="b">
        <v>0</v>
      </c>
      <c r="N153" t="s">
        <v>8269</v>
      </c>
      <c r="O153">
        <v>7</v>
      </c>
      <c r="P153">
        <v>35.17</v>
      </c>
      <c r="Q153" t="s">
        <v>8315</v>
      </c>
      <c r="R153" t="s">
        <v>8316</v>
      </c>
      <c r="S153">
        <v>42601.854699074072</v>
      </c>
      <c r="T153">
        <v>42611.163194444445</v>
      </c>
    </row>
    <row r="154" spans="1:20" x14ac:dyDescent="0.25">
      <c r="A154">
        <v>3970</v>
      </c>
      <c r="B154" t="s">
        <v>3967</v>
      </c>
      <c r="C154" t="s">
        <v>8077</v>
      </c>
      <c r="D154">
        <v>15000</v>
      </c>
      <c r="E154">
        <v>11</v>
      </c>
      <c r="F154" t="s">
        <v>8220</v>
      </c>
      <c r="G154" t="s">
        <v>8223</v>
      </c>
      <c r="H154" t="s">
        <v>8245</v>
      </c>
      <c r="I154">
        <v>1460925811</v>
      </c>
      <c r="J154">
        <v>1458333811</v>
      </c>
      <c r="K154" t="b">
        <v>0</v>
      </c>
      <c r="L154">
        <v>2</v>
      </c>
      <c r="M154" t="b">
        <v>0</v>
      </c>
      <c r="N154" t="s">
        <v>8269</v>
      </c>
      <c r="O154">
        <v>0</v>
      </c>
      <c r="P154">
        <v>5.5</v>
      </c>
      <c r="Q154" t="s">
        <v>8315</v>
      </c>
      <c r="R154" t="s">
        <v>8316</v>
      </c>
      <c r="S154">
        <v>42447.863553240735</v>
      </c>
      <c r="T154">
        <v>42477.863553240735</v>
      </c>
    </row>
    <row r="155" spans="1:20" x14ac:dyDescent="0.25">
      <c r="A155">
        <v>3971</v>
      </c>
      <c r="B155" t="s">
        <v>3968</v>
      </c>
      <c r="C155" t="s">
        <v>8078</v>
      </c>
      <c r="D155">
        <v>14000</v>
      </c>
      <c r="E155">
        <v>136</v>
      </c>
      <c r="F155" t="s">
        <v>8220</v>
      </c>
      <c r="G155" t="s">
        <v>8223</v>
      </c>
      <c r="H155" t="s">
        <v>8245</v>
      </c>
      <c r="I155">
        <v>1405947126</v>
      </c>
      <c r="J155">
        <v>1403355126</v>
      </c>
      <c r="K155" t="b">
        <v>0</v>
      </c>
      <c r="L155">
        <v>6</v>
      </c>
      <c r="M155" t="b">
        <v>0</v>
      </c>
      <c r="N155" t="s">
        <v>8269</v>
      </c>
      <c r="O155">
        <v>1</v>
      </c>
      <c r="P155">
        <v>22.67</v>
      </c>
      <c r="Q155" t="s">
        <v>8315</v>
      </c>
      <c r="R155" t="s">
        <v>8316</v>
      </c>
      <c r="S155">
        <v>41811.536180555559</v>
      </c>
      <c r="T155">
        <v>41841.536180555559</v>
      </c>
    </row>
    <row r="156" spans="1:20" x14ac:dyDescent="0.25">
      <c r="A156">
        <v>3972</v>
      </c>
      <c r="B156" t="s">
        <v>3969</v>
      </c>
      <c r="C156" t="s">
        <v>8079</v>
      </c>
      <c r="D156">
        <v>1000</v>
      </c>
      <c r="E156">
        <v>211</v>
      </c>
      <c r="F156" t="s">
        <v>8220</v>
      </c>
      <c r="G156" t="s">
        <v>8223</v>
      </c>
      <c r="H156" t="s">
        <v>8245</v>
      </c>
      <c r="I156">
        <v>1423186634</v>
      </c>
      <c r="J156">
        <v>1418002634</v>
      </c>
      <c r="K156" t="b">
        <v>0</v>
      </c>
      <c r="L156">
        <v>8</v>
      </c>
      <c r="M156" t="b">
        <v>0</v>
      </c>
      <c r="N156" t="s">
        <v>8269</v>
      </c>
      <c r="O156">
        <v>21</v>
      </c>
      <c r="P156">
        <v>26.38</v>
      </c>
      <c r="Q156" t="s">
        <v>8315</v>
      </c>
      <c r="R156" t="s">
        <v>8316</v>
      </c>
      <c r="S156">
        <v>41981.067523148144</v>
      </c>
      <c r="T156">
        <v>42041.067523148144</v>
      </c>
    </row>
    <row r="157" spans="1:20" x14ac:dyDescent="0.25">
      <c r="A157">
        <v>3973</v>
      </c>
      <c r="B157" t="s">
        <v>3970</v>
      </c>
      <c r="C157" t="s">
        <v>8080</v>
      </c>
      <c r="D157">
        <v>5000</v>
      </c>
      <c r="E157">
        <v>3905</v>
      </c>
      <c r="F157" t="s">
        <v>8220</v>
      </c>
      <c r="G157" t="s">
        <v>8223</v>
      </c>
      <c r="H157" t="s">
        <v>8245</v>
      </c>
      <c r="I157">
        <v>1462766400</v>
      </c>
      <c r="J157">
        <v>1460219110</v>
      </c>
      <c r="K157" t="b">
        <v>0</v>
      </c>
      <c r="L157">
        <v>37</v>
      </c>
      <c r="M157" t="b">
        <v>0</v>
      </c>
      <c r="N157" t="s">
        <v>8269</v>
      </c>
      <c r="O157">
        <v>78</v>
      </c>
      <c r="P157">
        <v>105.54</v>
      </c>
      <c r="Q157" t="s">
        <v>8315</v>
      </c>
      <c r="R157" t="s">
        <v>8316</v>
      </c>
      <c r="S157">
        <v>42469.68414351852</v>
      </c>
      <c r="T157">
        <v>42499.166666666672</v>
      </c>
    </row>
    <row r="158" spans="1:20" x14ac:dyDescent="0.25">
      <c r="A158">
        <v>3975</v>
      </c>
      <c r="B158" t="s">
        <v>3972</v>
      </c>
      <c r="C158" t="s">
        <v>8082</v>
      </c>
      <c r="D158">
        <v>678</v>
      </c>
      <c r="E158">
        <v>0</v>
      </c>
      <c r="F158" t="s">
        <v>8220</v>
      </c>
      <c r="G158" t="s">
        <v>8223</v>
      </c>
      <c r="H158" t="s">
        <v>8245</v>
      </c>
      <c r="I158">
        <v>1468442898</v>
      </c>
      <c r="J158">
        <v>1465850898</v>
      </c>
      <c r="K158" t="b">
        <v>0</v>
      </c>
      <c r="L158">
        <v>0</v>
      </c>
      <c r="M158" t="b">
        <v>0</v>
      </c>
      <c r="N158" t="s">
        <v>8269</v>
      </c>
      <c r="O158">
        <v>0</v>
      </c>
      <c r="P158">
        <v>0</v>
      </c>
      <c r="Q158" t="s">
        <v>8315</v>
      </c>
      <c r="R158" t="s">
        <v>8316</v>
      </c>
      <c r="S158">
        <v>42534.866875</v>
      </c>
      <c r="T158">
        <v>42564.866875</v>
      </c>
    </row>
    <row r="159" spans="1:20" x14ac:dyDescent="0.25">
      <c r="A159">
        <v>3976</v>
      </c>
      <c r="B159" t="s">
        <v>3973</v>
      </c>
      <c r="C159" t="s">
        <v>8083</v>
      </c>
      <c r="D159">
        <v>1300</v>
      </c>
      <c r="E159">
        <v>620</v>
      </c>
      <c r="F159" t="s">
        <v>8220</v>
      </c>
      <c r="G159" t="s">
        <v>8223</v>
      </c>
      <c r="H159" t="s">
        <v>8245</v>
      </c>
      <c r="I159">
        <v>1406876400</v>
      </c>
      <c r="J159">
        <v>1405024561</v>
      </c>
      <c r="K159" t="b">
        <v>0</v>
      </c>
      <c r="L159">
        <v>10</v>
      </c>
      <c r="M159" t="b">
        <v>0</v>
      </c>
      <c r="N159" t="s">
        <v>8269</v>
      </c>
      <c r="O159">
        <v>48</v>
      </c>
      <c r="P159">
        <v>62</v>
      </c>
      <c r="Q159" t="s">
        <v>8315</v>
      </c>
      <c r="R159" t="s">
        <v>8316</v>
      </c>
      <c r="S159">
        <v>41830.858344907407</v>
      </c>
      <c r="T159">
        <v>41852.291666666664</v>
      </c>
    </row>
    <row r="160" spans="1:20" x14ac:dyDescent="0.25">
      <c r="A160">
        <v>3977</v>
      </c>
      <c r="B160" t="s">
        <v>3974</v>
      </c>
      <c r="C160" t="s">
        <v>8084</v>
      </c>
      <c r="D160">
        <v>90000</v>
      </c>
      <c r="E160">
        <v>1305</v>
      </c>
      <c r="F160" t="s">
        <v>8220</v>
      </c>
      <c r="G160" t="s">
        <v>8223</v>
      </c>
      <c r="H160" t="s">
        <v>8245</v>
      </c>
      <c r="I160">
        <v>1469213732</v>
      </c>
      <c r="J160">
        <v>1466621732</v>
      </c>
      <c r="K160" t="b">
        <v>0</v>
      </c>
      <c r="L160">
        <v>6</v>
      </c>
      <c r="M160" t="b">
        <v>0</v>
      </c>
      <c r="N160" t="s">
        <v>8269</v>
      </c>
      <c r="O160">
        <v>1</v>
      </c>
      <c r="P160">
        <v>217.5</v>
      </c>
      <c r="Q160" t="s">
        <v>8315</v>
      </c>
      <c r="R160" t="s">
        <v>8316</v>
      </c>
      <c r="S160">
        <v>42543.788564814815</v>
      </c>
      <c r="T160">
        <v>42573.788564814815</v>
      </c>
    </row>
    <row r="161" spans="1:20" x14ac:dyDescent="0.25">
      <c r="A161">
        <v>3978</v>
      </c>
      <c r="B161" t="s">
        <v>3975</v>
      </c>
      <c r="C161" t="s">
        <v>8085</v>
      </c>
      <c r="D161">
        <v>2000</v>
      </c>
      <c r="E161">
        <v>214</v>
      </c>
      <c r="F161" t="s">
        <v>8220</v>
      </c>
      <c r="G161" t="s">
        <v>8223</v>
      </c>
      <c r="H161" t="s">
        <v>8245</v>
      </c>
      <c r="I161">
        <v>1422717953</v>
      </c>
      <c r="J161">
        <v>1417533953</v>
      </c>
      <c r="K161" t="b">
        <v>0</v>
      </c>
      <c r="L161">
        <v>8</v>
      </c>
      <c r="M161" t="b">
        <v>0</v>
      </c>
      <c r="N161" t="s">
        <v>8269</v>
      </c>
      <c r="O161">
        <v>11</v>
      </c>
      <c r="P161">
        <v>26.75</v>
      </c>
      <c r="Q161" t="s">
        <v>8315</v>
      </c>
      <c r="R161" t="s">
        <v>8316</v>
      </c>
      <c r="S161">
        <v>41975.642974537041</v>
      </c>
      <c r="T161">
        <v>42035.642974537041</v>
      </c>
    </row>
    <row r="162" spans="1:20" x14ac:dyDescent="0.25">
      <c r="A162">
        <v>3980</v>
      </c>
      <c r="B162" t="s">
        <v>3977</v>
      </c>
      <c r="C162" t="s">
        <v>8087</v>
      </c>
      <c r="D162">
        <v>2500</v>
      </c>
      <c r="E162">
        <v>450</v>
      </c>
      <c r="F162" t="s">
        <v>8220</v>
      </c>
      <c r="G162" t="s">
        <v>8223</v>
      </c>
      <c r="H162" t="s">
        <v>8245</v>
      </c>
      <c r="I162">
        <v>1404570147</v>
      </c>
      <c r="J162">
        <v>1401978147</v>
      </c>
      <c r="K162" t="b">
        <v>0</v>
      </c>
      <c r="L162">
        <v>7</v>
      </c>
      <c r="M162" t="b">
        <v>0</v>
      </c>
      <c r="N162" t="s">
        <v>8269</v>
      </c>
      <c r="O162">
        <v>18</v>
      </c>
      <c r="P162">
        <v>64.290000000000006</v>
      </c>
      <c r="Q162" t="s">
        <v>8315</v>
      </c>
      <c r="R162" t="s">
        <v>8316</v>
      </c>
      <c r="S162">
        <v>41795.598923611113</v>
      </c>
      <c r="T162">
        <v>41825.598923611113</v>
      </c>
    </row>
    <row r="163" spans="1:20" x14ac:dyDescent="0.25">
      <c r="A163">
        <v>3981</v>
      </c>
      <c r="B163" t="s">
        <v>3358</v>
      </c>
      <c r="C163" t="s">
        <v>7469</v>
      </c>
      <c r="D163">
        <v>30000</v>
      </c>
      <c r="E163">
        <v>1225</v>
      </c>
      <c r="F163" t="s">
        <v>8220</v>
      </c>
      <c r="G163" t="s">
        <v>8223</v>
      </c>
      <c r="H163" t="s">
        <v>8245</v>
      </c>
      <c r="I163">
        <v>1468729149</v>
      </c>
      <c r="J163">
        <v>1463545149</v>
      </c>
      <c r="K163" t="b">
        <v>0</v>
      </c>
      <c r="L163">
        <v>7</v>
      </c>
      <c r="M163" t="b">
        <v>0</v>
      </c>
      <c r="N163" t="s">
        <v>8269</v>
      </c>
      <c r="O163">
        <v>4</v>
      </c>
      <c r="P163">
        <v>175</v>
      </c>
      <c r="Q163" t="s">
        <v>8315</v>
      </c>
      <c r="R163" t="s">
        <v>8316</v>
      </c>
      <c r="S163">
        <v>42508.179965277777</v>
      </c>
      <c r="T163">
        <v>42568.179965277777</v>
      </c>
    </row>
    <row r="164" spans="1:20" x14ac:dyDescent="0.25">
      <c r="A164">
        <v>3983</v>
      </c>
      <c r="B164" t="s">
        <v>3979</v>
      </c>
      <c r="C164" t="s">
        <v>8089</v>
      </c>
      <c r="D164">
        <v>11140</v>
      </c>
      <c r="E164">
        <v>3877</v>
      </c>
      <c r="F164" t="s">
        <v>8220</v>
      </c>
      <c r="G164" t="s">
        <v>8223</v>
      </c>
      <c r="H164" t="s">
        <v>8245</v>
      </c>
      <c r="I164">
        <v>1400569140</v>
      </c>
      <c r="J164">
        <v>1397854356</v>
      </c>
      <c r="K164" t="b">
        <v>0</v>
      </c>
      <c r="L164">
        <v>46</v>
      </c>
      <c r="M164" t="b">
        <v>0</v>
      </c>
      <c r="N164" t="s">
        <v>8269</v>
      </c>
      <c r="O164">
        <v>35</v>
      </c>
      <c r="P164">
        <v>84.28</v>
      </c>
      <c r="Q164" t="s">
        <v>8315</v>
      </c>
      <c r="R164" t="s">
        <v>8316</v>
      </c>
      <c r="S164">
        <v>41747.86986111111</v>
      </c>
      <c r="T164">
        <v>41779.290972222225</v>
      </c>
    </row>
    <row r="165" spans="1:20" x14ac:dyDescent="0.25">
      <c r="A165">
        <v>3985</v>
      </c>
      <c r="B165" t="s">
        <v>3981</v>
      </c>
      <c r="C165" t="s">
        <v>8091</v>
      </c>
      <c r="D165">
        <v>2000</v>
      </c>
      <c r="E165">
        <v>641</v>
      </c>
      <c r="F165" t="s">
        <v>8220</v>
      </c>
      <c r="G165" t="s">
        <v>8223</v>
      </c>
      <c r="H165" t="s">
        <v>8245</v>
      </c>
      <c r="I165">
        <v>1456002300</v>
      </c>
      <c r="J165">
        <v>1454173120</v>
      </c>
      <c r="K165" t="b">
        <v>0</v>
      </c>
      <c r="L165">
        <v>19</v>
      </c>
      <c r="M165" t="b">
        <v>0</v>
      </c>
      <c r="N165" t="s">
        <v>8269</v>
      </c>
      <c r="O165">
        <v>32</v>
      </c>
      <c r="P165">
        <v>33.74</v>
      </c>
      <c r="Q165" t="s">
        <v>8315</v>
      </c>
      <c r="R165" t="s">
        <v>8316</v>
      </c>
      <c r="S165">
        <v>42399.707407407404</v>
      </c>
      <c r="T165">
        <v>42420.878472222219</v>
      </c>
    </row>
    <row r="166" spans="1:20" x14ac:dyDescent="0.25">
      <c r="A166">
        <v>3988</v>
      </c>
      <c r="B166" t="s">
        <v>3984</v>
      </c>
      <c r="C166" t="s">
        <v>8094</v>
      </c>
      <c r="D166">
        <v>1500</v>
      </c>
      <c r="E166">
        <v>32</v>
      </c>
      <c r="F166" t="s">
        <v>8220</v>
      </c>
      <c r="G166" t="s">
        <v>8223</v>
      </c>
      <c r="H166" t="s">
        <v>8245</v>
      </c>
      <c r="I166">
        <v>1440813413</v>
      </c>
      <c r="J166">
        <v>1439517413</v>
      </c>
      <c r="K166" t="b">
        <v>0</v>
      </c>
      <c r="L166">
        <v>4</v>
      </c>
      <c r="M166" t="b">
        <v>0</v>
      </c>
      <c r="N166" t="s">
        <v>8269</v>
      </c>
      <c r="O166">
        <v>2</v>
      </c>
      <c r="P166">
        <v>8</v>
      </c>
      <c r="Q166" t="s">
        <v>8315</v>
      </c>
      <c r="R166" t="s">
        <v>8316</v>
      </c>
      <c r="S166">
        <v>42230.08116898148</v>
      </c>
      <c r="T166">
        <v>42245.08116898148</v>
      </c>
    </row>
    <row r="167" spans="1:20" x14ac:dyDescent="0.25">
      <c r="A167">
        <v>3989</v>
      </c>
      <c r="B167" t="s">
        <v>3985</v>
      </c>
      <c r="C167" t="s">
        <v>8095</v>
      </c>
      <c r="D167">
        <v>3000</v>
      </c>
      <c r="E167">
        <v>0</v>
      </c>
      <c r="F167" t="s">
        <v>8220</v>
      </c>
      <c r="G167" t="s">
        <v>8223</v>
      </c>
      <c r="H167" t="s">
        <v>8245</v>
      </c>
      <c r="I167">
        <v>1447009181</v>
      </c>
      <c r="J167">
        <v>1444413581</v>
      </c>
      <c r="K167" t="b">
        <v>0</v>
      </c>
      <c r="L167">
        <v>0</v>
      </c>
      <c r="M167" t="b">
        <v>0</v>
      </c>
      <c r="N167" t="s">
        <v>8269</v>
      </c>
      <c r="O167">
        <v>0</v>
      </c>
      <c r="P167">
        <v>0</v>
      </c>
      <c r="Q167" t="s">
        <v>8315</v>
      </c>
      <c r="R167" t="s">
        <v>8316</v>
      </c>
      <c r="S167">
        <v>42286.749780092592</v>
      </c>
      <c r="T167">
        <v>42316.791446759264</v>
      </c>
    </row>
    <row r="168" spans="1:20" x14ac:dyDescent="0.25">
      <c r="A168">
        <v>3991</v>
      </c>
      <c r="B168" t="s">
        <v>3987</v>
      </c>
      <c r="C168" t="s">
        <v>8097</v>
      </c>
      <c r="D168">
        <v>500</v>
      </c>
      <c r="E168">
        <v>100</v>
      </c>
      <c r="F168" t="s">
        <v>8220</v>
      </c>
      <c r="G168" t="s">
        <v>8223</v>
      </c>
      <c r="H168" t="s">
        <v>8245</v>
      </c>
      <c r="I168">
        <v>1433086082</v>
      </c>
      <c r="J168">
        <v>1430494082</v>
      </c>
      <c r="K168" t="b">
        <v>0</v>
      </c>
      <c r="L168">
        <v>1</v>
      </c>
      <c r="M168" t="b">
        <v>0</v>
      </c>
      <c r="N168" t="s">
        <v>8269</v>
      </c>
      <c r="O168">
        <v>20</v>
      </c>
      <c r="P168">
        <v>100</v>
      </c>
      <c r="Q168" t="s">
        <v>8315</v>
      </c>
      <c r="R168" t="s">
        <v>8316</v>
      </c>
      <c r="S168">
        <v>42125.644467592589</v>
      </c>
      <c r="T168">
        <v>42155.644467592589</v>
      </c>
    </row>
    <row r="169" spans="1:20" x14ac:dyDescent="0.25">
      <c r="A169">
        <v>3992</v>
      </c>
      <c r="B169" t="s">
        <v>3988</v>
      </c>
      <c r="C169" t="s">
        <v>8098</v>
      </c>
      <c r="D169">
        <v>10000</v>
      </c>
      <c r="E169">
        <v>541</v>
      </c>
      <c r="F169" t="s">
        <v>8220</v>
      </c>
      <c r="G169" t="s">
        <v>8223</v>
      </c>
      <c r="H169" t="s">
        <v>8245</v>
      </c>
      <c r="I169">
        <v>1449876859</v>
      </c>
      <c r="J169">
        <v>1444689259</v>
      </c>
      <c r="K169" t="b">
        <v>0</v>
      </c>
      <c r="L169">
        <v>9</v>
      </c>
      <c r="M169" t="b">
        <v>0</v>
      </c>
      <c r="N169" t="s">
        <v>8269</v>
      </c>
      <c r="O169">
        <v>5</v>
      </c>
      <c r="P169">
        <v>60.11</v>
      </c>
      <c r="Q169" t="s">
        <v>8315</v>
      </c>
      <c r="R169" t="s">
        <v>8316</v>
      </c>
      <c r="S169">
        <v>42289.94049768518</v>
      </c>
      <c r="T169">
        <v>42349.982164351852</v>
      </c>
    </row>
    <row r="170" spans="1:20" x14ac:dyDescent="0.25">
      <c r="A170">
        <v>3993</v>
      </c>
      <c r="B170" t="s">
        <v>3989</v>
      </c>
      <c r="C170" t="s">
        <v>8099</v>
      </c>
      <c r="D170">
        <v>50000</v>
      </c>
      <c r="E170">
        <v>3</v>
      </c>
      <c r="F170" t="s">
        <v>8220</v>
      </c>
      <c r="G170" t="s">
        <v>8223</v>
      </c>
      <c r="H170" t="s">
        <v>8245</v>
      </c>
      <c r="I170">
        <v>1431549912</v>
      </c>
      <c r="J170">
        <v>1428957912</v>
      </c>
      <c r="K170" t="b">
        <v>0</v>
      </c>
      <c r="L170">
        <v>1</v>
      </c>
      <c r="M170" t="b">
        <v>0</v>
      </c>
      <c r="N170" t="s">
        <v>8269</v>
      </c>
      <c r="O170">
        <v>0</v>
      </c>
      <c r="P170">
        <v>3</v>
      </c>
      <c r="Q170" t="s">
        <v>8315</v>
      </c>
      <c r="R170" t="s">
        <v>8316</v>
      </c>
      <c r="S170">
        <v>42107.864722222221</v>
      </c>
      <c r="T170">
        <v>42137.864722222221</v>
      </c>
    </row>
    <row r="171" spans="1:20" x14ac:dyDescent="0.25">
      <c r="A171">
        <v>3994</v>
      </c>
      <c r="B171" t="s">
        <v>3990</v>
      </c>
      <c r="C171" t="s">
        <v>8100</v>
      </c>
      <c r="D171">
        <v>2000</v>
      </c>
      <c r="E171">
        <v>5</v>
      </c>
      <c r="F171" t="s">
        <v>8220</v>
      </c>
      <c r="G171" t="s">
        <v>8223</v>
      </c>
      <c r="H171" t="s">
        <v>8245</v>
      </c>
      <c r="I171">
        <v>1405761690</v>
      </c>
      <c r="J171">
        <v>1403169690</v>
      </c>
      <c r="K171" t="b">
        <v>0</v>
      </c>
      <c r="L171">
        <v>1</v>
      </c>
      <c r="M171" t="b">
        <v>0</v>
      </c>
      <c r="N171" t="s">
        <v>8269</v>
      </c>
      <c r="O171">
        <v>0</v>
      </c>
      <c r="P171">
        <v>5</v>
      </c>
      <c r="Q171" t="s">
        <v>8315</v>
      </c>
      <c r="R171" t="s">
        <v>8316</v>
      </c>
      <c r="S171">
        <v>41809.389930555553</v>
      </c>
      <c r="T171">
        <v>41839.389930555553</v>
      </c>
    </row>
    <row r="172" spans="1:20" x14ac:dyDescent="0.25">
      <c r="A172">
        <v>3996</v>
      </c>
      <c r="B172" t="s">
        <v>3992</v>
      </c>
      <c r="C172" t="s">
        <v>8102</v>
      </c>
      <c r="D172">
        <v>3000</v>
      </c>
      <c r="E172">
        <v>497</v>
      </c>
      <c r="F172" t="s">
        <v>8220</v>
      </c>
      <c r="G172" t="s">
        <v>8223</v>
      </c>
      <c r="H172" t="s">
        <v>8245</v>
      </c>
      <c r="I172">
        <v>1416499440</v>
      </c>
      <c r="J172">
        <v>1415341464</v>
      </c>
      <c r="K172" t="b">
        <v>0</v>
      </c>
      <c r="L172">
        <v>17</v>
      </c>
      <c r="M172" t="b">
        <v>0</v>
      </c>
      <c r="N172" t="s">
        <v>8269</v>
      </c>
      <c r="O172">
        <v>17</v>
      </c>
      <c r="P172">
        <v>29.24</v>
      </c>
      <c r="Q172" t="s">
        <v>8315</v>
      </c>
      <c r="R172" t="s">
        <v>8316</v>
      </c>
      <c r="S172">
        <v>41950.26694444444</v>
      </c>
      <c r="T172">
        <v>41963.669444444444</v>
      </c>
    </row>
    <row r="173" spans="1:20" x14ac:dyDescent="0.25">
      <c r="A173">
        <v>3998</v>
      </c>
      <c r="B173" t="s">
        <v>3994</v>
      </c>
      <c r="C173" t="s">
        <v>8104</v>
      </c>
      <c r="D173">
        <v>1250</v>
      </c>
      <c r="E173">
        <v>715</v>
      </c>
      <c r="F173" t="s">
        <v>8220</v>
      </c>
      <c r="G173" t="s">
        <v>8223</v>
      </c>
      <c r="H173" t="s">
        <v>8245</v>
      </c>
      <c r="I173">
        <v>1427580426</v>
      </c>
      <c r="J173">
        <v>1424992026</v>
      </c>
      <c r="K173" t="b">
        <v>0</v>
      </c>
      <c r="L173">
        <v>12</v>
      </c>
      <c r="M173" t="b">
        <v>0</v>
      </c>
      <c r="N173" t="s">
        <v>8269</v>
      </c>
      <c r="O173">
        <v>57</v>
      </c>
      <c r="P173">
        <v>59.58</v>
      </c>
      <c r="Q173" t="s">
        <v>8315</v>
      </c>
      <c r="R173" t="s">
        <v>8316</v>
      </c>
      <c r="S173">
        <v>42061.963263888887</v>
      </c>
      <c r="T173">
        <v>42091.921597222223</v>
      </c>
    </row>
    <row r="174" spans="1:20" x14ac:dyDescent="0.25">
      <c r="A174">
        <v>3999</v>
      </c>
      <c r="B174" t="s">
        <v>3995</v>
      </c>
      <c r="C174" t="s">
        <v>8105</v>
      </c>
      <c r="D174">
        <v>7000</v>
      </c>
      <c r="E174">
        <v>1156</v>
      </c>
      <c r="F174" t="s">
        <v>8220</v>
      </c>
      <c r="G174" t="s">
        <v>8223</v>
      </c>
      <c r="H174" t="s">
        <v>8245</v>
      </c>
      <c r="I174">
        <v>1409514709</v>
      </c>
      <c r="J174">
        <v>1406058798</v>
      </c>
      <c r="K174" t="b">
        <v>0</v>
      </c>
      <c r="L174">
        <v>14</v>
      </c>
      <c r="M174" t="b">
        <v>0</v>
      </c>
      <c r="N174" t="s">
        <v>8269</v>
      </c>
      <c r="O174">
        <v>17</v>
      </c>
      <c r="P174">
        <v>82.57</v>
      </c>
      <c r="Q174" t="s">
        <v>8315</v>
      </c>
      <c r="R174" t="s">
        <v>8316</v>
      </c>
      <c r="S174">
        <v>41842.828680555554</v>
      </c>
      <c r="T174">
        <v>41882.827650462961</v>
      </c>
    </row>
    <row r="175" spans="1:20" x14ac:dyDescent="0.25">
      <c r="A175">
        <v>4000</v>
      </c>
      <c r="B175" t="s">
        <v>3996</v>
      </c>
      <c r="C175" t="s">
        <v>8106</v>
      </c>
      <c r="D175">
        <v>8000</v>
      </c>
      <c r="E175">
        <v>10</v>
      </c>
      <c r="F175" t="s">
        <v>8220</v>
      </c>
      <c r="G175" t="s">
        <v>8223</v>
      </c>
      <c r="H175" t="s">
        <v>8245</v>
      </c>
      <c r="I175">
        <v>1462631358</v>
      </c>
      <c r="J175">
        <v>1457450958</v>
      </c>
      <c r="K175" t="b">
        <v>0</v>
      </c>
      <c r="L175">
        <v>1</v>
      </c>
      <c r="M175" t="b">
        <v>0</v>
      </c>
      <c r="N175" t="s">
        <v>8269</v>
      </c>
      <c r="O175">
        <v>0</v>
      </c>
      <c r="P175">
        <v>10</v>
      </c>
      <c r="Q175" t="s">
        <v>8315</v>
      </c>
      <c r="R175" t="s">
        <v>8316</v>
      </c>
      <c r="S175">
        <v>42437.64534722222</v>
      </c>
      <c r="T175">
        <v>42497.603680555556</v>
      </c>
    </row>
    <row r="176" spans="1:20" x14ac:dyDescent="0.25">
      <c r="A176">
        <v>4002</v>
      </c>
      <c r="B176" t="s">
        <v>3998</v>
      </c>
      <c r="C176" t="s">
        <v>8108</v>
      </c>
      <c r="D176">
        <v>1250</v>
      </c>
      <c r="E176">
        <v>23</v>
      </c>
      <c r="F176" t="s">
        <v>8220</v>
      </c>
      <c r="G176" t="s">
        <v>8223</v>
      </c>
      <c r="H176" t="s">
        <v>8245</v>
      </c>
      <c r="I176">
        <v>1411779761</v>
      </c>
      <c r="J176">
        <v>1409187761</v>
      </c>
      <c r="K176" t="b">
        <v>0</v>
      </c>
      <c r="L176">
        <v>4</v>
      </c>
      <c r="M176" t="b">
        <v>0</v>
      </c>
      <c r="N176" t="s">
        <v>8269</v>
      </c>
      <c r="O176">
        <v>2</v>
      </c>
      <c r="P176">
        <v>5.75</v>
      </c>
      <c r="Q176" t="s">
        <v>8315</v>
      </c>
      <c r="R176" t="s">
        <v>8316</v>
      </c>
      <c r="S176">
        <v>41879.043530092589</v>
      </c>
      <c r="T176">
        <v>41909.043530092589</v>
      </c>
    </row>
    <row r="177" spans="1:20" x14ac:dyDescent="0.25">
      <c r="A177">
        <v>4003</v>
      </c>
      <c r="B177" t="s">
        <v>3999</v>
      </c>
      <c r="C177" t="s">
        <v>8071</v>
      </c>
      <c r="D177">
        <v>2000</v>
      </c>
      <c r="E177">
        <v>201</v>
      </c>
      <c r="F177" t="s">
        <v>8220</v>
      </c>
      <c r="G177" t="s">
        <v>8223</v>
      </c>
      <c r="H177" t="s">
        <v>8245</v>
      </c>
      <c r="I177">
        <v>1424009147</v>
      </c>
      <c r="J177">
        <v>1421417147</v>
      </c>
      <c r="K177" t="b">
        <v>0</v>
      </c>
      <c r="L177">
        <v>2</v>
      </c>
      <c r="M177" t="b">
        <v>0</v>
      </c>
      <c r="N177" t="s">
        <v>8269</v>
      </c>
      <c r="O177">
        <v>10</v>
      </c>
      <c r="P177">
        <v>100.5</v>
      </c>
      <c r="Q177" t="s">
        <v>8315</v>
      </c>
      <c r="R177" t="s">
        <v>8316</v>
      </c>
      <c r="S177">
        <v>42020.587349537032</v>
      </c>
      <c r="T177">
        <v>42050.587349537032</v>
      </c>
    </row>
    <row r="178" spans="1:20" x14ac:dyDescent="0.25">
      <c r="A178">
        <v>4004</v>
      </c>
      <c r="B178" t="s">
        <v>4000</v>
      </c>
      <c r="C178" t="s">
        <v>8109</v>
      </c>
      <c r="D178">
        <v>500</v>
      </c>
      <c r="E178">
        <v>1</v>
      </c>
      <c r="F178" t="s">
        <v>8220</v>
      </c>
      <c r="G178" t="s">
        <v>8223</v>
      </c>
      <c r="H178" t="s">
        <v>8245</v>
      </c>
      <c r="I178">
        <v>1412740457</v>
      </c>
      <c r="J178">
        <v>1410148457</v>
      </c>
      <c r="K178" t="b">
        <v>0</v>
      </c>
      <c r="L178">
        <v>1</v>
      </c>
      <c r="M178" t="b">
        <v>0</v>
      </c>
      <c r="N178" t="s">
        <v>8269</v>
      </c>
      <c r="O178">
        <v>0</v>
      </c>
      <c r="P178">
        <v>1</v>
      </c>
      <c r="Q178" t="s">
        <v>8315</v>
      </c>
      <c r="R178" t="s">
        <v>8316</v>
      </c>
      <c r="S178">
        <v>41890.16269675926</v>
      </c>
      <c r="T178">
        <v>41920.16269675926</v>
      </c>
    </row>
    <row r="179" spans="1:20" x14ac:dyDescent="0.25">
      <c r="A179">
        <v>4005</v>
      </c>
      <c r="B179" t="s">
        <v>4001</v>
      </c>
      <c r="C179" t="s">
        <v>8110</v>
      </c>
      <c r="D179">
        <v>3000</v>
      </c>
      <c r="E179">
        <v>40</v>
      </c>
      <c r="F179" t="s">
        <v>8220</v>
      </c>
      <c r="G179" t="s">
        <v>8223</v>
      </c>
      <c r="H179" t="s">
        <v>8245</v>
      </c>
      <c r="I179">
        <v>1413832985</v>
      </c>
      <c r="J179">
        <v>1408648985</v>
      </c>
      <c r="K179" t="b">
        <v>0</v>
      </c>
      <c r="L179">
        <v>2</v>
      </c>
      <c r="M179" t="b">
        <v>0</v>
      </c>
      <c r="N179" t="s">
        <v>8269</v>
      </c>
      <c r="O179">
        <v>1</v>
      </c>
      <c r="P179">
        <v>20</v>
      </c>
      <c r="Q179" t="s">
        <v>8315</v>
      </c>
      <c r="R179" t="s">
        <v>8316</v>
      </c>
      <c r="S179">
        <v>41872.807696759257</v>
      </c>
      <c r="T179">
        <v>41932.807696759257</v>
      </c>
    </row>
    <row r="180" spans="1:20" x14ac:dyDescent="0.25">
      <c r="A180">
        <v>4006</v>
      </c>
      <c r="B180" t="s">
        <v>4002</v>
      </c>
      <c r="C180" t="s">
        <v>8111</v>
      </c>
      <c r="D180">
        <v>30000</v>
      </c>
      <c r="E180">
        <v>2</v>
      </c>
      <c r="F180" t="s">
        <v>8220</v>
      </c>
      <c r="G180" t="s">
        <v>8223</v>
      </c>
      <c r="H180" t="s">
        <v>8245</v>
      </c>
      <c r="I180">
        <v>1455647587</v>
      </c>
      <c r="J180">
        <v>1453487587</v>
      </c>
      <c r="K180" t="b">
        <v>0</v>
      </c>
      <c r="L180">
        <v>1</v>
      </c>
      <c r="M180" t="b">
        <v>0</v>
      </c>
      <c r="N180" t="s">
        <v>8269</v>
      </c>
      <c r="O180">
        <v>0</v>
      </c>
      <c r="P180">
        <v>2</v>
      </c>
      <c r="Q180" t="s">
        <v>8315</v>
      </c>
      <c r="R180" t="s">
        <v>8316</v>
      </c>
      <c r="S180">
        <v>42391.772997685184</v>
      </c>
      <c r="T180">
        <v>42416.772997685184</v>
      </c>
    </row>
    <row r="181" spans="1:20" x14ac:dyDescent="0.25">
      <c r="A181">
        <v>4007</v>
      </c>
      <c r="B181" t="s">
        <v>4003</v>
      </c>
      <c r="C181" t="s">
        <v>8112</v>
      </c>
      <c r="D181">
        <v>2000</v>
      </c>
      <c r="E181">
        <v>5</v>
      </c>
      <c r="F181" t="s">
        <v>8220</v>
      </c>
      <c r="G181" t="s">
        <v>8223</v>
      </c>
      <c r="H181" t="s">
        <v>8245</v>
      </c>
      <c r="I181">
        <v>1409070480</v>
      </c>
      <c r="J181">
        <v>1406572381</v>
      </c>
      <c r="K181" t="b">
        <v>0</v>
      </c>
      <c r="L181">
        <v>1</v>
      </c>
      <c r="M181" t="b">
        <v>0</v>
      </c>
      <c r="N181" t="s">
        <v>8269</v>
      </c>
      <c r="O181">
        <v>0</v>
      </c>
      <c r="P181">
        <v>5</v>
      </c>
      <c r="Q181" t="s">
        <v>8315</v>
      </c>
      <c r="R181" t="s">
        <v>8316</v>
      </c>
      <c r="S181">
        <v>41848.772928240738</v>
      </c>
      <c r="T181">
        <v>41877.686111111114</v>
      </c>
    </row>
    <row r="182" spans="1:20" x14ac:dyDescent="0.25">
      <c r="A182">
        <v>4010</v>
      </c>
      <c r="B182" t="s">
        <v>4006</v>
      </c>
      <c r="C182" t="s">
        <v>8115</v>
      </c>
      <c r="D182">
        <v>7200</v>
      </c>
      <c r="E182">
        <v>1742</v>
      </c>
      <c r="F182" t="s">
        <v>8220</v>
      </c>
      <c r="G182" t="s">
        <v>8223</v>
      </c>
      <c r="H182" t="s">
        <v>8245</v>
      </c>
      <c r="I182">
        <v>1414348166</v>
      </c>
      <c r="J182">
        <v>1412879366</v>
      </c>
      <c r="K182" t="b">
        <v>0</v>
      </c>
      <c r="L182">
        <v>38</v>
      </c>
      <c r="M182" t="b">
        <v>0</v>
      </c>
      <c r="N182" t="s">
        <v>8269</v>
      </c>
      <c r="O182">
        <v>24</v>
      </c>
      <c r="P182">
        <v>45.84</v>
      </c>
      <c r="Q182" t="s">
        <v>8315</v>
      </c>
      <c r="R182" t="s">
        <v>8316</v>
      </c>
      <c r="S182">
        <v>41921.770439814813</v>
      </c>
      <c r="T182">
        <v>41938.770439814813</v>
      </c>
    </row>
    <row r="183" spans="1:20" x14ac:dyDescent="0.25">
      <c r="A183">
        <v>4013</v>
      </c>
      <c r="B183" t="s">
        <v>4009</v>
      </c>
      <c r="C183" t="s">
        <v>8118</v>
      </c>
      <c r="D183">
        <v>2000</v>
      </c>
      <c r="E183">
        <v>26</v>
      </c>
      <c r="F183" t="s">
        <v>8220</v>
      </c>
      <c r="G183" t="s">
        <v>8223</v>
      </c>
      <c r="H183" t="s">
        <v>8245</v>
      </c>
      <c r="I183">
        <v>1424070823</v>
      </c>
      <c r="J183">
        <v>1421478823</v>
      </c>
      <c r="K183" t="b">
        <v>0</v>
      </c>
      <c r="L183">
        <v>2</v>
      </c>
      <c r="M183" t="b">
        <v>0</v>
      </c>
      <c r="N183" t="s">
        <v>8269</v>
      </c>
      <c r="O183">
        <v>1</v>
      </c>
      <c r="P183">
        <v>13</v>
      </c>
      <c r="Q183" t="s">
        <v>8315</v>
      </c>
      <c r="R183" t="s">
        <v>8316</v>
      </c>
      <c r="S183">
        <v>42021.301192129627</v>
      </c>
      <c r="T183">
        <v>42051.301192129627</v>
      </c>
    </row>
    <row r="184" spans="1:20" x14ac:dyDescent="0.25">
      <c r="A184">
        <v>4014</v>
      </c>
      <c r="B184" t="s">
        <v>4010</v>
      </c>
      <c r="C184" t="s">
        <v>8119</v>
      </c>
      <c r="D184">
        <v>9000</v>
      </c>
      <c r="E184">
        <v>0</v>
      </c>
      <c r="F184" t="s">
        <v>8220</v>
      </c>
      <c r="G184" t="s">
        <v>8223</v>
      </c>
      <c r="H184" t="s">
        <v>8245</v>
      </c>
      <c r="I184">
        <v>1457157269</v>
      </c>
      <c r="J184">
        <v>1455861269</v>
      </c>
      <c r="K184" t="b">
        <v>0</v>
      </c>
      <c r="L184">
        <v>0</v>
      </c>
      <c r="M184" t="b">
        <v>0</v>
      </c>
      <c r="N184" t="s">
        <v>8269</v>
      </c>
      <c r="O184">
        <v>0</v>
      </c>
      <c r="P184">
        <v>0</v>
      </c>
      <c r="Q184" t="s">
        <v>8315</v>
      </c>
      <c r="R184" t="s">
        <v>8316</v>
      </c>
      <c r="S184">
        <v>42419.246168981481</v>
      </c>
      <c r="T184">
        <v>42434.246168981481</v>
      </c>
    </row>
    <row r="185" spans="1:20" x14ac:dyDescent="0.25">
      <c r="A185">
        <v>4015</v>
      </c>
      <c r="B185" t="s">
        <v>4011</v>
      </c>
      <c r="C185" t="s">
        <v>8120</v>
      </c>
      <c r="D185">
        <v>7000</v>
      </c>
      <c r="E185">
        <v>1</v>
      </c>
      <c r="F185" t="s">
        <v>8220</v>
      </c>
      <c r="G185" t="s">
        <v>8223</v>
      </c>
      <c r="H185" t="s">
        <v>8245</v>
      </c>
      <c r="I185">
        <v>1437331463</v>
      </c>
      <c r="J185">
        <v>1434739463</v>
      </c>
      <c r="K185" t="b">
        <v>0</v>
      </c>
      <c r="L185">
        <v>1</v>
      </c>
      <c r="M185" t="b">
        <v>0</v>
      </c>
      <c r="N185" t="s">
        <v>8269</v>
      </c>
      <c r="O185">
        <v>0</v>
      </c>
      <c r="P185">
        <v>1</v>
      </c>
      <c r="Q185" t="s">
        <v>8315</v>
      </c>
      <c r="R185" t="s">
        <v>8316</v>
      </c>
      <c r="S185">
        <v>42174.780821759254</v>
      </c>
      <c r="T185">
        <v>42204.780821759254</v>
      </c>
    </row>
    <row r="186" spans="1:20" x14ac:dyDescent="0.25">
      <c r="A186">
        <v>4017</v>
      </c>
      <c r="B186" t="s">
        <v>4013</v>
      </c>
      <c r="C186" t="s">
        <v>8122</v>
      </c>
      <c r="D186">
        <v>10000</v>
      </c>
      <c r="E186">
        <v>105</v>
      </c>
      <c r="F186" t="s">
        <v>8220</v>
      </c>
      <c r="G186" t="s">
        <v>8223</v>
      </c>
      <c r="H186" t="s">
        <v>8245</v>
      </c>
      <c r="I186">
        <v>1409846874</v>
      </c>
      <c r="J186">
        <v>1407254874</v>
      </c>
      <c r="K186" t="b">
        <v>0</v>
      </c>
      <c r="L186">
        <v>2</v>
      </c>
      <c r="M186" t="b">
        <v>0</v>
      </c>
      <c r="N186" t="s">
        <v>8269</v>
      </c>
      <c r="O186">
        <v>1</v>
      </c>
      <c r="P186">
        <v>52.5</v>
      </c>
      <c r="Q186" t="s">
        <v>8315</v>
      </c>
      <c r="R186" t="s">
        <v>8316</v>
      </c>
      <c r="S186">
        <v>41856.672152777777</v>
      </c>
      <c r="T186">
        <v>41886.672152777777</v>
      </c>
    </row>
    <row r="187" spans="1:20" x14ac:dyDescent="0.25">
      <c r="A187">
        <v>4019</v>
      </c>
      <c r="B187" t="s">
        <v>4015</v>
      </c>
      <c r="C187" t="s">
        <v>8124</v>
      </c>
      <c r="D187">
        <v>3500</v>
      </c>
      <c r="E187">
        <v>29</v>
      </c>
      <c r="F187" t="s">
        <v>8220</v>
      </c>
      <c r="G187" t="s">
        <v>8223</v>
      </c>
      <c r="H187" t="s">
        <v>8245</v>
      </c>
      <c r="I187">
        <v>1460737680</v>
      </c>
      <c r="J187">
        <v>1455725596</v>
      </c>
      <c r="K187" t="b">
        <v>0</v>
      </c>
      <c r="L187">
        <v>4</v>
      </c>
      <c r="M187" t="b">
        <v>0</v>
      </c>
      <c r="N187" t="s">
        <v>8269</v>
      </c>
      <c r="O187">
        <v>1</v>
      </c>
      <c r="P187">
        <v>7.25</v>
      </c>
      <c r="Q187" t="s">
        <v>8315</v>
      </c>
      <c r="R187" t="s">
        <v>8316</v>
      </c>
      <c r="S187">
        <v>42417.675879629634</v>
      </c>
      <c r="T187">
        <v>42475.686111111107</v>
      </c>
    </row>
    <row r="188" spans="1:20" x14ac:dyDescent="0.25">
      <c r="A188">
        <v>4020</v>
      </c>
      <c r="B188" t="s">
        <v>4016</v>
      </c>
      <c r="C188" t="s">
        <v>8125</v>
      </c>
      <c r="D188">
        <v>600</v>
      </c>
      <c r="E188">
        <v>100</v>
      </c>
      <c r="F188" t="s">
        <v>8220</v>
      </c>
      <c r="G188" t="s">
        <v>8223</v>
      </c>
      <c r="H188" t="s">
        <v>8245</v>
      </c>
      <c r="I188">
        <v>1427168099</v>
      </c>
      <c r="J188">
        <v>1424579699</v>
      </c>
      <c r="K188" t="b">
        <v>0</v>
      </c>
      <c r="L188">
        <v>3</v>
      </c>
      <c r="M188" t="b">
        <v>0</v>
      </c>
      <c r="N188" t="s">
        <v>8269</v>
      </c>
      <c r="O188">
        <v>17</v>
      </c>
      <c r="P188">
        <v>33.33</v>
      </c>
      <c r="Q188" t="s">
        <v>8315</v>
      </c>
      <c r="R188" t="s">
        <v>8316</v>
      </c>
      <c r="S188">
        <v>42057.190960648149</v>
      </c>
      <c r="T188">
        <v>42087.149293981478</v>
      </c>
    </row>
    <row r="189" spans="1:20" x14ac:dyDescent="0.25">
      <c r="A189">
        <v>4021</v>
      </c>
      <c r="B189" t="s">
        <v>4017</v>
      </c>
      <c r="C189" t="s">
        <v>8126</v>
      </c>
      <c r="D189">
        <v>15000</v>
      </c>
      <c r="E189">
        <v>125</v>
      </c>
      <c r="F189" t="s">
        <v>8220</v>
      </c>
      <c r="G189" t="s">
        <v>8223</v>
      </c>
      <c r="H189" t="s">
        <v>8245</v>
      </c>
      <c r="I189">
        <v>1414360358</v>
      </c>
      <c r="J189">
        <v>1409176358</v>
      </c>
      <c r="K189" t="b">
        <v>0</v>
      </c>
      <c r="L189">
        <v>2</v>
      </c>
      <c r="M189" t="b">
        <v>0</v>
      </c>
      <c r="N189" t="s">
        <v>8269</v>
      </c>
      <c r="O189">
        <v>1</v>
      </c>
      <c r="P189">
        <v>62.5</v>
      </c>
      <c r="Q189" t="s">
        <v>8315</v>
      </c>
      <c r="R189" t="s">
        <v>8316</v>
      </c>
      <c r="S189">
        <v>41878.911550925928</v>
      </c>
      <c r="T189">
        <v>41938.911550925928</v>
      </c>
    </row>
    <row r="190" spans="1:20" x14ac:dyDescent="0.25">
      <c r="A190">
        <v>4022</v>
      </c>
      <c r="B190" t="s">
        <v>4018</v>
      </c>
      <c r="C190" t="s">
        <v>8127</v>
      </c>
      <c r="D190">
        <v>18000</v>
      </c>
      <c r="E190">
        <v>12521</v>
      </c>
      <c r="F190" t="s">
        <v>8220</v>
      </c>
      <c r="G190" t="s">
        <v>8223</v>
      </c>
      <c r="H190" t="s">
        <v>8245</v>
      </c>
      <c r="I190">
        <v>1422759240</v>
      </c>
      <c r="J190">
        <v>1418824867</v>
      </c>
      <c r="K190" t="b">
        <v>0</v>
      </c>
      <c r="L190">
        <v>197</v>
      </c>
      <c r="M190" t="b">
        <v>0</v>
      </c>
      <c r="N190" t="s">
        <v>8269</v>
      </c>
      <c r="O190">
        <v>70</v>
      </c>
      <c r="P190">
        <v>63.56</v>
      </c>
      <c r="Q190" t="s">
        <v>8315</v>
      </c>
      <c r="R190" t="s">
        <v>8316</v>
      </c>
      <c r="S190">
        <v>41990.584108796291</v>
      </c>
      <c r="T190">
        <v>42036.120833333334</v>
      </c>
    </row>
    <row r="191" spans="1:20" x14ac:dyDescent="0.25">
      <c r="A191">
        <v>4023</v>
      </c>
      <c r="B191" t="s">
        <v>4019</v>
      </c>
      <c r="C191" t="s">
        <v>8128</v>
      </c>
      <c r="D191">
        <v>7000</v>
      </c>
      <c r="E191">
        <v>0</v>
      </c>
      <c r="F191" t="s">
        <v>8220</v>
      </c>
      <c r="G191" t="s">
        <v>8223</v>
      </c>
      <c r="H191" t="s">
        <v>8245</v>
      </c>
      <c r="I191">
        <v>1458860363</v>
      </c>
      <c r="J191">
        <v>1454975963</v>
      </c>
      <c r="K191" t="b">
        <v>0</v>
      </c>
      <c r="L191">
        <v>0</v>
      </c>
      <c r="M191" t="b">
        <v>0</v>
      </c>
      <c r="N191" t="s">
        <v>8269</v>
      </c>
      <c r="O191">
        <v>0</v>
      </c>
      <c r="P191">
        <v>0</v>
      </c>
      <c r="Q191" t="s">
        <v>8315</v>
      </c>
      <c r="R191" t="s">
        <v>8316</v>
      </c>
      <c r="S191">
        <v>42408.999571759254</v>
      </c>
      <c r="T191">
        <v>42453.957905092597</v>
      </c>
    </row>
    <row r="192" spans="1:20" x14ac:dyDescent="0.25">
      <c r="A192">
        <v>4024</v>
      </c>
      <c r="B192" t="s">
        <v>4020</v>
      </c>
      <c r="C192" t="s">
        <v>8129</v>
      </c>
      <c r="D192">
        <v>800</v>
      </c>
      <c r="E192">
        <v>10</v>
      </c>
      <c r="F192" t="s">
        <v>8220</v>
      </c>
      <c r="G192" t="s">
        <v>8223</v>
      </c>
      <c r="H192" t="s">
        <v>8245</v>
      </c>
      <c r="I192">
        <v>1441037097</v>
      </c>
      <c r="J192">
        <v>1438445097</v>
      </c>
      <c r="K192" t="b">
        <v>0</v>
      </c>
      <c r="L192">
        <v>1</v>
      </c>
      <c r="M192" t="b">
        <v>0</v>
      </c>
      <c r="N192" t="s">
        <v>8269</v>
      </c>
      <c r="O192">
        <v>1</v>
      </c>
      <c r="P192">
        <v>10</v>
      </c>
      <c r="Q192" t="s">
        <v>8315</v>
      </c>
      <c r="R192" t="s">
        <v>8316</v>
      </c>
      <c r="S192">
        <v>42217.670104166667</v>
      </c>
      <c r="T192">
        <v>42247.670104166667</v>
      </c>
    </row>
    <row r="193" spans="1:20" x14ac:dyDescent="0.25">
      <c r="A193">
        <v>4026</v>
      </c>
      <c r="B193" t="s">
        <v>4022</v>
      </c>
      <c r="C193" t="s">
        <v>8131</v>
      </c>
      <c r="D193">
        <v>4000</v>
      </c>
      <c r="E193">
        <v>0</v>
      </c>
      <c r="F193" t="s">
        <v>8220</v>
      </c>
      <c r="G193" t="s">
        <v>8223</v>
      </c>
      <c r="H193" t="s">
        <v>8245</v>
      </c>
      <c r="I193">
        <v>1449247439</v>
      </c>
      <c r="J193">
        <v>1444059839</v>
      </c>
      <c r="K193" t="b">
        <v>0</v>
      </c>
      <c r="L193">
        <v>0</v>
      </c>
      <c r="M193" t="b">
        <v>0</v>
      </c>
      <c r="N193" t="s">
        <v>8269</v>
      </c>
      <c r="O193">
        <v>0</v>
      </c>
      <c r="P193">
        <v>0</v>
      </c>
      <c r="Q193" t="s">
        <v>8315</v>
      </c>
      <c r="R193" t="s">
        <v>8316</v>
      </c>
      <c r="S193">
        <v>42282.655543981484</v>
      </c>
      <c r="T193">
        <v>42342.697210648148</v>
      </c>
    </row>
    <row r="194" spans="1:20" x14ac:dyDescent="0.25">
      <c r="A194">
        <v>4027</v>
      </c>
      <c r="B194" t="s">
        <v>4023</v>
      </c>
      <c r="C194" t="s">
        <v>8132</v>
      </c>
      <c r="D194">
        <v>3000</v>
      </c>
      <c r="E194">
        <v>215</v>
      </c>
      <c r="F194" t="s">
        <v>8220</v>
      </c>
      <c r="G194" t="s">
        <v>8223</v>
      </c>
      <c r="H194" t="s">
        <v>8245</v>
      </c>
      <c r="I194">
        <v>1487811600</v>
      </c>
      <c r="J194">
        <v>1486077481</v>
      </c>
      <c r="K194" t="b">
        <v>0</v>
      </c>
      <c r="L194">
        <v>7</v>
      </c>
      <c r="M194" t="b">
        <v>0</v>
      </c>
      <c r="N194" t="s">
        <v>8269</v>
      </c>
      <c r="O194">
        <v>7</v>
      </c>
      <c r="P194">
        <v>30.71</v>
      </c>
      <c r="Q194" t="s">
        <v>8315</v>
      </c>
      <c r="R194" t="s">
        <v>8316</v>
      </c>
      <c r="S194">
        <v>42768.97084490741</v>
      </c>
      <c r="T194">
        <v>42789.041666666672</v>
      </c>
    </row>
    <row r="195" spans="1:20" x14ac:dyDescent="0.25">
      <c r="A195">
        <v>4028</v>
      </c>
      <c r="B195" t="s">
        <v>4024</v>
      </c>
      <c r="C195" t="s">
        <v>8133</v>
      </c>
      <c r="D195">
        <v>2000</v>
      </c>
      <c r="E195">
        <v>561</v>
      </c>
      <c r="F195" t="s">
        <v>8220</v>
      </c>
      <c r="G195" t="s">
        <v>8223</v>
      </c>
      <c r="H195" t="s">
        <v>8245</v>
      </c>
      <c r="I195">
        <v>1402007500</v>
      </c>
      <c r="J195">
        <v>1399415500</v>
      </c>
      <c r="K195" t="b">
        <v>0</v>
      </c>
      <c r="L195">
        <v>11</v>
      </c>
      <c r="M195" t="b">
        <v>0</v>
      </c>
      <c r="N195" t="s">
        <v>8269</v>
      </c>
      <c r="O195">
        <v>28</v>
      </c>
      <c r="P195">
        <v>51</v>
      </c>
      <c r="Q195" t="s">
        <v>8315</v>
      </c>
      <c r="R195" t="s">
        <v>8316</v>
      </c>
      <c r="S195">
        <v>41765.938657407409</v>
      </c>
      <c r="T195">
        <v>41795.938657407409</v>
      </c>
    </row>
    <row r="196" spans="1:20" x14ac:dyDescent="0.25">
      <c r="A196">
        <v>4029</v>
      </c>
      <c r="B196" t="s">
        <v>4025</v>
      </c>
      <c r="C196" t="s">
        <v>8134</v>
      </c>
      <c r="D196">
        <v>20000</v>
      </c>
      <c r="E196">
        <v>0</v>
      </c>
      <c r="F196" t="s">
        <v>8220</v>
      </c>
      <c r="G196" t="s">
        <v>8223</v>
      </c>
      <c r="H196" t="s">
        <v>8245</v>
      </c>
      <c r="I196">
        <v>1450053370</v>
      </c>
      <c r="J196">
        <v>1447461370</v>
      </c>
      <c r="K196" t="b">
        <v>0</v>
      </c>
      <c r="L196">
        <v>0</v>
      </c>
      <c r="M196" t="b">
        <v>0</v>
      </c>
      <c r="N196" t="s">
        <v>8269</v>
      </c>
      <c r="O196">
        <v>0</v>
      </c>
      <c r="P196">
        <v>0</v>
      </c>
      <c r="Q196" t="s">
        <v>8315</v>
      </c>
      <c r="R196" t="s">
        <v>8316</v>
      </c>
      <c r="S196">
        <v>42322.025115740747</v>
      </c>
      <c r="T196">
        <v>42352.025115740747</v>
      </c>
    </row>
    <row r="197" spans="1:20" x14ac:dyDescent="0.25">
      <c r="A197">
        <v>4030</v>
      </c>
      <c r="B197" t="s">
        <v>4026</v>
      </c>
      <c r="C197" t="s">
        <v>8135</v>
      </c>
      <c r="D197">
        <v>2500</v>
      </c>
      <c r="E197">
        <v>400</v>
      </c>
      <c r="F197" t="s">
        <v>8220</v>
      </c>
      <c r="G197" t="s">
        <v>8223</v>
      </c>
      <c r="H197" t="s">
        <v>8245</v>
      </c>
      <c r="I197">
        <v>1454525340</v>
      </c>
      <c r="J197">
        <v>1452008599</v>
      </c>
      <c r="K197" t="b">
        <v>0</v>
      </c>
      <c r="L197">
        <v>6</v>
      </c>
      <c r="M197" t="b">
        <v>0</v>
      </c>
      <c r="N197" t="s">
        <v>8269</v>
      </c>
      <c r="O197">
        <v>16</v>
      </c>
      <c r="P197">
        <v>66.67</v>
      </c>
      <c r="Q197" t="s">
        <v>8315</v>
      </c>
      <c r="R197" t="s">
        <v>8316</v>
      </c>
      <c r="S197">
        <v>42374.655081018514</v>
      </c>
      <c r="T197">
        <v>42403.784027777772</v>
      </c>
    </row>
    <row r="198" spans="1:20" x14ac:dyDescent="0.25">
      <c r="A198">
        <v>4031</v>
      </c>
      <c r="B198" t="s">
        <v>4027</v>
      </c>
      <c r="C198" t="s">
        <v>8136</v>
      </c>
      <c r="D198">
        <v>5000</v>
      </c>
      <c r="E198">
        <v>0</v>
      </c>
      <c r="F198" t="s">
        <v>8220</v>
      </c>
      <c r="G198" t="s">
        <v>8223</v>
      </c>
      <c r="H198" t="s">
        <v>8245</v>
      </c>
      <c r="I198">
        <v>1418914964</v>
      </c>
      <c r="J198">
        <v>1414591364</v>
      </c>
      <c r="K198" t="b">
        <v>0</v>
      </c>
      <c r="L198">
        <v>0</v>
      </c>
      <c r="M198" t="b">
        <v>0</v>
      </c>
      <c r="N198" t="s">
        <v>8269</v>
      </c>
      <c r="O198">
        <v>0</v>
      </c>
      <c r="P198">
        <v>0</v>
      </c>
      <c r="Q198" t="s">
        <v>8315</v>
      </c>
      <c r="R198" t="s">
        <v>8316</v>
      </c>
      <c r="S198">
        <v>41941.585231481484</v>
      </c>
      <c r="T198">
        <v>41991.626898148148</v>
      </c>
    </row>
    <row r="199" spans="1:20" x14ac:dyDescent="0.25">
      <c r="A199">
        <v>4032</v>
      </c>
      <c r="B199" t="s">
        <v>4028</v>
      </c>
      <c r="C199" t="s">
        <v>8137</v>
      </c>
      <c r="D199">
        <v>6048</v>
      </c>
      <c r="E199">
        <v>413</v>
      </c>
      <c r="F199" t="s">
        <v>8220</v>
      </c>
      <c r="G199" t="s">
        <v>8223</v>
      </c>
      <c r="H199" t="s">
        <v>8245</v>
      </c>
      <c r="I199">
        <v>1450211116</v>
      </c>
      <c r="J199">
        <v>1445023516</v>
      </c>
      <c r="K199" t="b">
        <v>0</v>
      </c>
      <c r="L199">
        <v>7</v>
      </c>
      <c r="M199" t="b">
        <v>0</v>
      </c>
      <c r="N199" t="s">
        <v>8269</v>
      </c>
      <c r="O199">
        <v>7</v>
      </c>
      <c r="P199">
        <v>59</v>
      </c>
      <c r="Q199" t="s">
        <v>8315</v>
      </c>
      <c r="R199" t="s">
        <v>8316</v>
      </c>
      <c r="S199">
        <v>42293.809212962966</v>
      </c>
      <c r="T199">
        <v>42353.85087962963</v>
      </c>
    </row>
    <row r="200" spans="1:20" x14ac:dyDescent="0.25">
      <c r="A200">
        <v>4034</v>
      </c>
      <c r="B200" t="s">
        <v>4030</v>
      </c>
      <c r="C200" t="s">
        <v>8139</v>
      </c>
      <c r="D200">
        <v>13500</v>
      </c>
      <c r="E200">
        <v>200</v>
      </c>
      <c r="F200" t="s">
        <v>8220</v>
      </c>
      <c r="G200" t="s">
        <v>8223</v>
      </c>
      <c r="H200" t="s">
        <v>8245</v>
      </c>
      <c r="I200">
        <v>1428097450</v>
      </c>
      <c r="J200">
        <v>1425509050</v>
      </c>
      <c r="K200" t="b">
        <v>0</v>
      </c>
      <c r="L200">
        <v>2</v>
      </c>
      <c r="M200" t="b">
        <v>0</v>
      </c>
      <c r="N200" t="s">
        <v>8269</v>
      </c>
      <c r="O200">
        <v>1</v>
      </c>
      <c r="P200">
        <v>100</v>
      </c>
      <c r="Q200" t="s">
        <v>8315</v>
      </c>
      <c r="R200" t="s">
        <v>8316</v>
      </c>
      <c r="S200">
        <v>42067.947337962964</v>
      </c>
      <c r="T200">
        <v>42097.905671296292</v>
      </c>
    </row>
    <row r="201" spans="1:20" x14ac:dyDescent="0.25">
      <c r="A201">
        <v>4035</v>
      </c>
      <c r="B201" t="s">
        <v>4031</v>
      </c>
      <c r="C201" t="s">
        <v>8140</v>
      </c>
      <c r="D201">
        <v>10000</v>
      </c>
      <c r="E201">
        <v>3685</v>
      </c>
      <c r="F201" t="s">
        <v>8220</v>
      </c>
      <c r="G201" t="s">
        <v>8223</v>
      </c>
      <c r="H201" t="s">
        <v>8245</v>
      </c>
      <c r="I201">
        <v>1413925887</v>
      </c>
      <c r="J201">
        <v>1411333887</v>
      </c>
      <c r="K201" t="b">
        <v>0</v>
      </c>
      <c r="L201">
        <v>25</v>
      </c>
      <c r="M201" t="b">
        <v>0</v>
      </c>
      <c r="N201" t="s">
        <v>8269</v>
      </c>
      <c r="O201">
        <v>37</v>
      </c>
      <c r="P201">
        <v>147.4</v>
      </c>
      <c r="Q201" t="s">
        <v>8315</v>
      </c>
      <c r="R201" t="s">
        <v>8316</v>
      </c>
      <c r="S201">
        <v>41903.882951388885</v>
      </c>
      <c r="T201">
        <v>41933.882951388885</v>
      </c>
    </row>
    <row r="202" spans="1:20" x14ac:dyDescent="0.25">
      <c r="A202">
        <v>4036</v>
      </c>
      <c r="B202" t="s">
        <v>4032</v>
      </c>
      <c r="C202" t="s">
        <v>7438</v>
      </c>
      <c r="D202">
        <v>6000</v>
      </c>
      <c r="E202">
        <v>2823</v>
      </c>
      <c r="F202" t="s">
        <v>8220</v>
      </c>
      <c r="G202" t="s">
        <v>8223</v>
      </c>
      <c r="H202" t="s">
        <v>8245</v>
      </c>
      <c r="I202">
        <v>1404253800</v>
      </c>
      <c r="J202">
        <v>1402784964</v>
      </c>
      <c r="K202" t="b">
        <v>0</v>
      </c>
      <c r="L202">
        <v>17</v>
      </c>
      <c r="M202" t="b">
        <v>0</v>
      </c>
      <c r="N202" t="s">
        <v>8269</v>
      </c>
      <c r="O202">
        <v>47</v>
      </c>
      <c r="P202">
        <v>166.06</v>
      </c>
      <c r="Q202" t="s">
        <v>8315</v>
      </c>
      <c r="R202" t="s">
        <v>8316</v>
      </c>
      <c r="S202">
        <v>41804.937083333331</v>
      </c>
      <c r="T202">
        <v>41821.9375</v>
      </c>
    </row>
    <row r="203" spans="1:20" x14ac:dyDescent="0.25">
      <c r="A203">
        <v>4037</v>
      </c>
      <c r="B203" t="s">
        <v>4033</v>
      </c>
      <c r="C203" t="s">
        <v>8141</v>
      </c>
      <c r="D203">
        <v>700</v>
      </c>
      <c r="E203">
        <v>80</v>
      </c>
      <c r="F203" t="s">
        <v>8220</v>
      </c>
      <c r="G203" t="s">
        <v>8223</v>
      </c>
      <c r="H203" t="s">
        <v>8245</v>
      </c>
      <c r="I203">
        <v>1464099900</v>
      </c>
      <c r="J203">
        <v>1462585315</v>
      </c>
      <c r="K203" t="b">
        <v>0</v>
      </c>
      <c r="L203">
        <v>2</v>
      </c>
      <c r="M203" t="b">
        <v>0</v>
      </c>
      <c r="N203" t="s">
        <v>8269</v>
      </c>
      <c r="O203">
        <v>11</v>
      </c>
      <c r="P203">
        <v>40</v>
      </c>
      <c r="Q203" t="s">
        <v>8315</v>
      </c>
      <c r="R203" t="s">
        <v>8316</v>
      </c>
      <c r="S203">
        <v>42497.070775462969</v>
      </c>
      <c r="T203">
        <v>42514.600694444445</v>
      </c>
    </row>
    <row r="204" spans="1:20" x14ac:dyDescent="0.25">
      <c r="A204">
        <v>4038</v>
      </c>
      <c r="B204" t="s">
        <v>4034</v>
      </c>
      <c r="C204" t="s">
        <v>8142</v>
      </c>
      <c r="D204">
        <v>2500</v>
      </c>
      <c r="E204">
        <v>301</v>
      </c>
      <c r="F204" t="s">
        <v>8220</v>
      </c>
      <c r="G204" t="s">
        <v>8223</v>
      </c>
      <c r="H204" t="s">
        <v>8245</v>
      </c>
      <c r="I204">
        <v>1413573010</v>
      </c>
      <c r="J204">
        <v>1408389010</v>
      </c>
      <c r="K204" t="b">
        <v>0</v>
      </c>
      <c r="L204">
        <v>4</v>
      </c>
      <c r="M204" t="b">
        <v>0</v>
      </c>
      <c r="N204" t="s">
        <v>8269</v>
      </c>
      <c r="O204">
        <v>12</v>
      </c>
      <c r="P204">
        <v>75.25</v>
      </c>
      <c r="Q204" t="s">
        <v>8315</v>
      </c>
      <c r="R204" t="s">
        <v>8316</v>
      </c>
      <c r="S204">
        <v>41869.798726851855</v>
      </c>
      <c r="T204">
        <v>41929.798726851855</v>
      </c>
    </row>
    <row r="205" spans="1:20" x14ac:dyDescent="0.25">
      <c r="A205">
        <v>4039</v>
      </c>
      <c r="B205" t="s">
        <v>4035</v>
      </c>
      <c r="C205" t="s">
        <v>8143</v>
      </c>
      <c r="D205">
        <v>500</v>
      </c>
      <c r="E205">
        <v>300</v>
      </c>
      <c r="F205" t="s">
        <v>8220</v>
      </c>
      <c r="G205" t="s">
        <v>8223</v>
      </c>
      <c r="H205" t="s">
        <v>8245</v>
      </c>
      <c r="I205">
        <v>1448949540</v>
      </c>
      <c r="J205">
        <v>1446048367</v>
      </c>
      <c r="K205" t="b">
        <v>0</v>
      </c>
      <c r="L205">
        <v>5</v>
      </c>
      <c r="M205" t="b">
        <v>0</v>
      </c>
      <c r="N205" t="s">
        <v>8269</v>
      </c>
      <c r="O205">
        <v>60</v>
      </c>
      <c r="P205">
        <v>60</v>
      </c>
      <c r="Q205" t="s">
        <v>8315</v>
      </c>
      <c r="R205" t="s">
        <v>8316</v>
      </c>
      <c r="S205">
        <v>42305.670914351853</v>
      </c>
      <c r="T205">
        <v>42339.249305555553</v>
      </c>
    </row>
    <row r="206" spans="1:20" x14ac:dyDescent="0.25">
      <c r="A206">
        <v>4040</v>
      </c>
      <c r="B206" t="s">
        <v>4036</v>
      </c>
      <c r="C206" t="s">
        <v>8144</v>
      </c>
      <c r="D206">
        <v>8000</v>
      </c>
      <c r="E206">
        <v>2500</v>
      </c>
      <c r="F206" t="s">
        <v>8220</v>
      </c>
      <c r="G206" t="s">
        <v>8223</v>
      </c>
      <c r="H206" t="s">
        <v>8245</v>
      </c>
      <c r="I206">
        <v>1437188400</v>
      </c>
      <c r="J206">
        <v>1432100004</v>
      </c>
      <c r="K206" t="b">
        <v>0</v>
      </c>
      <c r="L206">
        <v>2</v>
      </c>
      <c r="M206" t="b">
        <v>0</v>
      </c>
      <c r="N206" t="s">
        <v>8269</v>
      </c>
      <c r="O206">
        <v>31</v>
      </c>
      <c r="P206">
        <v>1250</v>
      </c>
      <c r="Q206" t="s">
        <v>8315</v>
      </c>
      <c r="R206" t="s">
        <v>8316</v>
      </c>
      <c r="S206">
        <v>42144.231527777782</v>
      </c>
      <c r="T206">
        <v>42203.125</v>
      </c>
    </row>
    <row r="207" spans="1:20" x14ac:dyDescent="0.25">
      <c r="A207">
        <v>4042</v>
      </c>
      <c r="B207" t="s">
        <v>4038</v>
      </c>
      <c r="C207" t="s">
        <v>8146</v>
      </c>
      <c r="D207">
        <v>10000</v>
      </c>
      <c r="E207">
        <v>21</v>
      </c>
      <c r="F207" t="s">
        <v>8220</v>
      </c>
      <c r="G207" t="s">
        <v>8223</v>
      </c>
      <c r="H207" t="s">
        <v>8245</v>
      </c>
      <c r="I207">
        <v>1421781360</v>
      </c>
      <c r="J207">
        <v>1419213664</v>
      </c>
      <c r="K207" t="b">
        <v>0</v>
      </c>
      <c r="L207">
        <v>3</v>
      </c>
      <c r="M207" t="b">
        <v>0</v>
      </c>
      <c r="N207" t="s">
        <v>8269</v>
      </c>
      <c r="O207">
        <v>0</v>
      </c>
      <c r="P207">
        <v>7</v>
      </c>
      <c r="Q207" t="s">
        <v>8315</v>
      </c>
      <c r="R207" t="s">
        <v>8316</v>
      </c>
      <c r="S207">
        <v>41995.084074074075</v>
      </c>
      <c r="T207">
        <v>42024.802777777775</v>
      </c>
    </row>
    <row r="208" spans="1:20" x14ac:dyDescent="0.25">
      <c r="A208">
        <v>4044</v>
      </c>
      <c r="B208" t="s">
        <v>4040</v>
      </c>
      <c r="C208" t="s">
        <v>8148</v>
      </c>
      <c r="D208">
        <v>600</v>
      </c>
      <c r="E208">
        <v>225</v>
      </c>
      <c r="F208" t="s">
        <v>8220</v>
      </c>
      <c r="G208" t="s">
        <v>8223</v>
      </c>
      <c r="H208" t="s">
        <v>8245</v>
      </c>
      <c r="I208">
        <v>1428642000</v>
      </c>
      <c r="J208">
        <v>1426050982</v>
      </c>
      <c r="K208" t="b">
        <v>0</v>
      </c>
      <c r="L208">
        <v>4</v>
      </c>
      <c r="M208" t="b">
        <v>0</v>
      </c>
      <c r="N208" t="s">
        <v>8269</v>
      </c>
      <c r="O208">
        <v>38</v>
      </c>
      <c r="P208">
        <v>56.25</v>
      </c>
      <c r="Q208" t="s">
        <v>8315</v>
      </c>
      <c r="R208" t="s">
        <v>8316</v>
      </c>
      <c r="S208">
        <v>42074.219699074078</v>
      </c>
      <c r="T208">
        <v>42104.208333333328</v>
      </c>
    </row>
    <row r="209" spans="1:20" x14ac:dyDescent="0.25">
      <c r="A209">
        <v>4046</v>
      </c>
      <c r="B209" t="s">
        <v>4042</v>
      </c>
      <c r="C209" t="s">
        <v>8150</v>
      </c>
      <c r="D209">
        <v>5600</v>
      </c>
      <c r="E209">
        <v>460</v>
      </c>
      <c r="F209" t="s">
        <v>8220</v>
      </c>
      <c r="G209" t="s">
        <v>8223</v>
      </c>
      <c r="H209" t="s">
        <v>8245</v>
      </c>
      <c r="I209">
        <v>1413992210</v>
      </c>
      <c r="J209">
        <v>1411400210</v>
      </c>
      <c r="K209" t="b">
        <v>0</v>
      </c>
      <c r="L209">
        <v>12</v>
      </c>
      <c r="M209" t="b">
        <v>0</v>
      </c>
      <c r="N209" t="s">
        <v>8269</v>
      </c>
      <c r="O209">
        <v>8</v>
      </c>
      <c r="P209">
        <v>38.33</v>
      </c>
      <c r="Q209" t="s">
        <v>8315</v>
      </c>
      <c r="R209" t="s">
        <v>8316</v>
      </c>
      <c r="S209">
        <v>41904.650578703702</v>
      </c>
      <c r="T209">
        <v>41934.650578703702</v>
      </c>
    </row>
    <row r="210" spans="1:20" x14ac:dyDescent="0.25">
      <c r="A210">
        <v>4047</v>
      </c>
      <c r="B210" t="s">
        <v>4043</v>
      </c>
      <c r="C210" t="s">
        <v>8151</v>
      </c>
      <c r="D210">
        <v>5000</v>
      </c>
      <c r="E210">
        <v>110</v>
      </c>
      <c r="F210" t="s">
        <v>8220</v>
      </c>
      <c r="G210" t="s">
        <v>8223</v>
      </c>
      <c r="H210" t="s">
        <v>8245</v>
      </c>
      <c r="I210">
        <v>1420938000</v>
      </c>
      <c r="J210">
        <v>1418862743</v>
      </c>
      <c r="K210" t="b">
        <v>0</v>
      </c>
      <c r="L210">
        <v>4</v>
      </c>
      <c r="M210" t="b">
        <v>0</v>
      </c>
      <c r="N210" t="s">
        <v>8269</v>
      </c>
      <c r="O210">
        <v>2</v>
      </c>
      <c r="P210">
        <v>27.5</v>
      </c>
      <c r="Q210" t="s">
        <v>8315</v>
      </c>
      <c r="R210" t="s">
        <v>8316</v>
      </c>
      <c r="S210">
        <v>41991.022488425922</v>
      </c>
      <c r="T210">
        <v>42015.041666666672</v>
      </c>
    </row>
    <row r="211" spans="1:20" x14ac:dyDescent="0.25">
      <c r="A211">
        <v>4049</v>
      </c>
      <c r="B211" t="s">
        <v>4045</v>
      </c>
      <c r="C211" t="s">
        <v>8153</v>
      </c>
      <c r="D211">
        <v>20000</v>
      </c>
      <c r="E211">
        <v>16</v>
      </c>
      <c r="F211" t="s">
        <v>8220</v>
      </c>
      <c r="G211" t="s">
        <v>8223</v>
      </c>
      <c r="H211" t="s">
        <v>8245</v>
      </c>
      <c r="I211">
        <v>1436914815</v>
      </c>
      <c r="J211">
        <v>1434322815</v>
      </c>
      <c r="K211" t="b">
        <v>0</v>
      </c>
      <c r="L211">
        <v>1</v>
      </c>
      <c r="M211" t="b">
        <v>0</v>
      </c>
      <c r="N211" t="s">
        <v>8269</v>
      </c>
      <c r="O211">
        <v>0</v>
      </c>
      <c r="P211">
        <v>16</v>
      </c>
      <c r="Q211" t="s">
        <v>8315</v>
      </c>
      <c r="R211" t="s">
        <v>8316</v>
      </c>
      <c r="S211">
        <v>42169.958506944444</v>
      </c>
      <c r="T211">
        <v>42199.958506944444</v>
      </c>
    </row>
    <row r="212" spans="1:20" x14ac:dyDescent="0.25">
      <c r="A212">
        <v>4050</v>
      </c>
      <c r="B212" t="s">
        <v>4046</v>
      </c>
      <c r="C212" t="s">
        <v>8154</v>
      </c>
      <c r="D212">
        <v>1500</v>
      </c>
      <c r="E212">
        <v>1</v>
      </c>
      <c r="F212" t="s">
        <v>8220</v>
      </c>
      <c r="G212" t="s">
        <v>8223</v>
      </c>
      <c r="H212" t="s">
        <v>8245</v>
      </c>
      <c r="I212">
        <v>1414077391</v>
      </c>
      <c r="J212">
        <v>1411485391</v>
      </c>
      <c r="K212" t="b">
        <v>0</v>
      </c>
      <c r="L212">
        <v>1</v>
      </c>
      <c r="M212" t="b">
        <v>0</v>
      </c>
      <c r="N212" t="s">
        <v>8269</v>
      </c>
      <c r="O212">
        <v>0</v>
      </c>
      <c r="P212">
        <v>1</v>
      </c>
      <c r="Q212" t="s">
        <v>8315</v>
      </c>
      <c r="R212" t="s">
        <v>8316</v>
      </c>
      <c r="S212">
        <v>41905.636469907404</v>
      </c>
      <c r="T212">
        <v>41935.636469907404</v>
      </c>
    </row>
    <row r="213" spans="1:20" x14ac:dyDescent="0.25">
      <c r="A213">
        <v>4051</v>
      </c>
      <c r="B213" t="s">
        <v>4047</v>
      </c>
      <c r="C213" t="s">
        <v>8155</v>
      </c>
      <c r="D213">
        <v>500</v>
      </c>
      <c r="E213">
        <v>0</v>
      </c>
      <c r="F213" t="s">
        <v>8220</v>
      </c>
      <c r="G213" t="s">
        <v>8223</v>
      </c>
      <c r="H213" t="s">
        <v>8245</v>
      </c>
      <c r="I213">
        <v>1399618380</v>
      </c>
      <c r="J213">
        <v>1399058797</v>
      </c>
      <c r="K213" t="b">
        <v>0</v>
      </c>
      <c r="L213">
        <v>0</v>
      </c>
      <c r="M213" t="b">
        <v>0</v>
      </c>
      <c r="N213" t="s">
        <v>8269</v>
      </c>
      <c r="O213">
        <v>0</v>
      </c>
      <c r="P213">
        <v>0</v>
      </c>
      <c r="Q213" t="s">
        <v>8315</v>
      </c>
      <c r="R213" t="s">
        <v>8316</v>
      </c>
      <c r="S213">
        <v>41761.810150462967</v>
      </c>
      <c r="T213">
        <v>41768.286805555559</v>
      </c>
    </row>
    <row r="214" spans="1:20" x14ac:dyDescent="0.25">
      <c r="A214">
        <v>4052</v>
      </c>
      <c r="B214" t="s">
        <v>4048</v>
      </c>
      <c r="C214" t="s">
        <v>8156</v>
      </c>
      <c r="D214">
        <v>3000</v>
      </c>
      <c r="E214">
        <v>1126</v>
      </c>
      <c r="F214" t="s">
        <v>8220</v>
      </c>
      <c r="G214" t="s">
        <v>8223</v>
      </c>
      <c r="H214" t="s">
        <v>8245</v>
      </c>
      <c r="I214">
        <v>1413234316</v>
      </c>
      <c r="J214">
        <v>1408050316</v>
      </c>
      <c r="K214" t="b">
        <v>0</v>
      </c>
      <c r="L214">
        <v>13</v>
      </c>
      <c r="M214" t="b">
        <v>0</v>
      </c>
      <c r="N214" t="s">
        <v>8269</v>
      </c>
      <c r="O214">
        <v>38</v>
      </c>
      <c r="P214">
        <v>86.62</v>
      </c>
      <c r="Q214" t="s">
        <v>8315</v>
      </c>
      <c r="R214" t="s">
        <v>8316</v>
      </c>
      <c r="S214">
        <v>41865.878657407404</v>
      </c>
      <c r="T214">
        <v>41925.878657407404</v>
      </c>
    </row>
    <row r="215" spans="1:20" x14ac:dyDescent="0.25">
      <c r="A215">
        <v>4054</v>
      </c>
      <c r="B215" t="s">
        <v>4050</v>
      </c>
      <c r="C215" t="s">
        <v>8158</v>
      </c>
      <c r="D215">
        <v>8880</v>
      </c>
      <c r="E215">
        <v>0</v>
      </c>
      <c r="F215" t="s">
        <v>8220</v>
      </c>
      <c r="G215" t="s">
        <v>8223</v>
      </c>
      <c r="H215" t="s">
        <v>8245</v>
      </c>
      <c r="I215">
        <v>1475294400</v>
      </c>
      <c r="J215">
        <v>1472674285</v>
      </c>
      <c r="K215" t="b">
        <v>0</v>
      </c>
      <c r="L215">
        <v>0</v>
      </c>
      <c r="M215" t="b">
        <v>0</v>
      </c>
      <c r="N215" t="s">
        <v>8269</v>
      </c>
      <c r="O215">
        <v>0</v>
      </c>
      <c r="P215">
        <v>0</v>
      </c>
      <c r="Q215" t="s">
        <v>8315</v>
      </c>
      <c r="R215" t="s">
        <v>8316</v>
      </c>
      <c r="S215">
        <v>42613.841261574074</v>
      </c>
      <c r="T215">
        <v>42644.166666666672</v>
      </c>
    </row>
    <row r="216" spans="1:20" x14ac:dyDescent="0.25">
      <c r="A216">
        <v>4056</v>
      </c>
      <c r="B216" t="s">
        <v>4052</v>
      </c>
      <c r="C216" t="s">
        <v>8160</v>
      </c>
      <c r="D216">
        <v>1500</v>
      </c>
      <c r="E216">
        <v>795</v>
      </c>
      <c r="F216" t="s">
        <v>8220</v>
      </c>
      <c r="G216" t="s">
        <v>8223</v>
      </c>
      <c r="H216" t="s">
        <v>8245</v>
      </c>
      <c r="I216">
        <v>1467575940</v>
      </c>
      <c r="J216">
        <v>1465856639</v>
      </c>
      <c r="K216" t="b">
        <v>0</v>
      </c>
      <c r="L216">
        <v>9</v>
      </c>
      <c r="M216" t="b">
        <v>0</v>
      </c>
      <c r="N216" t="s">
        <v>8269</v>
      </c>
      <c r="O216">
        <v>53</v>
      </c>
      <c r="P216">
        <v>88.33</v>
      </c>
      <c r="Q216" t="s">
        <v>8315</v>
      </c>
      <c r="R216" t="s">
        <v>8316</v>
      </c>
      <c r="S216">
        <v>42534.933321759265</v>
      </c>
      <c r="T216">
        <v>42554.832638888889</v>
      </c>
    </row>
    <row r="217" spans="1:20" x14ac:dyDescent="0.25">
      <c r="A217">
        <v>4058</v>
      </c>
      <c r="B217" t="s">
        <v>4054</v>
      </c>
      <c r="C217" t="s">
        <v>8162</v>
      </c>
      <c r="D217">
        <v>3750</v>
      </c>
      <c r="E217">
        <v>95</v>
      </c>
      <c r="F217" t="s">
        <v>8220</v>
      </c>
      <c r="G217" t="s">
        <v>8223</v>
      </c>
      <c r="H217" t="s">
        <v>8245</v>
      </c>
      <c r="I217">
        <v>1459483140</v>
      </c>
      <c r="J217">
        <v>1458178044</v>
      </c>
      <c r="K217" t="b">
        <v>0</v>
      </c>
      <c r="L217">
        <v>4</v>
      </c>
      <c r="M217" t="b">
        <v>0</v>
      </c>
      <c r="N217" t="s">
        <v>8269</v>
      </c>
      <c r="O217">
        <v>3</v>
      </c>
      <c r="P217">
        <v>23.75</v>
      </c>
      <c r="Q217" t="s">
        <v>8315</v>
      </c>
      <c r="R217" t="s">
        <v>8316</v>
      </c>
      <c r="S217">
        <v>42446.060694444444</v>
      </c>
      <c r="T217">
        <v>42461.165972222225</v>
      </c>
    </row>
    <row r="218" spans="1:20" x14ac:dyDescent="0.25">
      <c r="A218">
        <v>4061</v>
      </c>
      <c r="B218" t="s">
        <v>4057</v>
      </c>
      <c r="C218" t="s">
        <v>8165</v>
      </c>
      <c r="D218">
        <v>525</v>
      </c>
      <c r="E218">
        <v>0</v>
      </c>
      <c r="F218" t="s">
        <v>8220</v>
      </c>
      <c r="G218" t="s">
        <v>8223</v>
      </c>
      <c r="H218" t="s">
        <v>8245</v>
      </c>
      <c r="I218">
        <v>1461205423</v>
      </c>
      <c r="J218">
        <v>1456025023</v>
      </c>
      <c r="K218" t="b">
        <v>0</v>
      </c>
      <c r="L218">
        <v>0</v>
      </c>
      <c r="M218" t="b">
        <v>0</v>
      </c>
      <c r="N218" t="s">
        <v>8269</v>
      </c>
      <c r="O218">
        <v>0</v>
      </c>
      <c r="P218">
        <v>0</v>
      </c>
      <c r="Q218" t="s">
        <v>8315</v>
      </c>
      <c r="R218" t="s">
        <v>8316</v>
      </c>
      <c r="S218">
        <v>42421.141469907408</v>
      </c>
      <c r="T218">
        <v>42481.099803240737</v>
      </c>
    </row>
    <row r="219" spans="1:20" x14ac:dyDescent="0.25">
      <c r="A219">
        <v>4062</v>
      </c>
      <c r="B219" t="s">
        <v>4058</v>
      </c>
      <c r="C219" t="s">
        <v>8166</v>
      </c>
      <c r="D219">
        <v>20000</v>
      </c>
      <c r="E219">
        <v>490</v>
      </c>
      <c r="F219" t="s">
        <v>8220</v>
      </c>
      <c r="G219" t="s">
        <v>8223</v>
      </c>
      <c r="H219" t="s">
        <v>8245</v>
      </c>
      <c r="I219">
        <v>1467481468</v>
      </c>
      <c r="J219">
        <v>1464889468</v>
      </c>
      <c r="K219" t="b">
        <v>0</v>
      </c>
      <c r="L219">
        <v>3</v>
      </c>
      <c r="M219" t="b">
        <v>0</v>
      </c>
      <c r="N219" t="s">
        <v>8269</v>
      </c>
      <c r="O219">
        <v>2</v>
      </c>
      <c r="P219">
        <v>163.33000000000001</v>
      </c>
      <c r="Q219" t="s">
        <v>8315</v>
      </c>
      <c r="R219" t="s">
        <v>8316</v>
      </c>
      <c r="S219">
        <v>42523.739212962959</v>
      </c>
      <c r="T219">
        <v>42553.739212962959</v>
      </c>
    </row>
    <row r="220" spans="1:20" x14ac:dyDescent="0.25">
      <c r="A220">
        <v>4065</v>
      </c>
      <c r="B220" t="s">
        <v>4061</v>
      </c>
      <c r="C220" t="s">
        <v>8169</v>
      </c>
      <c r="D220">
        <v>4000</v>
      </c>
      <c r="E220">
        <v>27</v>
      </c>
      <c r="F220" t="s">
        <v>8220</v>
      </c>
      <c r="G220" t="s">
        <v>8223</v>
      </c>
      <c r="H220" t="s">
        <v>8245</v>
      </c>
      <c r="I220">
        <v>1407883811</v>
      </c>
      <c r="J220">
        <v>1405291811</v>
      </c>
      <c r="K220" t="b">
        <v>0</v>
      </c>
      <c r="L220">
        <v>4</v>
      </c>
      <c r="M220" t="b">
        <v>0</v>
      </c>
      <c r="N220" t="s">
        <v>8269</v>
      </c>
      <c r="O220">
        <v>1</v>
      </c>
      <c r="P220">
        <v>6.75</v>
      </c>
      <c r="Q220" t="s">
        <v>8315</v>
      </c>
      <c r="R220" t="s">
        <v>8316</v>
      </c>
      <c r="S220">
        <v>41833.951516203706</v>
      </c>
      <c r="T220">
        <v>41863.951516203706</v>
      </c>
    </row>
    <row r="221" spans="1:20" x14ac:dyDescent="0.25">
      <c r="A221">
        <v>4066</v>
      </c>
      <c r="B221" t="s">
        <v>4062</v>
      </c>
      <c r="C221" t="s">
        <v>8170</v>
      </c>
      <c r="D221">
        <v>15000</v>
      </c>
      <c r="E221">
        <v>25</v>
      </c>
      <c r="F221" t="s">
        <v>8220</v>
      </c>
      <c r="G221" t="s">
        <v>8223</v>
      </c>
      <c r="H221" t="s">
        <v>8245</v>
      </c>
      <c r="I221">
        <v>1463619388</v>
      </c>
      <c r="J221">
        <v>1461027388</v>
      </c>
      <c r="K221" t="b">
        <v>0</v>
      </c>
      <c r="L221">
        <v>1</v>
      </c>
      <c r="M221" t="b">
        <v>0</v>
      </c>
      <c r="N221" t="s">
        <v>8269</v>
      </c>
      <c r="O221">
        <v>0</v>
      </c>
      <c r="P221">
        <v>25</v>
      </c>
      <c r="Q221" t="s">
        <v>8315</v>
      </c>
      <c r="R221" t="s">
        <v>8316</v>
      </c>
      <c r="S221">
        <v>42479.039212962962</v>
      </c>
      <c r="T221">
        <v>42509.039212962962</v>
      </c>
    </row>
    <row r="222" spans="1:20" x14ac:dyDescent="0.25">
      <c r="A222">
        <v>4067</v>
      </c>
      <c r="B222" t="s">
        <v>4063</v>
      </c>
      <c r="C222" t="s">
        <v>7998</v>
      </c>
      <c r="D222">
        <v>5000</v>
      </c>
      <c r="E222">
        <v>3045</v>
      </c>
      <c r="F222" t="s">
        <v>8220</v>
      </c>
      <c r="G222" t="s">
        <v>8223</v>
      </c>
      <c r="H222" t="s">
        <v>8245</v>
      </c>
      <c r="I222">
        <v>1443408550</v>
      </c>
      <c r="J222">
        <v>1439952550</v>
      </c>
      <c r="K222" t="b">
        <v>0</v>
      </c>
      <c r="L222">
        <v>17</v>
      </c>
      <c r="M222" t="b">
        <v>0</v>
      </c>
      <c r="N222" t="s">
        <v>8269</v>
      </c>
      <c r="O222">
        <v>61</v>
      </c>
      <c r="P222">
        <v>179.12</v>
      </c>
      <c r="Q222" t="s">
        <v>8315</v>
      </c>
      <c r="R222" t="s">
        <v>8316</v>
      </c>
      <c r="S222">
        <v>42235.117476851854</v>
      </c>
      <c r="T222">
        <v>42275.117476851854</v>
      </c>
    </row>
    <row r="223" spans="1:20" x14ac:dyDescent="0.25">
      <c r="A223">
        <v>4068</v>
      </c>
      <c r="B223" t="s">
        <v>4064</v>
      </c>
      <c r="C223" t="s">
        <v>8171</v>
      </c>
      <c r="D223">
        <v>3495</v>
      </c>
      <c r="E223">
        <v>34.950000000000003</v>
      </c>
      <c r="F223" t="s">
        <v>8220</v>
      </c>
      <c r="G223" t="s">
        <v>8223</v>
      </c>
      <c r="H223" t="s">
        <v>8245</v>
      </c>
      <c r="I223">
        <v>1484348700</v>
      </c>
      <c r="J223">
        <v>1481756855</v>
      </c>
      <c r="K223" t="b">
        <v>0</v>
      </c>
      <c r="L223">
        <v>1</v>
      </c>
      <c r="M223" t="b">
        <v>0</v>
      </c>
      <c r="N223" t="s">
        <v>8269</v>
      </c>
      <c r="O223">
        <v>1</v>
      </c>
      <c r="P223">
        <v>34.950000000000003</v>
      </c>
      <c r="Q223" t="s">
        <v>8315</v>
      </c>
      <c r="R223" t="s">
        <v>8316</v>
      </c>
      <c r="S223">
        <v>42718.963599537034</v>
      </c>
      <c r="T223">
        <v>42748.961805555555</v>
      </c>
    </row>
    <row r="224" spans="1:20" x14ac:dyDescent="0.25">
      <c r="A224">
        <v>4070</v>
      </c>
      <c r="B224" t="s">
        <v>4066</v>
      </c>
      <c r="C224" t="s">
        <v>8173</v>
      </c>
      <c r="D224">
        <v>1000</v>
      </c>
      <c r="E224">
        <v>165</v>
      </c>
      <c r="F224" t="s">
        <v>8220</v>
      </c>
      <c r="G224" t="s">
        <v>8223</v>
      </c>
      <c r="H224" t="s">
        <v>8245</v>
      </c>
      <c r="I224">
        <v>1425178800</v>
      </c>
      <c r="J224">
        <v>1422374420</v>
      </c>
      <c r="K224" t="b">
        <v>0</v>
      </c>
      <c r="L224">
        <v>6</v>
      </c>
      <c r="M224" t="b">
        <v>0</v>
      </c>
      <c r="N224" t="s">
        <v>8269</v>
      </c>
      <c r="O224">
        <v>17</v>
      </c>
      <c r="P224">
        <v>27.5</v>
      </c>
      <c r="Q224" t="s">
        <v>8315</v>
      </c>
      <c r="R224" t="s">
        <v>8316</v>
      </c>
      <c r="S224">
        <v>42031.666898148149</v>
      </c>
      <c r="T224">
        <v>42064.125</v>
      </c>
    </row>
    <row r="225" spans="1:20" x14ac:dyDescent="0.25">
      <c r="A225">
        <v>4073</v>
      </c>
      <c r="B225" t="s">
        <v>4069</v>
      </c>
      <c r="C225" t="s">
        <v>8176</v>
      </c>
      <c r="D225">
        <v>3500</v>
      </c>
      <c r="E225">
        <v>37</v>
      </c>
      <c r="F225" t="s">
        <v>8220</v>
      </c>
      <c r="G225" t="s">
        <v>8223</v>
      </c>
      <c r="H225" t="s">
        <v>8245</v>
      </c>
      <c r="I225">
        <v>1431144000</v>
      </c>
      <c r="J225">
        <v>1426407426</v>
      </c>
      <c r="K225" t="b">
        <v>0</v>
      </c>
      <c r="L225">
        <v>2</v>
      </c>
      <c r="M225" t="b">
        <v>0</v>
      </c>
      <c r="N225" t="s">
        <v>8269</v>
      </c>
      <c r="O225">
        <v>1</v>
      </c>
      <c r="P225">
        <v>18.5</v>
      </c>
      <c r="Q225" t="s">
        <v>8315</v>
      </c>
      <c r="R225" t="s">
        <v>8316</v>
      </c>
      <c r="S225">
        <v>42078.34520833334</v>
      </c>
      <c r="T225">
        <v>42133.166666666672</v>
      </c>
    </row>
    <row r="226" spans="1:20" x14ac:dyDescent="0.25">
      <c r="A226">
        <v>4076</v>
      </c>
      <c r="B226" t="s">
        <v>4072</v>
      </c>
      <c r="C226" t="s">
        <v>8179</v>
      </c>
      <c r="D226">
        <v>700</v>
      </c>
      <c r="E226">
        <v>0</v>
      </c>
      <c r="F226" t="s">
        <v>8220</v>
      </c>
      <c r="G226" t="s">
        <v>8223</v>
      </c>
      <c r="H226" t="s">
        <v>8245</v>
      </c>
      <c r="I226">
        <v>1413921060</v>
      </c>
      <c r="J226">
        <v>1411499149</v>
      </c>
      <c r="K226" t="b">
        <v>0</v>
      </c>
      <c r="L226">
        <v>0</v>
      </c>
      <c r="M226" t="b">
        <v>0</v>
      </c>
      <c r="N226" t="s">
        <v>8269</v>
      </c>
      <c r="O226">
        <v>0</v>
      </c>
      <c r="P226">
        <v>0</v>
      </c>
      <c r="Q226" t="s">
        <v>8315</v>
      </c>
      <c r="R226" t="s">
        <v>8316</v>
      </c>
      <c r="S226">
        <v>41905.795706018522</v>
      </c>
      <c r="T226">
        <v>41933.82708333333</v>
      </c>
    </row>
    <row r="227" spans="1:20" x14ac:dyDescent="0.25">
      <c r="A227">
        <v>4077</v>
      </c>
      <c r="B227" t="s">
        <v>4073</v>
      </c>
      <c r="C227" t="s">
        <v>8180</v>
      </c>
      <c r="D227">
        <v>15000</v>
      </c>
      <c r="E227">
        <v>1335</v>
      </c>
      <c r="F227" t="s">
        <v>8220</v>
      </c>
      <c r="G227" t="s">
        <v>8223</v>
      </c>
      <c r="H227" t="s">
        <v>8245</v>
      </c>
      <c r="I227">
        <v>1482339794</v>
      </c>
      <c r="J227">
        <v>1479747794</v>
      </c>
      <c r="K227" t="b">
        <v>0</v>
      </c>
      <c r="L227">
        <v>6</v>
      </c>
      <c r="M227" t="b">
        <v>0</v>
      </c>
      <c r="N227" t="s">
        <v>8269</v>
      </c>
      <c r="O227">
        <v>9</v>
      </c>
      <c r="P227">
        <v>222.5</v>
      </c>
      <c r="Q227" t="s">
        <v>8315</v>
      </c>
      <c r="R227" t="s">
        <v>8316</v>
      </c>
      <c r="S227">
        <v>42695.7105787037</v>
      </c>
      <c r="T227">
        <v>42725.7105787037</v>
      </c>
    </row>
    <row r="228" spans="1:20" x14ac:dyDescent="0.25">
      <c r="A228">
        <v>4079</v>
      </c>
      <c r="B228" t="s">
        <v>4075</v>
      </c>
      <c r="C228" t="s">
        <v>8182</v>
      </c>
      <c r="D228">
        <v>3000</v>
      </c>
      <c r="E228">
        <v>5</v>
      </c>
      <c r="F228" t="s">
        <v>8220</v>
      </c>
      <c r="G228" t="s">
        <v>8223</v>
      </c>
      <c r="H228" t="s">
        <v>8245</v>
      </c>
      <c r="I228">
        <v>1466375521</v>
      </c>
      <c r="J228">
        <v>1463783521</v>
      </c>
      <c r="K228" t="b">
        <v>0</v>
      </c>
      <c r="L228">
        <v>1</v>
      </c>
      <c r="M228" t="b">
        <v>0</v>
      </c>
      <c r="N228" t="s">
        <v>8269</v>
      </c>
      <c r="O228">
        <v>0</v>
      </c>
      <c r="P228">
        <v>5</v>
      </c>
      <c r="Q228" t="s">
        <v>8315</v>
      </c>
      <c r="R228" t="s">
        <v>8316</v>
      </c>
      <c r="S228">
        <v>42510.938900462963</v>
      </c>
      <c r="T228">
        <v>42540.938900462963</v>
      </c>
    </row>
    <row r="229" spans="1:20" x14ac:dyDescent="0.25">
      <c r="A229">
        <v>4080</v>
      </c>
      <c r="B229" t="s">
        <v>4076</v>
      </c>
      <c r="C229" t="s">
        <v>8183</v>
      </c>
      <c r="D229">
        <v>3000</v>
      </c>
      <c r="E229">
        <v>0</v>
      </c>
      <c r="F229" t="s">
        <v>8220</v>
      </c>
      <c r="G229" t="s">
        <v>8223</v>
      </c>
      <c r="H229" t="s">
        <v>8245</v>
      </c>
      <c r="I229">
        <v>1465930440</v>
      </c>
      <c r="J229">
        <v>1463849116</v>
      </c>
      <c r="K229" t="b">
        <v>0</v>
      </c>
      <c r="L229">
        <v>0</v>
      </c>
      <c r="M229" t="b">
        <v>0</v>
      </c>
      <c r="N229" t="s">
        <v>8269</v>
      </c>
      <c r="O229">
        <v>0</v>
      </c>
      <c r="P229">
        <v>0</v>
      </c>
      <c r="Q229" t="s">
        <v>8315</v>
      </c>
      <c r="R229" t="s">
        <v>8316</v>
      </c>
      <c r="S229">
        <v>42511.698101851856</v>
      </c>
      <c r="T229">
        <v>42535.787500000006</v>
      </c>
    </row>
    <row r="230" spans="1:20" x14ac:dyDescent="0.25">
      <c r="A230">
        <v>4081</v>
      </c>
      <c r="B230" t="s">
        <v>4077</v>
      </c>
      <c r="C230" t="s">
        <v>8184</v>
      </c>
      <c r="D230">
        <v>2224</v>
      </c>
      <c r="E230">
        <v>350</v>
      </c>
      <c r="F230" t="s">
        <v>8220</v>
      </c>
      <c r="G230" t="s">
        <v>8223</v>
      </c>
      <c r="H230" t="s">
        <v>8245</v>
      </c>
      <c r="I230">
        <v>1425819425</v>
      </c>
      <c r="J230">
        <v>1423231025</v>
      </c>
      <c r="K230" t="b">
        <v>0</v>
      </c>
      <c r="L230">
        <v>12</v>
      </c>
      <c r="M230" t="b">
        <v>0</v>
      </c>
      <c r="N230" t="s">
        <v>8269</v>
      </c>
      <c r="O230">
        <v>16</v>
      </c>
      <c r="P230">
        <v>29.17</v>
      </c>
      <c r="Q230" t="s">
        <v>8315</v>
      </c>
      <c r="R230" t="s">
        <v>8316</v>
      </c>
      <c r="S230">
        <v>42041.581307870365</v>
      </c>
      <c r="T230">
        <v>42071.539641203708</v>
      </c>
    </row>
    <row r="231" spans="1:20" x14ac:dyDescent="0.25">
      <c r="A231">
        <v>4082</v>
      </c>
      <c r="B231" t="s">
        <v>4078</v>
      </c>
      <c r="C231" t="s">
        <v>8185</v>
      </c>
      <c r="D231">
        <v>150</v>
      </c>
      <c r="E231">
        <v>3</v>
      </c>
      <c r="F231" t="s">
        <v>8220</v>
      </c>
      <c r="G231" t="s">
        <v>8223</v>
      </c>
      <c r="H231" t="s">
        <v>8245</v>
      </c>
      <c r="I231">
        <v>1447542000</v>
      </c>
      <c r="J231">
        <v>1446179553</v>
      </c>
      <c r="K231" t="b">
        <v>0</v>
      </c>
      <c r="L231">
        <v>2</v>
      </c>
      <c r="M231" t="b">
        <v>0</v>
      </c>
      <c r="N231" t="s">
        <v>8269</v>
      </c>
      <c r="O231">
        <v>2</v>
      </c>
      <c r="P231">
        <v>1.5</v>
      </c>
      <c r="Q231" t="s">
        <v>8315</v>
      </c>
      <c r="R231" t="s">
        <v>8316</v>
      </c>
      <c r="S231">
        <v>42307.189270833333</v>
      </c>
      <c r="T231">
        <v>42322.958333333328</v>
      </c>
    </row>
    <row r="232" spans="1:20" x14ac:dyDescent="0.25">
      <c r="A232">
        <v>4083</v>
      </c>
      <c r="B232" t="s">
        <v>4079</v>
      </c>
      <c r="C232" t="s">
        <v>8186</v>
      </c>
      <c r="D232">
        <v>3500</v>
      </c>
      <c r="E232">
        <v>759</v>
      </c>
      <c r="F232" t="s">
        <v>8220</v>
      </c>
      <c r="G232" t="s">
        <v>8223</v>
      </c>
      <c r="H232" t="s">
        <v>8245</v>
      </c>
      <c r="I232">
        <v>1452795416</v>
      </c>
      <c r="J232">
        <v>1450203416</v>
      </c>
      <c r="K232" t="b">
        <v>0</v>
      </c>
      <c r="L232">
        <v>6</v>
      </c>
      <c r="M232" t="b">
        <v>0</v>
      </c>
      <c r="N232" t="s">
        <v>8269</v>
      </c>
      <c r="O232">
        <v>22</v>
      </c>
      <c r="P232">
        <v>126.5</v>
      </c>
      <c r="Q232" t="s">
        <v>8315</v>
      </c>
      <c r="R232" t="s">
        <v>8316</v>
      </c>
      <c r="S232">
        <v>42353.761759259258</v>
      </c>
      <c r="T232">
        <v>42383.761759259258</v>
      </c>
    </row>
    <row r="233" spans="1:20" x14ac:dyDescent="0.25">
      <c r="A233">
        <v>4085</v>
      </c>
      <c r="B233" t="s">
        <v>4081</v>
      </c>
      <c r="C233" t="s">
        <v>8188</v>
      </c>
      <c r="D233">
        <v>3500</v>
      </c>
      <c r="E233">
        <v>10</v>
      </c>
      <c r="F233" t="s">
        <v>8220</v>
      </c>
      <c r="G233" t="s">
        <v>8223</v>
      </c>
      <c r="H233" t="s">
        <v>8245</v>
      </c>
      <c r="I233">
        <v>1427169540</v>
      </c>
      <c r="J233">
        <v>1424701775</v>
      </c>
      <c r="K233" t="b">
        <v>0</v>
      </c>
      <c r="L233">
        <v>1</v>
      </c>
      <c r="M233" t="b">
        <v>0</v>
      </c>
      <c r="N233" t="s">
        <v>8269</v>
      </c>
      <c r="O233">
        <v>0</v>
      </c>
      <c r="P233">
        <v>10</v>
      </c>
      <c r="Q233" t="s">
        <v>8315</v>
      </c>
      <c r="R233" t="s">
        <v>8316</v>
      </c>
      <c r="S233">
        <v>42058.603877314818</v>
      </c>
      <c r="T233">
        <v>42087.165972222225</v>
      </c>
    </row>
    <row r="234" spans="1:20" x14ac:dyDescent="0.25">
      <c r="A234">
        <v>4086</v>
      </c>
      <c r="B234" t="s">
        <v>4082</v>
      </c>
      <c r="C234" t="s">
        <v>8189</v>
      </c>
      <c r="D234">
        <v>1000</v>
      </c>
      <c r="E234">
        <v>47</v>
      </c>
      <c r="F234" t="s">
        <v>8220</v>
      </c>
      <c r="G234" t="s">
        <v>8223</v>
      </c>
      <c r="H234" t="s">
        <v>8245</v>
      </c>
      <c r="I234">
        <v>1448078400</v>
      </c>
      <c r="J234">
        <v>1445985299</v>
      </c>
      <c r="K234" t="b">
        <v>0</v>
      </c>
      <c r="L234">
        <v>5</v>
      </c>
      <c r="M234" t="b">
        <v>0</v>
      </c>
      <c r="N234" t="s">
        <v>8269</v>
      </c>
      <c r="O234">
        <v>5</v>
      </c>
      <c r="P234">
        <v>9.4</v>
      </c>
      <c r="Q234" t="s">
        <v>8315</v>
      </c>
      <c r="R234" t="s">
        <v>8316</v>
      </c>
      <c r="S234">
        <v>42304.940960648149</v>
      </c>
      <c r="T234">
        <v>42329.166666666672</v>
      </c>
    </row>
    <row r="235" spans="1:20" x14ac:dyDescent="0.25">
      <c r="A235">
        <v>4087</v>
      </c>
      <c r="B235" t="s">
        <v>4083</v>
      </c>
      <c r="C235" t="s">
        <v>8190</v>
      </c>
      <c r="D235">
        <v>9600</v>
      </c>
      <c r="E235">
        <v>0</v>
      </c>
      <c r="F235" t="s">
        <v>8220</v>
      </c>
      <c r="G235" t="s">
        <v>8223</v>
      </c>
      <c r="H235" t="s">
        <v>8245</v>
      </c>
      <c r="I235">
        <v>1468777786</v>
      </c>
      <c r="J235">
        <v>1466185786</v>
      </c>
      <c r="K235" t="b">
        <v>0</v>
      </c>
      <c r="L235">
        <v>0</v>
      </c>
      <c r="M235" t="b">
        <v>0</v>
      </c>
      <c r="N235" t="s">
        <v>8269</v>
      </c>
      <c r="O235">
        <v>0</v>
      </c>
      <c r="P235">
        <v>0</v>
      </c>
      <c r="Q235" t="s">
        <v>8315</v>
      </c>
      <c r="R235" t="s">
        <v>8316</v>
      </c>
      <c r="S235">
        <v>42538.742893518516</v>
      </c>
      <c r="T235">
        <v>42568.742893518516</v>
      </c>
    </row>
    <row r="236" spans="1:20" x14ac:dyDescent="0.25">
      <c r="A236">
        <v>4089</v>
      </c>
      <c r="B236" t="s">
        <v>4085</v>
      </c>
      <c r="C236" t="s">
        <v>8192</v>
      </c>
      <c r="D236">
        <v>5000</v>
      </c>
      <c r="E236">
        <v>240</v>
      </c>
      <c r="F236" t="s">
        <v>8220</v>
      </c>
      <c r="G236" t="s">
        <v>8223</v>
      </c>
      <c r="H236" t="s">
        <v>8245</v>
      </c>
      <c r="I236">
        <v>1433093700</v>
      </c>
      <c r="J236">
        <v>1430242488</v>
      </c>
      <c r="K236" t="b">
        <v>0</v>
      </c>
      <c r="L236">
        <v>8</v>
      </c>
      <c r="M236" t="b">
        <v>0</v>
      </c>
      <c r="N236" t="s">
        <v>8269</v>
      </c>
      <c r="O236">
        <v>5</v>
      </c>
      <c r="P236">
        <v>30</v>
      </c>
      <c r="Q236" t="s">
        <v>8315</v>
      </c>
      <c r="R236" t="s">
        <v>8316</v>
      </c>
      <c r="S236">
        <v>42122.732499999998</v>
      </c>
      <c r="T236">
        <v>42155.732638888891</v>
      </c>
    </row>
    <row r="237" spans="1:20" x14ac:dyDescent="0.25">
      <c r="A237">
        <v>4090</v>
      </c>
      <c r="B237" t="s">
        <v>4086</v>
      </c>
      <c r="C237" t="s">
        <v>8193</v>
      </c>
      <c r="D237">
        <v>1000</v>
      </c>
      <c r="E237">
        <v>32</v>
      </c>
      <c r="F237" t="s">
        <v>8220</v>
      </c>
      <c r="G237" t="s">
        <v>8223</v>
      </c>
      <c r="H237" t="s">
        <v>8245</v>
      </c>
      <c r="I237">
        <v>1438959600</v>
      </c>
      <c r="J237">
        <v>1437754137</v>
      </c>
      <c r="K237" t="b">
        <v>0</v>
      </c>
      <c r="L237">
        <v>3</v>
      </c>
      <c r="M237" t="b">
        <v>0</v>
      </c>
      <c r="N237" t="s">
        <v>8269</v>
      </c>
      <c r="O237">
        <v>3</v>
      </c>
      <c r="P237">
        <v>10.67</v>
      </c>
      <c r="Q237" t="s">
        <v>8315</v>
      </c>
      <c r="R237" t="s">
        <v>8316</v>
      </c>
      <c r="S237">
        <v>42209.67288194444</v>
      </c>
      <c r="T237">
        <v>42223.625</v>
      </c>
    </row>
    <row r="238" spans="1:20" x14ac:dyDescent="0.25">
      <c r="A238">
        <v>4091</v>
      </c>
      <c r="B238" t="s">
        <v>4087</v>
      </c>
      <c r="C238" t="s">
        <v>8194</v>
      </c>
      <c r="D238">
        <v>1600</v>
      </c>
      <c r="E238">
        <v>204</v>
      </c>
      <c r="F238" t="s">
        <v>8220</v>
      </c>
      <c r="G238" t="s">
        <v>8223</v>
      </c>
      <c r="H238" t="s">
        <v>8245</v>
      </c>
      <c r="I238">
        <v>1421410151</v>
      </c>
      <c r="J238">
        <v>1418818151</v>
      </c>
      <c r="K238" t="b">
        <v>0</v>
      </c>
      <c r="L238">
        <v>8</v>
      </c>
      <c r="M238" t="b">
        <v>0</v>
      </c>
      <c r="N238" t="s">
        <v>8269</v>
      </c>
      <c r="O238">
        <v>13</v>
      </c>
      <c r="P238">
        <v>25.5</v>
      </c>
      <c r="Q238" t="s">
        <v>8315</v>
      </c>
      <c r="R238" t="s">
        <v>8316</v>
      </c>
      <c r="S238">
        <v>41990.506377314814</v>
      </c>
      <c r="T238">
        <v>42020.506377314814</v>
      </c>
    </row>
    <row r="239" spans="1:20" x14ac:dyDescent="0.25">
      <c r="A239">
        <v>4092</v>
      </c>
      <c r="B239" t="s">
        <v>4088</v>
      </c>
      <c r="C239" t="s">
        <v>8195</v>
      </c>
      <c r="D239">
        <v>110000</v>
      </c>
      <c r="E239">
        <v>20</v>
      </c>
      <c r="F239" t="s">
        <v>8220</v>
      </c>
      <c r="G239" t="s">
        <v>8223</v>
      </c>
      <c r="H239" t="s">
        <v>8245</v>
      </c>
      <c r="I239">
        <v>1428205247</v>
      </c>
      <c r="J239">
        <v>1423024847</v>
      </c>
      <c r="K239" t="b">
        <v>0</v>
      </c>
      <c r="L239">
        <v>1</v>
      </c>
      <c r="M239" t="b">
        <v>0</v>
      </c>
      <c r="N239" t="s">
        <v>8269</v>
      </c>
      <c r="O239">
        <v>0</v>
      </c>
      <c r="P239">
        <v>20</v>
      </c>
      <c r="Q239" t="s">
        <v>8315</v>
      </c>
      <c r="R239" t="s">
        <v>8316</v>
      </c>
      <c r="S239">
        <v>42039.194988425923</v>
      </c>
      <c r="T239">
        <v>42099.153321759266</v>
      </c>
    </row>
    <row r="240" spans="1:20" x14ac:dyDescent="0.25">
      <c r="A240">
        <v>4094</v>
      </c>
      <c r="B240" t="s">
        <v>4090</v>
      </c>
      <c r="C240" t="s">
        <v>8197</v>
      </c>
      <c r="D240">
        <v>2000</v>
      </c>
      <c r="E240">
        <v>730</v>
      </c>
      <c r="F240" t="s">
        <v>8220</v>
      </c>
      <c r="G240" t="s">
        <v>8223</v>
      </c>
      <c r="H240" t="s">
        <v>8245</v>
      </c>
      <c r="I240">
        <v>1413953940</v>
      </c>
      <c r="J240">
        <v>1410141900</v>
      </c>
      <c r="K240" t="b">
        <v>0</v>
      </c>
      <c r="L240">
        <v>8</v>
      </c>
      <c r="M240" t="b">
        <v>0</v>
      </c>
      <c r="N240" t="s">
        <v>8269</v>
      </c>
      <c r="O240">
        <v>37</v>
      </c>
      <c r="P240">
        <v>91.25</v>
      </c>
      <c r="Q240" t="s">
        <v>8315</v>
      </c>
      <c r="R240" t="s">
        <v>8316</v>
      </c>
      <c r="S240">
        <v>41890.086805555555</v>
      </c>
      <c r="T240">
        <v>41934.207638888889</v>
      </c>
    </row>
    <row r="241" spans="1:20" x14ac:dyDescent="0.25">
      <c r="A241">
        <v>4098</v>
      </c>
      <c r="B241" t="s">
        <v>4094</v>
      </c>
      <c r="C241" t="s">
        <v>8201</v>
      </c>
      <c r="D241">
        <v>75000</v>
      </c>
      <c r="E241">
        <v>0</v>
      </c>
      <c r="F241" t="s">
        <v>8220</v>
      </c>
      <c r="G241" t="s">
        <v>8223</v>
      </c>
      <c r="H241" t="s">
        <v>8245</v>
      </c>
      <c r="I241">
        <v>1465060797</v>
      </c>
      <c r="J241">
        <v>1462468797</v>
      </c>
      <c r="K241" t="b">
        <v>0</v>
      </c>
      <c r="L241">
        <v>0</v>
      </c>
      <c r="M241" t="b">
        <v>0</v>
      </c>
      <c r="N241" t="s">
        <v>8269</v>
      </c>
      <c r="O241">
        <v>0</v>
      </c>
      <c r="P241">
        <v>0</v>
      </c>
      <c r="Q241" t="s">
        <v>8315</v>
      </c>
      <c r="R241" t="s">
        <v>8316</v>
      </c>
      <c r="S241">
        <v>42495.722187499996</v>
      </c>
      <c r="T241">
        <v>42525.722187499996</v>
      </c>
    </row>
    <row r="242" spans="1:20" x14ac:dyDescent="0.25">
      <c r="A242">
        <v>4099</v>
      </c>
      <c r="B242" t="s">
        <v>4095</v>
      </c>
      <c r="C242" t="s">
        <v>8202</v>
      </c>
      <c r="D242">
        <v>4500</v>
      </c>
      <c r="E242">
        <v>50</v>
      </c>
      <c r="F242" t="s">
        <v>8220</v>
      </c>
      <c r="G242" t="s">
        <v>8223</v>
      </c>
      <c r="H242" t="s">
        <v>8245</v>
      </c>
      <c r="I242">
        <v>1472847873</v>
      </c>
      <c r="J242">
        <v>1468959873</v>
      </c>
      <c r="K242" t="b">
        <v>0</v>
      </c>
      <c r="L242">
        <v>1</v>
      </c>
      <c r="M242" t="b">
        <v>0</v>
      </c>
      <c r="N242" t="s">
        <v>8269</v>
      </c>
      <c r="O242">
        <v>1</v>
      </c>
      <c r="P242">
        <v>50</v>
      </c>
      <c r="Q242" t="s">
        <v>8315</v>
      </c>
      <c r="R242" t="s">
        <v>8316</v>
      </c>
      <c r="S242">
        <v>42570.850381944445</v>
      </c>
      <c r="T242">
        <v>42615.850381944445</v>
      </c>
    </row>
    <row r="243" spans="1:20" x14ac:dyDescent="0.25">
      <c r="A243">
        <v>4100</v>
      </c>
      <c r="B243" t="s">
        <v>4096</v>
      </c>
      <c r="C243" t="s">
        <v>8203</v>
      </c>
      <c r="D243">
        <v>270</v>
      </c>
      <c r="E243">
        <v>0</v>
      </c>
      <c r="F243" t="s">
        <v>8220</v>
      </c>
      <c r="G243" t="s">
        <v>8223</v>
      </c>
      <c r="H243" t="s">
        <v>8245</v>
      </c>
      <c r="I243">
        <v>1414205990</v>
      </c>
      <c r="J243">
        <v>1413341990</v>
      </c>
      <c r="K243" t="b">
        <v>0</v>
      </c>
      <c r="L243">
        <v>0</v>
      </c>
      <c r="M243" t="b">
        <v>0</v>
      </c>
      <c r="N243" t="s">
        <v>8269</v>
      </c>
      <c r="O243">
        <v>0</v>
      </c>
      <c r="P243">
        <v>0</v>
      </c>
      <c r="Q243" t="s">
        <v>8315</v>
      </c>
      <c r="R243" t="s">
        <v>8316</v>
      </c>
      <c r="S243">
        <v>41927.124884259261</v>
      </c>
      <c r="T243">
        <v>41937.124884259261</v>
      </c>
    </row>
    <row r="244" spans="1:20" x14ac:dyDescent="0.25">
      <c r="A244">
        <v>4101</v>
      </c>
      <c r="B244" t="s">
        <v>4097</v>
      </c>
      <c r="C244" t="s">
        <v>8204</v>
      </c>
      <c r="D244">
        <v>600</v>
      </c>
      <c r="E244">
        <v>0</v>
      </c>
      <c r="F244" t="s">
        <v>8220</v>
      </c>
      <c r="G244" t="s">
        <v>8223</v>
      </c>
      <c r="H244" t="s">
        <v>8245</v>
      </c>
      <c r="I244">
        <v>1485380482</v>
      </c>
      <c r="J244">
        <v>1482788482</v>
      </c>
      <c r="K244" t="b">
        <v>0</v>
      </c>
      <c r="L244">
        <v>0</v>
      </c>
      <c r="M244" t="b">
        <v>0</v>
      </c>
      <c r="N244" t="s">
        <v>8269</v>
      </c>
      <c r="O244">
        <v>0</v>
      </c>
      <c r="P244">
        <v>0</v>
      </c>
      <c r="Q244" t="s">
        <v>8315</v>
      </c>
      <c r="R244" t="s">
        <v>8316</v>
      </c>
      <c r="S244">
        <v>42730.903726851851</v>
      </c>
      <c r="T244">
        <v>42760.903726851851</v>
      </c>
    </row>
    <row r="245" spans="1:20" x14ac:dyDescent="0.25">
      <c r="A245">
        <v>4102</v>
      </c>
      <c r="B245" t="s">
        <v>4098</v>
      </c>
      <c r="C245" t="s">
        <v>8205</v>
      </c>
      <c r="D245">
        <v>500</v>
      </c>
      <c r="E245">
        <v>137</v>
      </c>
      <c r="F245" t="s">
        <v>8220</v>
      </c>
      <c r="G245" t="s">
        <v>8223</v>
      </c>
      <c r="H245" t="s">
        <v>8245</v>
      </c>
      <c r="I245">
        <v>1463343673</v>
      </c>
      <c r="J245">
        <v>1460751673</v>
      </c>
      <c r="K245" t="b">
        <v>0</v>
      </c>
      <c r="L245">
        <v>6</v>
      </c>
      <c r="M245" t="b">
        <v>0</v>
      </c>
      <c r="N245" t="s">
        <v>8269</v>
      </c>
      <c r="O245">
        <v>27</v>
      </c>
      <c r="P245">
        <v>22.83</v>
      </c>
      <c r="Q245" t="s">
        <v>8315</v>
      </c>
      <c r="R245" t="s">
        <v>8316</v>
      </c>
      <c r="S245">
        <v>42475.848067129627</v>
      </c>
      <c r="T245">
        <v>42505.848067129627</v>
      </c>
    </row>
    <row r="246" spans="1:20" x14ac:dyDescent="0.25">
      <c r="A246">
        <v>4103</v>
      </c>
      <c r="B246" t="s">
        <v>4099</v>
      </c>
      <c r="C246" t="s">
        <v>8206</v>
      </c>
      <c r="D246">
        <v>1000</v>
      </c>
      <c r="E246">
        <v>100</v>
      </c>
      <c r="F246" t="s">
        <v>8220</v>
      </c>
      <c r="G246" t="s">
        <v>8223</v>
      </c>
      <c r="H246" t="s">
        <v>8245</v>
      </c>
      <c r="I246">
        <v>1440613920</v>
      </c>
      <c r="J246">
        <v>1435953566</v>
      </c>
      <c r="K246" t="b">
        <v>0</v>
      </c>
      <c r="L246">
        <v>6</v>
      </c>
      <c r="M246" t="b">
        <v>0</v>
      </c>
      <c r="N246" t="s">
        <v>8269</v>
      </c>
      <c r="O246">
        <v>10</v>
      </c>
      <c r="P246">
        <v>16.670000000000002</v>
      </c>
      <c r="Q246" t="s">
        <v>8315</v>
      </c>
      <c r="R246" t="s">
        <v>8316</v>
      </c>
      <c r="S246">
        <v>42188.83293981482</v>
      </c>
      <c r="T246">
        <v>42242.772222222222</v>
      </c>
    </row>
    <row r="247" spans="1:20" x14ac:dyDescent="0.25">
      <c r="A247">
        <v>4106</v>
      </c>
      <c r="B247" t="s">
        <v>4102</v>
      </c>
      <c r="C247" t="s">
        <v>8209</v>
      </c>
      <c r="D247">
        <v>5000</v>
      </c>
      <c r="E247">
        <v>3530</v>
      </c>
      <c r="F247" t="s">
        <v>8220</v>
      </c>
      <c r="G247" t="s">
        <v>8223</v>
      </c>
      <c r="H247" t="s">
        <v>8245</v>
      </c>
      <c r="I247">
        <v>1427936400</v>
      </c>
      <c r="J247">
        <v>1424221866</v>
      </c>
      <c r="K247" t="b">
        <v>0</v>
      </c>
      <c r="L247">
        <v>33</v>
      </c>
      <c r="M247" t="b">
        <v>0</v>
      </c>
      <c r="N247" t="s">
        <v>8269</v>
      </c>
      <c r="O247">
        <v>71</v>
      </c>
      <c r="P247">
        <v>106.97</v>
      </c>
      <c r="Q247" t="s">
        <v>8315</v>
      </c>
      <c r="R247" t="s">
        <v>8316</v>
      </c>
      <c r="S247">
        <v>42053.049375000002</v>
      </c>
      <c r="T247">
        <v>42096.041666666672</v>
      </c>
    </row>
    <row r="248" spans="1:20" x14ac:dyDescent="0.25">
      <c r="A248">
        <v>4107</v>
      </c>
      <c r="B248" t="s">
        <v>4103</v>
      </c>
      <c r="C248" t="s">
        <v>8210</v>
      </c>
      <c r="D248">
        <v>2000</v>
      </c>
      <c r="E248">
        <v>41</v>
      </c>
      <c r="F248" t="s">
        <v>8220</v>
      </c>
      <c r="G248" t="s">
        <v>8223</v>
      </c>
      <c r="H248" t="s">
        <v>8245</v>
      </c>
      <c r="I248">
        <v>1411596001</v>
      </c>
      <c r="J248">
        <v>1409608801</v>
      </c>
      <c r="K248" t="b">
        <v>0</v>
      </c>
      <c r="L248">
        <v>4</v>
      </c>
      <c r="M248" t="b">
        <v>0</v>
      </c>
      <c r="N248" t="s">
        <v>8269</v>
      </c>
      <c r="O248">
        <v>2</v>
      </c>
      <c r="P248">
        <v>10.25</v>
      </c>
      <c r="Q248" t="s">
        <v>8315</v>
      </c>
      <c r="R248" t="s">
        <v>8316</v>
      </c>
      <c r="S248">
        <v>41883.916678240741</v>
      </c>
      <c r="T248">
        <v>41906.916678240741</v>
      </c>
    </row>
    <row r="249" spans="1:20" x14ac:dyDescent="0.25">
      <c r="A249">
        <v>4108</v>
      </c>
      <c r="B249" t="s">
        <v>4104</v>
      </c>
      <c r="C249" t="s">
        <v>8211</v>
      </c>
      <c r="D249">
        <v>3000</v>
      </c>
      <c r="E249">
        <v>59</v>
      </c>
      <c r="F249" t="s">
        <v>8220</v>
      </c>
      <c r="G249" t="s">
        <v>8223</v>
      </c>
      <c r="H249" t="s">
        <v>8245</v>
      </c>
      <c r="I249">
        <v>1488517200</v>
      </c>
      <c r="J249">
        <v>1485909937</v>
      </c>
      <c r="K249" t="b">
        <v>0</v>
      </c>
      <c r="L249">
        <v>1</v>
      </c>
      <c r="M249" t="b">
        <v>0</v>
      </c>
      <c r="N249" t="s">
        <v>8269</v>
      </c>
      <c r="O249">
        <v>2</v>
      </c>
      <c r="P249">
        <v>59</v>
      </c>
      <c r="Q249" t="s">
        <v>8315</v>
      </c>
      <c r="R249" t="s">
        <v>8316</v>
      </c>
      <c r="S249">
        <v>42767.031678240746</v>
      </c>
      <c r="T249">
        <v>42797.208333333328</v>
      </c>
    </row>
    <row r="250" spans="1:20" x14ac:dyDescent="0.25">
      <c r="A250">
        <v>4111</v>
      </c>
      <c r="B250" t="s">
        <v>4107</v>
      </c>
      <c r="C250" t="s">
        <v>8214</v>
      </c>
      <c r="D250">
        <v>3000</v>
      </c>
      <c r="E250">
        <v>94</v>
      </c>
      <c r="F250" t="s">
        <v>8220</v>
      </c>
      <c r="G250" t="s">
        <v>8223</v>
      </c>
      <c r="H250" t="s">
        <v>8245</v>
      </c>
      <c r="I250">
        <v>1424747740</v>
      </c>
      <c r="J250">
        <v>1422155740</v>
      </c>
      <c r="K250" t="b">
        <v>0</v>
      </c>
      <c r="L250">
        <v>6</v>
      </c>
      <c r="M250" t="b">
        <v>0</v>
      </c>
      <c r="N250" t="s">
        <v>8269</v>
      </c>
      <c r="O250">
        <v>3</v>
      </c>
      <c r="P250">
        <v>15.67</v>
      </c>
      <c r="Q250" t="s">
        <v>8315</v>
      </c>
      <c r="R250" t="s">
        <v>8316</v>
      </c>
      <c r="S250">
        <v>42029.135879629626</v>
      </c>
      <c r="T250">
        <v>42059.135879629626</v>
      </c>
    </row>
    <row r="251" spans="1:20" x14ac:dyDescent="0.25">
      <c r="A251">
        <v>4113</v>
      </c>
      <c r="B251" t="s">
        <v>4109</v>
      </c>
      <c r="C251" t="s">
        <v>8215</v>
      </c>
      <c r="D251">
        <v>1500</v>
      </c>
      <c r="E251">
        <v>3</v>
      </c>
      <c r="F251" t="s">
        <v>8220</v>
      </c>
      <c r="G251" t="s">
        <v>8223</v>
      </c>
      <c r="H251" t="s">
        <v>8245</v>
      </c>
      <c r="I251">
        <v>1452234840</v>
      </c>
      <c r="J251">
        <v>1450619123</v>
      </c>
      <c r="K251" t="b">
        <v>0</v>
      </c>
      <c r="L251">
        <v>3</v>
      </c>
      <c r="M251" t="b">
        <v>0</v>
      </c>
      <c r="N251" t="s">
        <v>8269</v>
      </c>
      <c r="O251">
        <v>0</v>
      </c>
      <c r="P251">
        <v>1</v>
      </c>
      <c r="Q251" t="s">
        <v>8315</v>
      </c>
      <c r="R251" t="s">
        <v>8316</v>
      </c>
      <c r="S251">
        <v>42358.573182870372</v>
      </c>
      <c r="T251">
        <v>42377.273611111115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01D0-B1AB-454A-802E-83AB8D1EA1CD}">
  <dimension ref="A1:T413"/>
  <sheetViews>
    <sheetView workbookViewId="0">
      <selection activeCell="W12" sqref="W12"/>
    </sheetView>
  </sheetViews>
  <sheetFormatPr defaultRowHeight="15" x14ac:dyDescent="0.25"/>
  <cols>
    <col min="1" max="1" width="5" bestFit="1" customWidth="1"/>
    <col min="2" max="2" width="78.7109375" bestFit="1" customWidth="1"/>
    <col min="3" max="3" width="12.7109375" customWidth="1"/>
    <col min="4" max="4" width="7" bestFit="1" customWidth="1"/>
    <col min="5" max="5" width="9" bestFit="1" customWidth="1"/>
    <col min="6" max="6" width="10" bestFit="1" customWidth="1"/>
    <col min="8" max="8" width="8.5703125" bestFit="1" customWidth="1"/>
    <col min="9" max="9" width="11" bestFit="1" customWidth="1"/>
    <col min="10" max="10" width="11.85546875" bestFit="1" customWidth="1"/>
    <col min="14" max="14" width="24.28515625" bestFit="1" customWidth="1"/>
    <col min="18" max="18" width="11.85546875" bestFit="1" customWidth="1"/>
    <col min="19" max="19" width="23.42578125" style="16" bestFit="1" customWidth="1"/>
    <col min="20" max="20" width="22" style="16" bestFit="1" customWidth="1"/>
    <col min="21" max="21" width="9" customWidth="1"/>
  </cols>
  <sheetData>
    <row r="1" spans="1:20" s="18" customFormat="1" x14ac:dyDescent="0.25">
      <c r="A1" s="18" t="s">
        <v>0</v>
      </c>
      <c r="B1" s="18" t="s">
        <v>1</v>
      </c>
      <c r="C1" s="18" t="s">
        <v>4110</v>
      </c>
      <c r="D1" s="18" t="s">
        <v>8216</v>
      </c>
      <c r="E1" s="18" t="s">
        <v>8217</v>
      </c>
      <c r="F1" s="18" t="s">
        <v>8304</v>
      </c>
      <c r="G1" s="18" t="s">
        <v>8222</v>
      </c>
      <c r="H1" s="18" t="s">
        <v>8244</v>
      </c>
      <c r="I1" s="18" t="s">
        <v>8258</v>
      </c>
      <c r="J1" s="18" t="s">
        <v>8259</v>
      </c>
      <c r="K1" s="18" t="s">
        <v>8260</v>
      </c>
      <c r="L1" s="18" t="s">
        <v>8261</v>
      </c>
      <c r="M1" s="18" t="s">
        <v>8262</v>
      </c>
      <c r="N1" s="18" t="s">
        <v>8305</v>
      </c>
      <c r="O1" s="18" t="s">
        <v>8306</v>
      </c>
      <c r="P1" s="18" t="s">
        <v>8307</v>
      </c>
      <c r="Q1" s="18" t="s">
        <v>8358</v>
      </c>
      <c r="R1" s="18" t="s">
        <v>8359</v>
      </c>
      <c r="S1" s="19" t="s">
        <v>8365</v>
      </c>
      <c r="T1" s="19" t="s">
        <v>8366</v>
      </c>
    </row>
    <row r="2" spans="1:20" x14ac:dyDescent="0.25">
      <c r="A2">
        <v>521</v>
      </c>
      <c r="B2" t="s">
        <v>522</v>
      </c>
      <c r="C2" t="s">
        <v>4631</v>
      </c>
      <c r="D2">
        <v>5000</v>
      </c>
      <c r="E2">
        <v>5232</v>
      </c>
      <c r="F2" t="s">
        <v>8218</v>
      </c>
      <c r="G2" t="s">
        <v>8223</v>
      </c>
      <c r="H2" t="s">
        <v>8245</v>
      </c>
      <c r="I2">
        <v>1477976340</v>
      </c>
      <c r="J2">
        <v>1475460819</v>
      </c>
      <c r="K2" t="b">
        <v>0</v>
      </c>
      <c r="L2">
        <v>56</v>
      </c>
      <c r="M2" t="b">
        <v>1</v>
      </c>
      <c r="N2" t="s">
        <v>8269</v>
      </c>
      <c r="O2">
        <v>105</v>
      </c>
      <c r="P2">
        <v>93.43</v>
      </c>
      <c r="Q2" t="s">
        <v>8315</v>
      </c>
      <c r="R2" t="s">
        <v>8316</v>
      </c>
      <c r="S2" s="16">
        <v>42646.092812499999</v>
      </c>
      <c r="T2" s="16">
        <v>42675.207638888889</v>
      </c>
    </row>
    <row r="3" spans="1:20" x14ac:dyDescent="0.25">
      <c r="A3">
        <v>522</v>
      </c>
      <c r="B3" t="s">
        <v>523</v>
      </c>
      <c r="C3" t="s">
        <v>4632</v>
      </c>
      <c r="D3">
        <v>3000</v>
      </c>
      <c r="E3">
        <v>3440</v>
      </c>
      <c r="F3" t="s">
        <v>8218</v>
      </c>
      <c r="G3" t="s">
        <v>8223</v>
      </c>
      <c r="H3" t="s">
        <v>8245</v>
      </c>
      <c r="I3">
        <v>1458518325</v>
      </c>
      <c r="J3">
        <v>1456793925</v>
      </c>
      <c r="K3" t="b">
        <v>0</v>
      </c>
      <c r="L3">
        <v>31</v>
      </c>
      <c r="M3" t="b">
        <v>1</v>
      </c>
      <c r="N3" t="s">
        <v>8269</v>
      </c>
      <c r="O3">
        <v>115</v>
      </c>
      <c r="P3">
        <v>110.97</v>
      </c>
      <c r="Q3" t="s">
        <v>8315</v>
      </c>
      <c r="R3" t="s">
        <v>8316</v>
      </c>
      <c r="S3" s="16">
        <v>42430.040798611109</v>
      </c>
      <c r="T3" s="16">
        <v>42449.999131944445</v>
      </c>
    </row>
    <row r="4" spans="1:20" x14ac:dyDescent="0.25">
      <c r="A4">
        <v>523</v>
      </c>
      <c r="B4" t="s">
        <v>524</v>
      </c>
      <c r="C4" t="s">
        <v>4633</v>
      </c>
      <c r="D4">
        <v>5000</v>
      </c>
      <c r="E4">
        <v>6030</v>
      </c>
      <c r="F4" t="s">
        <v>8218</v>
      </c>
      <c r="G4" t="s">
        <v>8223</v>
      </c>
      <c r="H4" t="s">
        <v>8245</v>
      </c>
      <c r="I4">
        <v>1442805076</v>
      </c>
      <c r="J4">
        <v>1440213076</v>
      </c>
      <c r="K4" t="b">
        <v>0</v>
      </c>
      <c r="L4">
        <v>84</v>
      </c>
      <c r="M4" t="b">
        <v>1</v>
      </c>
      <c r="N4" t="s">
        <v>8269</v>
      </c>
      <c r="O4">
        <v>121</v>
      </c>
      <c r="P4">
        <v>71.790000000000006</v>
      </c>
      <c r="Q4" t="s">
        <v>8315</v>
      </c>
      <c r="R4" t="s">
        <v>8316</v>
      </c>
      <c r="S4" s="16">
        <v>42238.13282407407</v>
      </c>
      <c r="T4" s="16">
        <v>42268.13282407407</v>
      </c>
    </row>
    <row r="5" spans="1:20" x14ac:dyDescent="0.25">
      <c r="A5">
        <v>525</v>
      </c>
      <c r="B5" t="s">
        <v>526</v>
      </c>
      <c r="C5" t="s">
        <v>4635</v>
      </c>
      <c r="D5">
        <v>12000</v>
      </c>
      <c r="E5">
        <v>12000</v>
      </c>
      <c r="F5" t="s">
        <v>8218</v>
      </c>
      <c r="G5" t="s">
        <v>8223</v>
      </c>
      <c r="H5" t="s">
        <v>8245</v>
      </c>
      <c r="I5">
        <v>1410601041</v>
      </c>
      <c r="J5">
        <v>1406713041</v>
      </c>
      <c r="K5" t="b">
        <v>0</v>
      </c>
      <c r="L5">
        <v>12</v>
      </c>
      <c r="M5" t="b">
        <v>1</v>
      </c>
      <c r="N5" t="s">
        <v>8269</v>
      </c>
      <c r="O5">
        <v>100</v>
      </c>
      <c r="P5">
        <v>1000</v>
      </c>
      <c r="Q5" t="s">
        <v>8315</v>
      </c>
      <c r="R5" t="s">
        <v>8316</v>
      </c>
      <c r="S5" s="16">
        <v>41850.400937500002</v>
      </c>
      <c r="T5" s="16">
        <v>41895.400937500002</v>
      </c>
    </row>
    <row r="6" spans="1:20" x14ac:dyDescent="0.25">
      <c r="A6">
        <v>527</v>
      </c>
      <c r="B6" t="s">
        <v>528</v>
      </c>
      <c r="C6" t="s">
        <v>4637</v>
      </c>
      <c r="D6">
        <v>10000</v>
      </c>
      <c r="E6">
        <v>10085</v>
      </c>
      <c r="F6" t="s">
        <v>8218</v>
      </c>
      <c r="G6" t="s">
        <v>8223</v>
      </c>
      <c r="H6" t="s">
        <v>8245</v>
      </c>
      <c r="I6">
        <v>1487347500</v>
      </c>
      <c r="J6">
        <v>1484715366</v>
      </c>
      <c r="K6" t="b">
        <v>0</v>
      </c>
      <c r="L6">
        <v>158</v>
      </c>
      <c r="M6" t="b">
        <v>1</v>
      </c>
      <c r="N6" t="s">
        <v>8269</v>
      </c>
      <c r="O6">
        <v>101</v>
      </c>
      <c r="P6">
        <v>63.83</v>
      </c>
      <c r="Q6" t="s">
        <v>8315</v>
      </c>
      <c r="R6" t="s">
        <v>8316</v>
      </c>
      <c r="S6" s="16">
        <v>42753.205625000002</v>
      </c>
      <c r="T6" s="16">
        <v>42783.670138888891</v>
      </c>
    </row>
    <row r="7" spans="1:20" x14ac:dyDescent="0.25">
      <c r="A7">
        <v>528</v>
      </c>
      <c r="B7" t="s">
        <v>529</v>
      </c>
      <c r="C7" t="s">
        <v>4638</v>
      </c>
      <c r="D7">
        <v>1150</v>
      </c>
      <c r="E7">
        <v>1330</v>
      </c>
      <c r="F7" t="s">
        <v>8218</v>
      </c>
      <c r="G7" t="s">
        <v>8223</v>
      </c>
      <c r="H7" t="s">
        <v>8245</v>
      </c>
      <c r="I7">
        <v>1434921600</v>
      </c>
      <c r="J7">
        <v>1433109907</v>
      </c>
      <c r="K7" t="b">
        <v>0</v>
      </c>
      <c r="L7">
        <v>30</v>
      </c>
      <c r="M7" t="b">
        <v>1</v>
      </c>
      <c r="N7" t="s">
        <v>8269</v>
      </c>
      <c r="O7">
        <v>116</v>
      </c>
      <c r="P7">
        <v>44.33</v>
      </c>
      <c r="Q7" t="s">
        <v>8315</v>
      </c>
      <c r="R7" t="s">
        <v>8316</v>
      </c>
      <c r="S7" s="16">
        <v>42155.920219907406</v>
      </c>
      <c r="T7" s="16">
        <v>42176.888888888891</v>
      </c>
    </row>
    <row r="8" spans="1:20" x14ac:dyDescent="0.25">
      <c r="A8">
        <v>530</v>
      </c>
      <c r="B8" t="s">
        <v>531</v>
      </c>
      <c r="C8" t="s">
        <v>4640</v>
      </c>
      <c r="D8">
        <v>3405</v>
      </c>
      <c r="E8">
        <v>3670</v>
      </c>
      <c r="F8" t="s">
        <v>8218</v>
      </c>
      <c r="G8" t="s">
        <v>8223</v>
      </c>
      <c r="H8" t="s">
        <v>8245</v>
      </c>
      <c r="I8">
        <v>1435111200</v>
      </c>
      <c r="J8">
        <v>1433254268</v>
      </c>
      <c r="K8" t="b">
        <v>0</v>
      </c>
      <c r="L8">
        <v>29</v>
      </c>
      <c r="M8" t="b">
        <v>1</v>
      </c>
      <c r="N8" t="s">
        <v>8269</v>
      </c>
      <c r="O8">
        <v>108</v>
      </c>
      <c r="P8">
        <v>126.55</v>
      </c>
      <c r="Q8" t="s">
        <v>8315</v>
      </c>
      <c r="R8" t="s">
        <v>8316</v>
      </c>
      <c r="S8" s="16">
        <v>42157.591064814813</v>
      </c>
      <c r="T8" s="16">
        <v>42179.083333333328</v>
      </c>
    </row>
    <row r="9" spans="1:20" x14ac:dyDescent="0.25">
      <c r="A9">
        <v>531</v>
      </c>
      <c r="B9" t="s">
        <v>532</v>
      </c>
      <c r="C9" t="s">
        <v>4641</v>
      </c>
      <c r="D9">
        <v>4000</v>
      </c>
      <c r="E9">
        <v>4000</v>
      </c>
      <c r="F9" t="s">
        <v>8218</v>
      </c>
      <c r="G9" t="s">
        <v>8223</v>
      </c>
      <c r="H9" t="s">
        <v>8245</v>
      </c>
      <c r="I9">
        <v>1481957940</v>
      </c>
      <c r="J9">
        <v>1478050429</v>
      </c>
      <c r="K9" t="b">
        <v>0</v>
      </c>
      <c r="L9">
        <v>31</v>
      </c>
      <c r="M9" t="b">
        <v>1</v>
      </c>
      <c r="N9" t="s">
        <v>8269</v>
      </c>
      <c r="O9">
        <v>100</v>
      </c>
      <c r="P9">
        <v>129.03</v>
      </c>
      <c r="Q9" t="s">
        <v>8315</v>
      </c>
      <c r="R9" t="s">
        <v>8316</v>
      </c>
      <c r="S9" s="16">
        <v>42676.065150462964</v>
      </c>
      <c r="T9" s="16">
        <v>42721.290972222225</v>
      </c>
    </row>
    <row r="10" spans="1:20" x14ac:dyDescent="0.25">
      <c r="A10">
        <v>532</v>
      </c>
      <c r="B10" t="s">
        <v>533</v>
      </c>
      <c r="C10" t="s">
        <v>4642</v>
      </c>
      <c r="D10">
        <v>10000</v>
      </c>
      <c r="E10">
        <v>12325</v>
      </c>
      <c r="F10" t="s">
        <v>8218</v>
      </c>
      <c r="G10" t="s">
        <v>8223</v>
      </c>
      <c r="H10" t="s">
        <v>8245</v>
      </c>
      <c r="I10">
        <v>1463098208</v>
      </c>
      <c r="J10">
        <v>1460506208</v>
      </c>
      <c r="K10" t="b">
        <v>0</v>
      </c>
      <c r="L10">
        <v>173</v>
      </c>
      <c r="M10" t="b">
        <v>1</v>
      </c>
      <c r="N10" t="s">
        <v>8269</v>
      </c>
      <c r="O10">
        <v>123</v>
      </c>
      <c r="P10">
        <v>71.239999999999995</v>
      </c>
      <c r="Q10" t="s">
        <v>8315</v>
      </c>
      <c r="R10" t="s">
        <v>8316</v>
      </c>
      <c r="S10" s="16">
        <v>42473.007037037038</v>
      </c>
      <c r="T10" s="16">
        <v>42503.007037037038</v>
      </c>
    </row>
    <row r="11" spans="1:20" x14ac:dyDescent="0.25">
      <c r="A11">
        <v>537</v>
      </c>
      <c r="B11" t="s">
        <v>538</v>
      </c>
      <c r="C11" t="s">
        <v>4647</v>
      </c>
      <c r="D11">
        <v>2000</v>
      </c>
      <c r="E11">
        <v>2410</v>
      </c>
      <c r="F11" t="s">
        <v>8218</v>
      </c>
      <c r="G11" t="s">
        <v>8223</v>
      </c>
      <c r="H11" t="s">
        <v>8245</v>
      </c>
      <c r="I11">
        <v>1446665191</v>
      </c>
      <c r="J11">
        <v>1444069591</v>
      </c>
      <c r="K11" t="b">
        <v>0</v>
      </c>
      <c r="L11">
        <v>59</v>
      </c>
      <c r="M11" t="b">
        <v>1</v>
      </c>
      <c r="N11" t="s">
        <v>8269</v>
      </c>
      <c r="O11">
        <v>121</v>
      </c>
      <c r="P11">
        <v>40.85</v>
      </c>
      <c r="Q11" t="s">
        <v>8315</v>
      </c>
      <c r="R11" t="s">
        <v>8316</v>
      </c>
      <c r="S11" s="16">
        <v>42282.768414351856</v>
      </c>
      <c r="T11" s="16">
        <v>42312.810081018513</v>
      </c>
    </row>
    <row r="12" spans="1:20" x14ac:dyDescent="0.25">
      <c r="A12">
        <v>538</v>
      </c>
      <c r="B12" t="s">
        <v>539</v>
      </c>
      <c r="C12" t="s">
        <v>4648</v>
      </c>
      <c r="D12">
        <v>5000</v>
      </c>
      <c r="E12">
        <v>15121</v>
      </c>
      <c r="F12" t="s">
        <v>8218</v>
      </c>
      <c r="G12" t="s">
        <v>8223</v>
      </c>
      <c r="H12" t="s">
        <v>8245</v>
      </c>
      <c r="I12">
        <v>1463166263</v>
      </c>
      <c r="J12">
        <v>1460574263</v>
      </c>
      <c r="K12" t="b">
        <v>0</v>
      </c>
      <c r="L12">
        <v>60</v>
      </c>
      <c r="M12" t="b">
        <v>1</v>
      </c>
      <c r="N12" t="s">
        <v>8269</v>
      </c>
      <c r="O12">
        <v>302</v>
      </c>
      <c r="P12">
        <v>252.02</v>
      </c>
      <c r="Q12" t="s">
        <v>8315</v>
      </c>
      <c r="R12" t="s">
        <v>8316</v>
      </c>
      <c r="S12" s="16">
        <v>42473.794710648144</v>
      </c>
      <c r="T12" s="16">
        <v>42503.794710648144</v>
      </c>
    </row>
    <row r="13" spans="1:20" x14ac:dyDescent="0.25">
      <c r="A13">
        <v>1284</v>
      </c>
      <c r="B13" t="s">
        <v>1285</v>
      </c>
      <c r="C13" t="s">
        <v>5394</v>
      </c>
      <c r="D13">
        <v>2000</v>
      </c>
      <c r="E13">
        <v>2020</v>
      </c>
      <c r="F13" t="s">
        <v>8218</v>
      </c>
      <c r="G13" t="s">
        <v>8223</v>
      </c>
      <c r="H13" t="s">
        <v>8245</v>
      </c>
      <c r="I13">
        <v>1483203540</v>
      </c>
      <c r="J13">
        <v>1481175482</v>
      </c>
      <c r="K13" t="b">
        <v>0</v>
      </c>
      <c r="L13">
        <v>31</v>
      </c>
      <c r="M13" t="b">
        <v>1</v>
      </c>
      <c r="N13" t="s">
        <v>8269</v>
      </c>
      <c r="O13">
        <v>101</v>
      </c>
      <c r="P13">
        <v>65.16</v>
      </c>
      <c r="Q13" t="s">
        <v>8315</v>
      </c>
      <c r="R13" t="s">
        <v>8316</v>
      </c>
      <c r="S13" s="16">
        <v>42712.23474537037</v>
      </c>
      <c r="T13" s="16">
        <v>42735.707638888889</v>
      </c>
    </row>
    <row r="14" spans="1:20" x14ac:dyDescent="0.25">
      <c r="A14">
        <v>1288</v>
      </c>
      <c r="B14" t="s">
        <v>1289</v>
      </c>
      <c r="C14" t="s">
        <v>5398</v>
      </c>
      <c r="D14">
        <v>4000</v>
      </c>
      <c r="E14">
        <v>4018</v>
      </c>
      <c r="F14" t="s">
        <v>8218</v>
      </c>
      <c r="G14" t="s">
        <v>8223</v>
      </c>
      <c r="H14" t="s">
        <v>8245</v>
      </c>
      <c r="I14">
        <v>1470801600</v>
      </c>
      <c r="J14">
        <v>1468122163</v>
      </c>
      <c r="K14" t="b">
        <v>0</v>
      </c>
      <c r="L14">
        <v>61</v>
      </c>
      <c r="M14" t="b">
        <v>1</v>
      </c>
      <c r="N14" t="s">
        <v>8269</v>
      </c>
      <c r="O14">
        <v>100</v>
      </c>
      <c r="P14">
        <v>65.87</v>
      </c>
      <c r="Q14" t="s">
        <v>8315</v>
      </c>
      <c r="R14" t="s">
        <v>8316</v>
      </c>
      <c r="S14" s="16">
        <v>42561.154664351852</v>
      </c>
      <c r="T14" s="16">
        <v>42592.166666666672</v>
      </c>
    </row>
    <row r="15" spans="1:20" x14ac:dyDescent="0.25">
      <c r="A15">
        <v>1289</v>
      </c>
      <c r="B15" t="s">
        <v>1290</v>
      </c>
      <c r="C15" t="s">
        <v>5399</v>
      </c>
      <c r="D15">
        <v>1500</v>
      </c>
      <c r="E15">
        <v>1876</v>
      </c>
      <c r="F15" t="s">
        <v>8218</v>
      </c>
      <c r="G15" t="s">
        <v>8223</v>
      </c>
      <c r="H15" t="s">
        <v>8245</v>
      </c>
      <c r="I15">
        <v>1483499645</v>
      </c>
      <c r="J15">
        <v>1480907645</v>
      </c>
      <c r="K15" t="b">
        <v>0</v>
      </c>
      <c r="L15">
        <v>52</v>
      </c>
      <c r="M15" t="b">
        <v>1</v>
      </c>
      <c r="N15" t="s">
        <v>8269</v>
      </c>
      <c r="O15">
        <v>125</v>
      </c>
      <c r="P15">
        <v>36.08</v>
      </c>
      <c r="Q15" t="s">
        <v>8315</v>
      </c>
      <c r="R15" t="s">
        <v>8316</v>
      </c>
      <c r="S15" s="16">
        <v>42709.134780092587</v>
      </c>
      <c r="T15" s="16">
        <v>42739.134780092587</v>
      </c>
    </row>
    <row r="16" spans="1:20" x14ac:dyDescent="0.25">
      <c r="A16">
        <v>1290</v>
      </c>
      <c r="B16" t="s">
        <v>1291</v>
      </c>
      <c r="C16" t="s">
        <v>5400</v>
      </c>
      <c r="D16">
        <v>3500</v>
      </c>
      <c r="E16">
        <v>3800</v>
      </c>
      <c r="F16" t="s">
        <v>8218</v>
      </c>
      <c r="G16" t="s">
        <v>8223</v>
      </c>
      <c r="H16" t="s">
        <v>8245</v>
      </c>
      <c r="I16">
        <v>1429772340</v>
      </c>
      <c r="J16">
        <v>1427121931</v>
      </c>
      <c r="K16" t="b">
        <v>0</v>
      </c>
      <c r="L16">
        <v>86</v>
      </c>
      <c r="M16" t="b">
        <v>1</v>
      </c>
      <c r="N16" t="s">
        <v>8269</v>
      </c>
      <c r="O16">
        <v>109</v>
      </c>
      <c r="P16">
        <v>44.19</v>
      </c>
      <c r="Q16" t="s">
        <v>8315</v>
      </c>
      <c r="R16" t="s">
        <v>8316</v>
      </c>
      <c r="S16" s="16">
        <v>42086.614942129629</v>
      </c>
      <c r="T16" s="16">
        <v>42117.290972222225</v>
      </c>
    </row>
    <row r="17" spans="1:20" x14ac:dyDescent="0.25">
      <c r="A17">
        <v>1291</v>
      </c>
      <c r="B17" t="s">
        <v>1292</v>
      </c>
      <c r="C17" t="s">
        <v>5401</v>
      </c>
      <c r="D17">
        <v>3000</v>
      </c>
      <c r="E17">
        <v>4371</v>
      </c>
      <c r="F17" t="s">
        <v>8218</v>
      </c>
      <c r="G17" t="s">
        <v>8223</v>
      </c>
      <c r="H17" t="s">
        <v>8245</v>
      </c>
      <c r="I17">
        <v>1428390000</v>
      </c>
      <c r="J17">
        <v>1425224391</v>
      </c>
      <c r="K17" t="b">
        <v>0</v>
      </c>
      <c r="L17">
        <v>42</v>
      </c>
      <c r="M17" t="b">
        <v>1</v>
      </c>
      <c r="N17" t="s">
        <v>8269</v>
      </c>
      <c r="O17">
        <v>146</v>
      </c>
      <c r="P17">
        <v>104.07</v>
      </c>
      <c r="Q17" t="s">
        <v>8315</v>
      </c>
      <c r="R17" t="s">
        <v>8316</v>
      </c>
      <c r="S17" s="16">
        <v>42064.652673611112</v>
      </c>
      <c r="T17" s="16">
        <v>42101.291666666672</v>
      </c>
    </row>
    <row r="18" spans="1:20" x14ac:dyDescent="0.25">
      <c r="A18">
        <v>1293</v>
      </c>
      <c r="B18" t="s">
        <v>1294</v>
      </c>
      <c r="C18" t="s">
        <v>5403</v>
      </c>
      <c r="D18">
        <v>15000</v>
      </c>
      <c r="E18">
        <v>15335</v>
      </c>
      <c r="F18" t="s">
        <v>8218</v>
      </c>
      <c r="G18" t="s">
        <v>8223</v>
      </c>
      <c r="H18" t="s">
        <v>8245</v>
      </c>
      <c r="I18">
        <v>1447523371</v>
      </c>
      <c r="J18">
        <v>1444927771</v>
      </c>
      <c r="K18" t="b">
        <v>0</v>
      </c>
      <c r="L18">
        <v>120</v>
      </c>
      <c r="M18" t="b">
        <v>1</v>
      </c>
      <c r="N18" t="s">
        <v>8269</v>
      </c>
      <c r="O18">
        <v>102</v>
      </c>
      <c r="P18">
        <v>127.79</v>
      </c>
      <c r="Q18" t="s">
        <v>8315</v>
      </c>
      <c r="R18" t="s">
        <v>8316</v>
      </c>
      <c r="S18" s="16">
        <v>42292.701053240744</v>
      </c>
      <c r="T18" s="16">
        <v>42322.742719907401</v>
      </c>
    </row>
    <row r="19" spans="1:20" x14ac:dyDescent="0.25">
      <c r="A19">
        <v>1297</v>
      </c>
      <c r="B19" t="s">
        <v>1298</v>
      </c>
      <c r="C19" t="s">
        <v>5407</v>
      </c>
      <c r="D19">
        <v>20000</v>
      </c>
      <c r="E19">
        <v>21905</v>
      </c>
      <c r="F19" t="s">
        <v>8218</v>
      </c>
      <c r="G19" t="s">
        <v>8223</v>
      </c>
      <c r="H19" t="s">
        <v>8245</v>
      </c>
      <c r="I19">
        <v>1462125358</v>
      </c>
      <c r="J19">
        <v>1459533358</v>
      </c>
      <c r="K19" t="b">
        <v>0</v>
      </c>
      <c r="L19">
        <v>238</v>
      </c>
      <c r="M19" t="b">
        <v>1</v>
      </c>
      <c r="N19" t="s">
        <v>8269</v>
      </c>
      <c r="O19">
        <v>110</v>
      </c>
      <c r="P19">
        <v>92.04</v>
      </c>
      <c r="Q19" t="s">
        <v>8315</v>
      </c>
      <c r="R19" t="s">
        <v>8316</v>
      </c>
      <c r="S19" s="16">
        <v>42461.747199074074</v>
      </c>
      <c r="T19" s="16">
        <v>42491.747199074074</v>
      </c>
    </row>
    <row r="20" spans="1:20" x14ac:dyDescent="0.25">
      <c r="A20">
        <v>1299</v>
      </c>
      <c r="B20" t="s">
        <v>1300</v>
      </c>
      <c r="C20" t="s">
        <v>5409</v>
      </c>
      <c r="D20">
        <v>3500</v>
      </c>
      <c r="E20">
        <v>4340</v>
      </c>
      <c r="F20" t="s">
        <v>8218</v>
      </c>
      <c r="G20" t="s">
        <v>8223</v>
      </c>
      <c r="H20" t="s">
        <v>8245</v>
      </c>
      <c r="I20">
        <v>1436902359</v>
      </c>
      <c r="J20">
        <v>1434310359</v>
      </c>
      <c r="K20" t="b">
        <v>0</v>
      </c>
      <c r="L20">
        <v>32</v>
      </c>
      <c r="M20" t="b">
        <v>1</v>
      </c>
      <c r="N20" t="s">
        <v>8269</v>
      </c>
      <c r="O20">
        <v>124</v>
      </c>
      <c r="P20">
        <v>135.63</v>
      </c>
      <c r="Q20" t="s">
        <v>8315</v>
      </c>
      <c r="R20" t="s">
        <v>8316</v>
      </c>
      <c r="S20" s="16">
        <v>42169.814340277779</v>
      </c>
      <c r="T20" s="16">
        <v>42199.814340277779</v>
      </c>
    </row>
    <row r="21" spans="1:20" x14ac:dyDescent="0.25">
      <c r="A21">
        <v>1300</v>
      </c>
      <c r="B21" t="s">
        <v>1301</v>
      </c>
      <c r="C21" t="s">
        <v>5410</v>
      </c>
      <c r="D21">
        <v>3000</v>
      </c>
      <c r="E21">
        <v>4050</v>
      </c>
      <c r="F21" t="s">
        <v>8218</v>
      </c>
      <c r="G21" t="s">
        <v>8223</v>
      </c>
      <c r="H21" t="s">
        <v>8245</v>
      </c>
      <c r="I21">
        <v>1464807420</v>
      </c>
      <c r="J21">
        <v>1461427938</v>
      </c>
      <c r="K21" t="b">
        <v>0</v>
      </c>
      <c r="L21">
        <v>24</v>
      </c>
      <c r="M21" t="b">
        <v>1</v>
      </c>
      <c r="N21" t="s">
        <v>8269</v>
      </c>
      <c r="O21">
        <v>135</v>
      </c>
      <c r="P21">
        <v>168.75</v>
      </c>
      <c r="Q21" t="s">
        <v>8315</v>
      </c>
      <c r="R21" t="s">
        <v>8316</v>
      </c>
      <c r="S21" s="16">
        <v>42483.675208333334</v>
      </c>
      <c r="T21" s="16">
        <v>42522.789583333331</v>
      </c>
    </row>
    <row r="22" spans="1:20" x14ac:dyDescent="0.25">
      <c r="A22">
        <v>1301</v>
      </c>
      <c r="B22" t="s">
        <v>1302</v>
      </c>
      <c r="C22" t="s">
        <v>5411</v>
      </c>
      <c r="D22">
        <v>2000</v>
      </c>
      <c r="E22">
        <v>2055</v>
      </c>
      <c r="F22" t="s">
        <v>8218</v>
      </c>
      <c r="G22" t="s">
        <v>8223</v>
      </c>
      <c r="H22" t="s">
        <v>8245</v>
      </c>
      <c r="I22">
        <v>1437447600</v>
      </c>
      <c r="J22">
        <v>1436551178</v>
      </c>
      <c r="K22" t="b">
        <v>0</v>
      </c>
      <c r="L22">
        <v>29</v>
      </c>
      <c r="M22" t="b">
        <v>1</v>
      </c>
      <c r="N22" t="s">
        <v>8269</v>
      </c>
      <c r="O22">
        <v>103</v>
      </c>
      <c r="P22">
        <v>70.86</v>
      </c>
      <c r="Q22" t="s">
        <v>8315</v>
      </c>
      <c r="R22" t="s">
        <v>8316</v>
      </c>
      <c r="S22" s="16">
        <v>42195.749745370369</v>
      </c>
      <c r="T22" s="16">
        <v>42206.125</v>
      </c>
    </row>
    <row r="23" spans="1:20" x14ac:dyDescent="0.25">
      <c r="A23">
        <v>1302</v>
      </c>
      <c r="B23" t="s">
        <v>1303</v>
      </c>
      <c r="C23" t="s">
        <v>5412</v>
      </c>
      <c r="D23">
        <v>2500</v>
      </c>
      <c r="E23">
        <v>2500</v>
      </c>
      <c r="F23" t="s">
        <v>8218</v>
      </c>
      <c r="G23" t="s">
        <v>8223</v>
      </c>
      <c r="H23" t="s">
        <v>8245</v>
      </c>
      <c r="I23">
        <v>1480559011</v>
      </c>
      <c r="J23">
        <v>1477963411</v>
      </c>
      <c r="K23" t="b">
        <v>0</v>
      </c>
      <c r="L23">
        <v>50</v>
      </c>
      <c r="M23" t="b">
        <v>1</v>
      </c>
      <c r="N23" t="s">
        <v>8269</v>
      </c>
      <c r="O23">
        <v>100</v>
      </c>
      <c r="P23">
        <v>50</v>
      </c>
      <c r="Q23" t="s">
        <v>8315</v>
      </c>
      <c r="R23" t="s">
        <v>8316</v>
      </c>
      <c r="S23" s="16">
        <v>42675.057997685188</v>
      </c>
      <c r="T23" s="16">
        <v>42705.099664351852</v>
      </c>
    </row>
    <row r="24" spans="1:20" x14ac:dyDescent="0.25">
      <c r="A24">
        <v>2781</v>
      </c>
      <c r="B24" t="s">
        <v>2781</v>
      </c>
      <c r="C24" t="s">
        <v>6891</v>
      </c>
      <c r="D24">
        <v>1250</v>
      </c>
      <c r="E24">
        <v>1316</v>
      </c>
      <c r="F24" t="s">
        <v>8218</v>
      </c>
      <c r="G24" t="s">
        <v>8223</v>
      </c>
      <c r="H24" t="s">
        <v>8245</v>
      </c>
      <c r="I24">
        <v>1423724400</v>
      </c>
      <c r="J24">
        <v>1421274954</v>
      </c>
      <c r="K24" t="b">
        <v>0</v>
      </c>
      <c r="L24">
        <v>28</v>
      </c>
      <c r="M24" t="b">
        <v>1</v>
      </c>
      <c r="N24" t="s">
        <v>8269</v>
      </c>
      <c r="O24">
        <v>105</v>
      </c>
      <c r="P24">
        <v>47</v>
      </c>
      <c r="Q24" t="s">
        <v>8315</v>
      </c>
      <c r="R24" t="s">
        <v>8316</v>
      </c>
      <c r="S24" s="16">
        <v>42018.94159722222</v>
      </c>
      <c r="T24" s="16">
        <v>42047.291666666672</v>
      </c>
    </row>
    <row r="25" spans="1:20" x14ac:dyDescent="0.25">
      <c r="A25">
        <v>2782</v>
      </c>
      <c r="B25" t="s">
        <v>2782</v>
      </c>
      <c r="C25" t="s">
        <v>6892</v>
      </c>
      <c r="D25">
        <v>1000</v>
      </c>
      <c r="E25">
        <v>1200</v>
      </c>
      <c r="F25" t="s">
        <v>8218</v>
      </c>
      <c r="G25" t="s">
        <v>8223</v>
      </c>
      <c r="H25" t="s">
        <v>8245</v>
      </c>
      <c r="I25">
        <v>1424149140</v>
      </c>
      <c r="J25">
        <v>1421964718</v>
      </c>
      <c r="K25" t="b">
        <v>0</v>
      </c>
      <c r="L25">
        <v>18</v>
      </c>
      <c r="M25" t="b">
        <v>1</v>
      </c>
      <c r="N25" t="s">
        <v>8269</v>
      </c>
      <c r="O25">
        <v>120</v>
      </c>
      <c r="P25">
        <v>66.67</v>
      </c>
      <c r="Q25" t="s">
        <v>8315</v>
      </c>
      <c r="R25" t="s">
        <v>8316</v>
      </c>
      <c r="S25" s="16">
        <v>42026.924976851849</v>
      </c>
      <c r="T25" s="16">
        <v>42052.207638888889</v>
      </c>
    </row>
    <row r="26" spans="1:20" x14ac:dyDescent="0.25">
      <c r="A26">
        <v>2784</v>
      </c>
      <c r="B26" t="s">
        <v>2784</v>
      </c>
      <c r="C26" t="s">
        <v>6894</v>
      </c>
      <c r="D26">
        <v>6000</v>
      </c>
      <c r="E26">
        <v>7140</v>
      </c>
      <c r="F26" t="s">
        <v>8218</v>
      </c>
      <c r="G26" t="s">
        <v>8223</v>
      </c>
      <c r="H26" t="s">
        <v>8245</v>
      </c>
      <c r="I26">
        <v>1414608843</v>
      </c>
      <c r="J26">
        <v>1412794443</v>
      </c>
      <c r="K26" t="b">
        <v>0</v>
      </c>
      <c r="L26">
        <v>108</v>
      </c>
      <c r="M26" t="b">
        <v>1</v>
      </c>
      <c r="N26" t="s">
        <v>8269</v>
      </c>
      <c r="O26">
        <v>119</v>
      </c>
      <c r="P26">
        <v>66.11</v>
      </c>
      <c r="Q26" t="s">
        <v>8315</v>
      </c>
      <c r="R26" t="s">
        <v>8316</v>
      </c>
      <c r="S26" s="16">
        <v>41920.787534722222</v>
      </c>
      <c r="T26" s="16">
        <v>41941.787534722222</v>
      </c>
    </row>
    <row r="27" spans="1:20" x14ac:dyDescent="0.25">
      <c r="A27">
        <v>2785</v>
      </c>
      <c r="B27" t="s">
        <v>2785</v>
      </c>
      <c r="C27" t="s">
        <v>6895</v>
      </c>
      <c r="D27">
        <v>5000</v>
      </c>
      <c r="E27">
        <v>5234</v>
      </c>
      <c r="F27" t="s">
        <v>8218</v>
      </c>
      <c r="G27" t="s">
        <v>8223</v>
      </c>
      <c r="H27" t="s">
        <v>8245</v>
      </c>
      <c r="I27">
        <v>1470430800</v>
      </c>
      <c r="J27">
        <v>1467865967</v>
      </c>
      <c r="K27" t="b">
        <v>0</v>
      </c>
      <c r="L27">
        <v>142</v>
      </c>
      <c r="M27" t="b">
        <v>1</v>
      </c>
      <c r="N27" t="s">
        <v>8269</v>
      </c>
      <c r="O27">
        <v>105</v>
      </c>
      <c r="P27">
        <v>36.86</v>
      </c>
      <c r="Q27" t="s">
        <v>8315</v>
      </c>
      <c r="R27" t="s">
        <v>8316</v>
      </c>
      <c r="S27" s="16">
        <v>42558.189432870371</v>
      </c>
      <c r="T27" s="16">
        <v>42587.875</v>
      </c>
    </row>
    <row r="28" spans="1:20" x14ac:dyDescent="0.25">
      <c r="A28">
        <v>2787</v>
      </c>
      <c r="B28" t="s">
        <v>2787</v>
      </c>
      <c r="C28" t="s">
        <v>6897</v>
      </c>
      <c r="D28">
        <v>1000</v>
      </c>
      <c r="E28">
        <v>1197</v>
      </c>
      <c r="F28" t="s">
        <v>8218</v>
      </c>
      <c r="G28" t="s">
        <v>8223</v>
      </c>
      <c r="H28" t="s">
        <v>8245</v>
      </c>
      <c r="I28">
        <v>1405658752</v>
      </c>
      <c r="J28">
        <v>1403066752</v>
      </c>
      <c r="K28" t="b">
        <v>0</v>
      </c>
      <c r="L28">
        <v>38</v>
      </c>
      <c r="M28" t="b">
        <v>1</v>
      </c>
      <c r="N28" t="s">
        <v>8269</v>
      </c>
      <c r="O28">
        <v>120</v>
      </c>
      <c r="P28">
        <v>31.5</v>
      </c>
      <c r="Q28" t="s">
        <v>8315</v>
      </c>
      <c r="R28" t="s">
        <v>8316</v>
      </c>
      <c r="S28" s="16">
        <v>41808.198518518519</v>
      </c>
      <c r="T28" s="16">
        <v>41838.198518518519</v>
      </c>
    </row>
    <row r="29" spans="1:20" x14ac:dyDescent="0.25">
      <c r="A29">
        <v>2788</v>
      </c>
      <c r="B29" t="s">
        <v>2788</v>
      </c>
      <c r="C29" t="s">
        <v>6898</v>
      </c>
      <c r="D29">
        <v>2000</v>
      </c>
      <c r="E29">
        <v>2050</v>
      </c>
      <c r="F29" t="s">
        <v>8218</v>
      </c>
      <c r="G29" t="s">
        <v>8223</v>
      </c>
      <c r="H29" t="s">
        <v>8245</v>
      </c>
      <c r="I29">
        <v>1469811043</v>
      </c>
      <c r="J29">
        <v>1467219043</v>
      </c>
      <c r="K29" t="b">
        <v>0</v>
      </c>
      <c r="L29">
        <v>20</v>
      </c>
      <c r="M29" t="b">
        <v>1</v>
      </c>
      <c r="N29" t="s">
        <v>8269</v>
      </c>
      <c r="O29">
        <v>103</v>
      </c>
      <c r="P29">
        <v>102.5</v>
      </c>
      <c r="Q29" t="s">
        <v>8315</v>
      </c>
      <c r="R29" t="s">
        <v>8316</v>
      </c>
      <c r="S29" s="16">
        <v>42550.701886574068</v>
      </c>
      <c r="T29" s="16">
        <v>42580.701886574068</v>
      </c>
    </row>
    <row r="30" spans="1:20" x14ac:dyDescent="0.25">
      <c r="A30">
        <v>2789</v>
      </c>
      <c r="B30" t="s">
        <v>2789</v>
      </c>
      <c r="C30" t="s">
        <v>6899</v>
      </c>
      <c r="D30">
        <v>3000</v>
      </c>
      <c r="E30">
        <v>3035</v>
      </c>
      <c r="F30" t="s">
        <v>8218</v>
      </c>
      <c r="G30" t="s">
        <v>8223</v>
      </c>
      <c r="H30" t="s">
        <v>8245</v>
      </c>
      <c r="I30">
        <v>1426132800</v>
      </c>
      <c r="J30">
        <v>1424477934</v>
      </c>
      <c r="K30" t="b">
        <v>0</v>
      </c>
      <c r="L30">
        <v>24</v>
      </c>
      <c r="M30" t="b">
        <v>1</v>
      </c>
      <c r="N30" t="s">
        <v>8269</v>
      </c>
      <c r="O30">
        <v>101</v>
      </c>
      <c r="P30">
        <v>126.46</v>
      </c>
      <c r="Q30" t="s">
        <v>8315</v>
      </c>
      <c r="R30" t="s">
        <v>8316</v>
      </c>
      <c r="S30" s="16">
        <v>42056.013124999998</v>
      </c>
      <c r="T30" s="16">
        <v>42075.166666666672</v>
      </c>
    </row>
    <row r="31" spans="1:20" x14ac:dyDescent="0.25">
      <c r="A31">
        <v>2790</v>
      </c>
      <c r="B31" t="s">
        <v>2790</v>
      </c>
      <c r="C31" t="s">
        <v>6900</v>
      </c>
      <c r="D31">
        <v>3000</v>
      </c>
      <c r="E31">
        <v>3160</v>
      </c>
      <c r="F31" t="s">
        <v>8218</v>
      </c>
      <c r="G31" t="s">
        <v>8223</v>
      </c>
      <c r="H31" t="s">
        <v>8245</v>
      </c>
      <c r="I31">
        <v>1423693903</v>
      </c>
      <c r="J31">
        <v>1421101903</v>
      </c>
      <c r="K31" t="b">
        <v>0</v>
      </c>
      <c r="L31">
        <v>66</v>
      </c>
      <c r="M31" t="b">
        <v>1</v>
      </c>
      <c r="N31" t="s">
        <v>8269</v>
      </c>
      <c r="O31">
        <v>105</v>
      </c>
      <c r="P31">
        <v>47.88</v>
      </c>
      <c r="Q31" t="s">
        <v>8315</v>
      </c>
      <c r="R31" t="s">
        <v>8316</v>
      </c>
      <c r="S31" s="16">
        <v>42016.938692129625</v>
      </c>
      <c r="T31" s="16">
        <v>42046.938692129625</v>
      </c>
    </row>
    <row r="32" spans="1:20" x14ac:dyDescent="0.25">
      <c r="A32">
        <v>2791</v>
      </c>
      <c r="B32" t="s">
        <v>2791</v>
      </c>
      <c r="C32" t="s">
        <v>6901</v>
      </c>
      <c r="D32">
        <v>2000</v>
      </c>
      <c r="E32">
        <v>2050</v>
      </c>
      <c r="F32" t="s">
        <v>8218</v>
      </c>
      <c r="G32" t="s">
        <v>8223</v>
      </c>
      <c r="H32" t="s">
        <v>8245</v>
      </c>
      <c r="I32">
        <v>1473393600</v>
      </c>
      <c r="J32">
        <v>1470778559</v>
      </c>
      <c r="K32" t="b">
        <v>0</v>
      </c>
      <c r="L32">
        <v>28</v>
      </c>
      <c r="M32" t="b">
        <v>1</v>
      </c>
      <c r="N32" t="s">
        <v>8269</v>
      </c>
      <c r="O32">
        <v>103</v>
      </c>
      <c r="P32">
        <v>73.209999999999994</v>
      </c>
      <c r="Q32" t="s">
        <v>8315</v>
      </c>
      <c r="R32" t="s">
        <v>8316</v>
      </c>
      <c r="S32" s="16">
        <v>42591.899988425925</v>
      </c>
      <c r="T32" s="16">
        <v>42622.166666666672</v>
      </c>
    </row>
    <row r="33" spans="1:20" x14ac:dyDescent="0.25">
      <c r="A33">
        <v>2792</v>
      </c>
      <c r="B33" t="s">
        <v>2792</v>
      </c>
      <c r="C33" t="s">
        <v>6902</v>
      </c>
      <c r="D33">
        <v>2000</v>
      </c>
      <c r="E33">
        <v>2152</v>
      </c>
      <c r="F33" t="s">
        <v>8218</v>
      </c>
      <c r="G33" t="s">
        <v>8223</v>
      </c>
      <c r="H33" t="s">
        <v>8245</v>
      </c>
      <c r="I33">
        <v>1439357559</v>
      </c>
      <c r="J33">
        <v>1435469559</v>
      </c>
      <c r="K33" t="b">
        <v>0</v>
      </c>
      <c r="L33">
        <v>24</v>
      </c>
      <c r="M33" t="b">
        <v>1</v>
      </c>
      <c r="N33" t="s">
        <v>8269</v>
      </c>
      <c r="O33">
        <v>108</v>
      </c>
      <c r="P33">
        <v>89.67</v>
      </c>
      <c r="Q33" t="s">
        <v>8315</v>
      </c>
      <c r="R33" t="s">
        <v>8316</v>
      </c>
      <c r="S33" s="16">
        <v>42183.231006944443</v>
      </c>
      <c r="T33" s="16">
        <v>42228.231006944443</v>
      </c>
    </row>
    <row r="34" spans="1:20" x14ac:dyDescent="0.25">
      <c r="A34">
        <v>2795</v>
      </c>
      <c r="B34" t="s">
        <v>2795</v>
      </c>
      <c r="C34" t="s">
        <v>6905</v>
      </c>
      <c r="D34">
        <v>700</v>
      </c>
      <c r="E34">
        <v>730</v>
      </c>
      <c r="F34" t="s">
        <v>8218</v>
      </c>
      <c r="G34" t="s">
        <v>8223</v>
      </c>
      <c r="H34" t="s">
        <v>8245</v>
      </c>
      <c r="I34">
        <v>1402095600</v>
      </c>
      <c r="J34">
        <v>1400675841</v>
      </c>
      <c r="K34" t="b">
        <v>0</v>
      </c>
      <c r="L34">
        <v>20</v>
      </c>
      <c r="M34" t="b">
        <v>1</v>
      </c>
      <c r="N34" t="s">
        <v>8269</v>
      </c>
      <c r="O34">
        <v>104</v>
      </c>
      <c r="P34">
        <v>36.5</v>
      </c>
      <c r="Q34" t="s">
        <v>8315</v>
      </c>
      <c r="R34" t="s">
        <v>8316</v>
      </c>
      <c r="S34" s="16">
        <v>41780.525937500002</v>
      </c>
      <c r="T34" s="16">
        <v>41796.958333333336</v>
      </c>
    </row>
    <row r="35" spans="1:20" x14ac:dyDescent="0.25">
      <c r="A35">
        <v>2803</v>
      </c>
      <c r="B35" t="s">
        <v>2803</v>
      </c>
      <c r="C35" t="s">
        <v>6913</v>
      </c>
      <c r="D35">
        <v>10000</v>
      </c>
      <c r="E35">
        <v>12795</v>
      </c>
      <c r="F35" t="s">
        <v>8218</v>
      </c>
      <c r="G35" t="s">
        <v>8223</v>
      </c>
      <c r="H35" t="s">
        <v>8245</v>
      </c>
      <c r="I35">
        <v>1437004800</v>
      </c>
      <c r="J35">
        <v>1433295276</v>
      </c>
      <c r="K35" t="b">
        <v>0</v>
      </c>
      <c r="L35">
        <v>141</v>
      </c>
      <c r="M35" t="b">
        <v>1</v>
      </c>
      <c r="N35" t="s">
        <v>8269</v>
      </c>
      <c r="O35">
        <v>128</v>
      </c>
      <c r="P35">
        <v>90.74</v>
      </c>
      <c r="Q35" t="s">
        <v>8315</v>
      </c>
      <c r="R35" t="s">
        <v>8316</v>
      </c>
      <c r="S35" s="16">
        <v>42158.065694444449</v>
      </c>
      <c r="T35" s="16">
        <v>42201</v>
      </c>
    </row>
    <row r="36" spans="1:20" x14ac:dyDescent="0.25">
      <c r="A36">
        <v>2807</v>
      </c>
      <c r="B36" t="s">
        <v>2807</v>
      </c>
      <c r="C36" t="s">
        <v>6917</v>
      </c>
      <c r="D36">
        <v>5000</v>
      </c>
      <c r="E36">
        <v>6300</v>
      </c>
      <c r="F36" t="s">
        <v>8218</v>
      </c>
      <c r="G36" t="s">
        <v>8223</v>
      </c>
      <c r="H36" t="s">
        <v>8245</v>
      </c>
      <c r="I36">
        <v>1435611438</v>
      </c>
      <c r="J36">
        <v>1433019438</v>
      </c>
      <c r="K36" t="b">
        <v>0</v>
      </c>
      <c r="L36">
        <v>93</v>
      </c>
      <c r="M36" t="b">
        <v>1</v>
      </c>
      <c r="N36" t="s">
        <v>8269</v>
      </c>
      <c r="O36">
        <v>126</v>
      </c>
      <c r="P36">
        <v>67.739999999999995</v>
      </c>
      <c r="Q36" t="s">
        <v>8315</v>
      </c>
      <c r="R36" t="s">
        <v>8316</v>
      </c>
      <c r="S36" s="16">
        <v>42154.873124999998</v>
      </c>
      <c r="T36" s="16">
        <v>42184.873124999998</v>
      </c>
    </row>
    <row r="37" spans="1:20" x14ac:dyDescent="0.25">
      <c r="A37">
        <v>2808</v>
      </c>
      <c r="B37" t="s">
        <v>2808</v>
      </c>
      <c r="C37" t="s">
        <v>6918</v>
      </c>
      <c r="D37">
        <v>4500</v>
      </c>
      <c r="E37">
        <v>4511</v>
      </c>
      <c r="F37" t="s">
        <v>8218</v>
      </c>
      <c r="G37" t="s">
        <v>8223</v>
      </c>
      <c r="H37" t="s">
        <v>8245</v>
      </c>
      <c r="I37">
        <v>1440274735</v>
      </c>
      <c r="J37">
        <v>1437682735</v>
      </c>
      <c r="K37" t="b">
        <v>0</v>
      </c>
      <c r="L37">
        <v>69</v>
      </c>
      <c r="M37" t="b">
        <v>1</v>
      </c>
      <c r="N37" t="s">
        <v>8269</v>
      </c>
      <c r="O37">
        <v>100</v>
      </c>
      <c r="P37">
        <v>65.38</v>
      </c>
      <c r="Q37" t="s">
        <v>8315</v>
      </c>
      <c r="R37" t="s">
        <v>8316</v>
      </c>
      <c r="S37" s="16">
        <v>42208.84646990741</v>
      </c>
      <c r="T37" s="16">
        <v>42238.84646990741</v>
      </c>
    </row>
    <row r="38" spans="1:20" x14ac:dyDescent="0.25">
      <c r="A38">
        <v>2809</v>
      </c>
      <c r="B38" t="s">
        <v>2809</v>
      </c>
      <c r="C38" t="s">
        <v>6919</v>
      </c>
      <c r="D38">
        <v>2500</v>
      </c>
      <c r="E38">
        <v>2560</v>
      </c>
      <c r="F38" t="s">
        <v>8218</v>
      </c>
      <c r="G38" t="s">
        <v>8223</v>
      </c>
      <c r="H38" t="s">
        <v>8245</v>
      </c>
      <c r="I38">
        <v>1459348740</v>
      </c>
      <c r="J38">
        <v>1458647725</v>
      </c>
      <c r="K38" t="b">
        <v>0</v>
      </c>
      <c r="L38">
        <v>21</v>
      </c>
      <c r="M38" t="b">
        <v>1</v>
      </c>
      <c r="N38" t="s">
        <v>8269</v>
      </c>
      <c r="O38">
        <v>102</v>
      </c>
      <c r="P38">
        <v>121.9</v>
      </c>
      <c r="Q38" t="s">
        <v>8315</v>
      </c>
      <c r="R38" t="s">
        <v>8316</v>
      </c>
      <c r="S38" s="16">
        <v>42451.496817129635</v>
      </c>
      <c r="T38" s="16">
        <v>42459.610416666663</v>
      </c>
    </row>
    <row r="39" spans="1:20" x14ac:dyDescent="0.25">
      <c r="A39">
        <v>2810</v>
      </c>
      <c r="B39" t="s">
        <v>2810</v>
      </c>
      <c r="C39" t="s">
        <v>6920</v>
      </c>
      <c r="D39">
        <v>2500</v>
      </c>
      <c r="E39">
        <v>2705</v>
      </c>
      <c r="F39" t="s">
        <v>8218</v>
      </c>
      <c r="G39" t="s">
        <v>8223</v>
      </c>
      <c r="H39" t="s">
        <v>8245</v>
      </c>
      <c r="I39">
        <v>1401595140</v>
      </c>
      <c r="J39">
        <v>1398828064</v>
      </c>
      <c r="K39" t="b">
        <v>0</v>
      </c>
      <c r="L39">
        <v>57</v>
      </c>
      <c r="M39" t="b">
        <v>1</v>
      </c>
      <c r="N39" t="s">
        <v>8269</v>
      </c>
      <c r="O39">
        <v>108</v>
      </c>
      <c r="P39">
        <v>47.46</v>
      </c>
      <c r="Q39" t="s">
        <v>8315</v>
      </c>
      <c r="R39" t="s">
        <v>8316</v>
      </c>
      <c r="S39" s="16">
        <v>41759.13962962963</v>
      </c>
      <c r="T39" s="16">
        <v>41791.165972222225</v>
      </c>
    </row>
    <row r="40" spans="1:20" x14ac:dyDescent="0.25">
      <c r="A40">
        <v>2813</v>
      </c>
      <c r="B40" t="s">
        <v>2813</v>
      </c>
      <c r="C40" t="s">
        <v>6923</v>
      </c>
      <c r="D40">
        <v>2800</v>
      </c>
      <c r="E40">
        <v>3572.12</v>
      </c>
      <c r="F40" t="s">
        <v>8218</v>
      </c>
      <c r="G40" t="s">
        <v>8223</v>
      </c>
      <c r="H40" t="s">
        <v>8245</v>
      </c>
      <c r="I40">
        <v>1481737761</v>
      </c>
      <c r="J40">
        <v>1479577761</v>
      </c>
      <c r="K40" t="b">
        <v>0</v>
      </c>
      <c r="L40">
        <v>96</v>
      </c>
      <c r="M40" t="b">
        <v>1</v>
      </c>
      <c r="N40" t="s">
        <v>8269</v>
      </c>
      <c r="O40">
        <v>128</v>
      </c>
      <c r="P40">
        <v>37.21</v>
      </c>
      <c r="Q40" t="s">
        <v>8315</v>
      </c>
      <c r="R40" t="s">
        <v>8316</v>
      </c>
      <c r="S40" s="16">
        <v>42693.742604166662</v>
      </c>
      <c r="T40" s="16">
        <v>42718.742604166662</v>
      </c>
    </row>
    <row r="41" spans="1:20" x14ac:dyDescent="0.25">
      <c r="A41">
        <v>2818</v>
      </c>
      <c r="B41" t="s">
        <v>2818</v>
      </c>
      <c r="C41" t="s">
        <v>6928</v>
      </c>
      <c r="D41">
        <v>10000</v>
      </c>
      <c r="E41">
        <v>10603</v>
      </c>
      <c r="F41" t="s">
        <v>8218</v>
      </c>
      <c r="G41" t="s">
        <v>8223</v>
      </c>
      <c r="H41" t="s">
        <v>8245</v>
      </c>
      <c r="I41">
        <v>1443018086</v>
      </c>
      <c r="J41">
        <v>1441290086</v>
      </c>
      <c r="K41" t="b">
        <v>0</v>
      </c>
      <c r="L41">
        <v>102</v>
      </c>
      <c r="M41" t="b">
        <v>1</v>
      </c>
      <c r="N41" t="s">
        <v>8269</v>
      </c>
      <c r="O41">
        <v>106</v>
      </c>
      <c r="P41">
        <v>103.95</v>
      </c>
      <c r="Q41" t="s">
        <v>8315</v>
      </c>
      <c r="R41" t="s">
        <v>8316</v>
      </c>
      <c r="S41" s="16">
        <v>42250.598217592589</v>
      </c>
      <c r="T41" s="16">
        <v>42270.598217592589</v>
      </c>
    </row>
    <row r="42" spans="1:20" x14ac:dyDescent="0.25">
      <c r="A42">
        <v>2822</v>
      </c>
      <c r="B42" t="s">
        <v>2822</v>
      </c>
      <c r="C42" t="s">
        <v>6932</v>
      </c>
      <c r="D42">
        <v>6000</v>
      </c>
      <c r="E42">
        <v>6000</v>
      </c>
      <c r="F42" t="s">
        <v>8218</v>
      </c>
      <c r="G42" t="s">
        <v>8223</v>
      </c>
      <c r="H42" t="s">
        <v>8245</v>
      </c>
      <c r="I42">
        <v>1427469892</v>
      </c>
      <c r="J42">
        <v>1424881492</v>
      </c>
      <c r="K42" t="b">
        <v>0</v>
      </c>
      <c r="L42">
        <v>94</v>
      </c>
      <c r="M42" t="b">
        <v>1</v>
      </c>
      <c r="N42" t="s">
        <v>8269</v>
      </c>
      <c r="O42">
        <v>100</v>
      </c>
      <c r="P42">
        <v>63.83</v>
      </c>
      <c r="Q42" t="s">
        <v>8315</v>
      </c>
      <c r="R42" t="s">
        <v>8316</v>
      </c>
      <c r="S42" s="16">
        <v>42060.683935185181</v>
      </c>
      <c r="T42" s="16">
        <v>42090.642268518524</v>
      </c>
    </row>
    <row r="43" spans="1:20" x14ac:dyDescent="0.25">
      <c r="A43">
        <v>2824</v>
      </c>
      <c r="B43" t="s">
        <v>2824</v>
      </c>
      <c r="C43" t="s">
        <v>6934</v>
      </c>
      <c r="D43">
        <v>650</v>
      </c>
      <c r="E43">
        <v>760</v>
      </c>
      <c r="F43" t="s">
        <v>8218</v>
      </c>
      <c r="G43" t="s">
        <v>8223</v>
      </c>
      <c r="H43" t="s">
        <v>8245</v>
      </c>
      <c r="I43">
        <v>1434159780</v>
      </c>
      <c r="J43">
        <v>1431412196</v>
      </c>
      <c r="K43" t="b">
        <v>0</v>
      </c>
      <c r="L43">
        <v>15</v>
      </c>
      <c r="M43" t="b">
        <v>1</v>
      </c>
      <c r="N43" t="s">
        <v>8269</v>
      </c>
      <c r="O43">
        <v>117</v>
      </c>
      <c r="P43">
        <v>50.67</v>
      </c>
      <c r="Q43" t="s">
        <v>8315</v>
      </c>
      <c r="R43" t="s">
        <v>8316</v>
      </c>
      <c r="S43" s="16">
        <v>42136.270787037036</v>
      </c>
      <c r="T43" s="16">
        <v>42168.071527777778</v>
      </c>
    </row>
    <row r="44" spans="1:20" x14ac:dyDescent="0.25">
      <c r="A44">
        <v>2826</v>
      </c>
      <c r="B44" t="s">
        <v>2826</v>
      </c>
      <c r="C44" t="s">
        <v>6936</v>
      </c>
      <c r="D44">
        <v>2000</v>
      </c>
      <c r="E44">
        <v>2155</v>
      </c>
      <c r="F44" t="s">
        <v>8218</v>
      </c>
      <c r="G44" t="s">
        <v>8223</v>
      </c>
      <c r="H44" t="s">
        <v>8245</v>
      </c>
      <c r="I44">
        <v>1436511600</v>
      </c>
      <c r="J44">
        <v>1434415812</v>
      </c>
      <c r="K44" t="b">
        <v>0</v>
      </c>
      <c r="L44">
        <v>19</v>
      </c>
      <c r="M44" t="b">
        <v>1</v>
      </c>
      <c r="N44" t="s">
        <v>8269</v>
      </c>
      <c r="O44">
        <v>108</v>
      </c>
      <c r="P44">
        <v>113.42</v>
      </c>
      <c r="Q44" t="s">
        <v>8315</v>
      </c>
      <c r="R44" t="s">
        <v>8316</v>
      </c>
      <c r="S44" s="16">
        <v>42171.034861111111</v>
      </c>
      <c r="T44" s="16">
        <v>42195.291666666672</v>
      </c>
    </row>
    <row r="45" spans="1:20" x14ac:dyDescent="0.25">
      <c r="A45">
        <v>2827</v>
      </c>
      <c r="B45" t="s">
        <v>2827</v>
      </c>
      <c r="C45" t="s">
        <v>6937</v>
      </c>
      <c r="D45">
        <v>2000</v>
      </c>
      <c r="E45">
        <v>2405</v>
      </c>
      <c r="F45" t="s">
        <v>8218</v>
      </c>
      <c r="G45" t="s">
        <v>8223</v>
      </c>
      <c r="H45" t="s">
        <v>8245</v>
      </c>
      <c r="I45">
        <v>1464971400</v>
      </c>
      <c r="J45">
        <v>1462379066</v>
      </c>
      <c r="K45" t="b">
        <v>0</v>
      </c>
      <c r="L45">
        <v>23</v>
      </c>
      <c r="M45" t="b">
        <v>1</v>
      </c>
      <c r="N45" t="s">
        <v>8269</v>
      </c>
      <c r="O45">
        <v>120</v>
      </c>
      <c r="P45">
        <v>104.57</v>
      </c>
      <c r="Q45" t="s">
        <v>8315</v>
      </c>
      <c r="R45" t="s">
        <v>8316</v>
      </c>
      <c r="S45" s="16">
        <v>42494.683634259258</v>
      </c>
      <c r="T45" s="16">
        <v>42524.6875</v>
      </c>
    </row>
    <row r="46" spans="1:20" x14ac:dyDescent="0.25">
      <c r="A46">
        <v>2830</v>
      </c>
      <c r="B46" t="s">
        <v>2830</v>
      </c>
      <c r="C46" t="s">
        <v>6940</v>
      </c>
      <c r="D46">
        <v>3000</v>
      </c>
      <c r="E46">
        <v>3000</v>
      </c>
      <c r="F46" t="s">
        <v>8218</v>
      </c>
      <c r="G46" t="s">
        <v>8223</v>
      </c>
      <c r="H46" t="s">
        <v>8245</v>
      </c>
      <c r="I46">
        <v>1399867140</v>
      </c>
      <c r="J46">
        <v>1398802148</v>
      </c>
      <c r="K46" t="b">
        <v>0</v>
      </c>
      <c r="L46">
        <v>11</v>
      </c>
      <c r="M46" t="b">
        <v>1</v>
      </c>
      <c r="N46" t="s">
        <v>8269</v>
      </c>
      <c r="O46">
        <v>100</v>
      </c>
      <c r="P46">
        <v>272.73</v>
      </c>
      <c r="Q46" t="s">
        <v>8315</v>
      </c>
      <c r="R46" t="s">
        <v>8316</v>
      </c>
      <c r="S46" s="16">
        <v>41758.839675925927</v>
      </c>
      <c r="T46" s="16">
        <v>41771.165972222225</v>
      </c>
    </row>
    <row r="47" spans="1:20" x14ac:dyDescent="0.25">
      <c r="A47">
        <v>2831</v>
      </c>
      <c r="B47" t="s">
        <v>2831</v>
      </c>
      <c r="C47" t="s">
        <v>6941</v>
      </c>
      <c r="D47">
        <v>3000</v>
      </c>
      <c r="E47">
        <v>3320</v>
      </c>
      <c r="F47" t="s">
        <v>8218</v>
      </c>
      <c r="G47" t="s">
        <v>8223</v>
      </c>
      <c r="H47" t="s">
        <v>8245</v>
      </c>
      <c r="I47">
        <v>1437076070</v>
      </c>
      <c r="J47">
        <v>1434484070</v>
      </c>
      <c r="K47" t="b">
        <v>0</v>
      </c>
      <c r="L47">
        <v>52</v>
      </c>
      <c r="M47" t="b">
        <v>1</v>
      </c>
      <c r="N47" t="s">
        <v>8269</v>
      </c>
      <c r="O47">
        <v>111</v>
      </c>
      <c r="P47">
        <v>63.85</v>
      </c>
      <c r="Q47" t="s">
        <v>8315</v>
      </c>
      <c r="R47" t="s">
        <v>8316</v>
      </c>
      <c r="S47" s="16">
        <v>42171.824884259258</v>
      </c>
      <c r="T47" s="16">
        <v>42201.824884259258</v>
      </c>
    </row>
    <row r="48" spans="1:20" x14ac:dyDescent="0.25">
      <c r="A48">
        <v>2833</v>
      </c>
      <c r="B48" t="s">
        <v>2833</v>
      </c>
      <c r="C48" t="s">
        <v>6943</v>
      </c>
      <c r="D48">
        <v>2700</v>
      </c>
      <c r="E48">
        <v>2923</v>
      </c>
      <c r="F48" t="s">
        <v>8218</v>
      </c>
      <c r="G48" t="s">
        <v>8223</v>
      </c>
      <c r="H48" t="s">
        <v>8245</v>
      </c>
      <c r="I48">
        <v>1444528800</v>
      </c>
      <c r="J48">
        <v>1442804633</v>
      </c>
      <c r="K48" t="b">
        <v>0</v>
      </c>
      <c r="L48">
        <v>35</v>
      </c>
      <c r="M48" t="b">
        <v>1</v>
      </c>
      <c r="N48" t="s">
        <v>8269</v>
      </c>
      <c r="O48">
        <v>108</v>
      </c>
      <c r="P48">
        <v>83.51</v>
      </c>
      <c r="Q48" t="s">
        <v>8315</v>
      </c>
      <c r="R48" t="s">
        <v>8316</v>
      </c>
      <c r="S48" s="16">
        <v>42268.127696759257</v>
      </c>
      <c r="T48" s="16">
        <v>42288.083333333328</v>
      </c>
    </row>
    <row r="49" spans="1:20" x14ac:dyDescent="0.25">
      <c r="A49">
        <v>2836</v>
      </c>
      <c r="B49" t="s">
        <v>2836</v>
      </c>
      <c r="C49" t="s">
        <v>6946</v>
      </c>
      <c r="D49">
        <v>450</v>
      </c>
      <c r="E49">
        <v>485</v>
      </c>
      <c r="F49" t="s">
        <v>8218</v>
      </c>
      <c r="G49" t="s">
        <v>8223</v>
      </c>
      <c r="H49" t="s">
        <v>8245</v>
      </c>
      <c r="I49">
        <v>1487393940</v>
      </c>
      <c r="J49">
        <v>1484115418</v>
      </c>
      <c r="K49" t="b">
        <v>0</v>
      </c>
      <c r="L49">
        <v>11</v>
      </c>
      <c r="M49" t="b">
        <v>1</v>
      </c>
      <c r="N49" t="s">
        <v>8269</v>
      </c>
      <c r="O49">
        <v>108</v>
      </c>
      <c r="P49">
        <v>44.09</v>
      </c>
      <c r="Q49" t="s">
        <v>8315</v>
      </c>
      <c r="R49" t="s">
        <v>8316</v>
      </c>
      <c r="S49" s="16">
        <v>42746.261782407411</v>
      </c>
      <c r="T49" s="16">
        <v>42784.207638888889</v>
      </c>
    </row>
    <row r="50" spans="1:20" x14ac:dyDescent="0.25">
      <c r="A50">
        <v>2838</v>
      </c>
      <c r="B50" t="s">
        <v>2838</v>
      </c>
      <c r="C50" t="s">
        <v>6948</v>
      </c>
      <c r="D50">
        <v>2000</v>
      </c>
      <c r="E50">
        <v>2405</v>
      </c>
      <c r="F50" t="s">
        <v>8218</v>
      </c>
      <c r="G50" t="s">
        <v>8223</v>
      </c>
      <c r="H50" t="s">
        <v>8245</v>
      </c>
      <c r="I50">
        <v>1407967200</v>
      </c>
      <c r="J50">
        <v>1406039696</v>
      </c>
      <c r="K50" t="b">
        <v>0</v>
      </c>
      <c r="L50">
        <v>54</v>
      </c>
      <c r="M50" t="b">
        <v>1</v>
      </c>
      <c r="N50" t="s">
        <v>8269</v>
      </c>
      <c r="O50">
        <v>120</v>
      </c>
      <c r="P50">
        <v>44.54</v>
      </c>
      <c r="Q50" t="s">
        <v>8315</v>
      </c>
      <c r="R50" t="s">
        <v>8316</v>
      </c>
      <c r="S50" s="16">
        <v>41842.607592592591</v>
      </c>
      <c r="T50" s="16">
        <v>41864.916666666664</v>
      </c>
    </row>
    <row r="51" spans="1:20" x14ac:dyDescent="0.25">
      <c r="A51">
        <v>2839</v>
      </c>
      <c r="B51" t="s">
        <v>2839</v>
      </c>
      <c r="C51" t="s">
        <v>6949</v>
      </c>
      <c r="D51">
        <v>3500</v>
      </c>
      <c r="E51">
        <v>3900</v>
      </c>
      <c r="F51" t="s">
        <v>8218</v>
      </c>
      <c r="G51" t="s">
        <v>8223</v>
      </c>
      <c r="H51" t="s">
        <v>8245</v>
      </c>
      <c r="I51">
        <v>1408942740</v>
      </c>
      <c r="J51">
        <v>1406958354</v>
      </c>
      <c r="K51" t="b">
        <v>0</v>
      </c>
      <c r="L51">
        <v>31</v>
      </c>
      <c r="M51" t="b">
        <v>1</v>
      </c>
      <c r="N51" t="s">
        <v>8269</v>
      </c>
      <c r="O51">
        <v>111</v>
      </c>
      <c r="P51">
        <v>125.81</v>
      </c>
      <c r="Q51" t="s">
        <v>8315</v>
      </c>
      <c r="R51" t="s">
        <v>8316</v>
      </c>
      <c r="S51" s="16">
        <v>41853.240208333329</v>
      </c>
      <c r="T51" s="16">
        <v>41876.207638888889</v>
      </c>
    </row>
    <row r="52" spans="1:20" x14ac:dyDescent="0.25">
      <c r="A52">
        <v>2961</v>
      </c>
      <c r="B52" t="s">
        <v>2961</v>
      </c>
      <c r="C52" t="s">
        <v>7071</v>
      </c>
      <c r="D52">
        <v>5000</v>
      </c>
      <c r="E52">
        <v>5481</v>
      </c>
      <c r="F52" t="s">
        <v>8218</v>
      </c>
      <c r="G52" t="s">
        <v>8223</v>
      </c>
      <c r="H52" t="s">
        <v>8245</v>
      </c>
      <c r="I52">
        <v>1427342400</v>
      </c>
      <c r="J52">
        <v>1424927159</v>
      </c>
      <c r="K52" t="b">
        <v>0</v>
      </c>
      <c r="L52">
        <v>108</v>
      </c>
      <c r="M52" t="b">
        <v>1</v>
      </c>
      <c r="N52" t="s">
        <v>8269</v>
      </c>
      <c r="O52">
        <v>110</v>
      </c>
      <c r="P52">
        <v>50.75</v>
      </c>
      <c r="Q52" t="s">
        <v>8315</v>
      </c>
      <c r="R52" t="s">
        <v>8316</v>
      </c>
      <c r="S52" s="16">
        <v>42061.212488425925</v>
      </c>
      <c r="T52" s="16">
        <v>42089.166666666672</v>
      </c>
    </row>
    <row r="53" spans="1:20" x14ac:dyDescent="0.25">
      <c r="A53">
        <v>2962</v>
      </c>
      <c r="B53" t="s">
        <v>2962</v>
      </c>
      <c r="C53" t="s">
        <v>7072</v>
      </c>
      <c r="D53">
        <v>1000</v>
      </c>
      <c r="E53">
        <v>1218</v>
      </c>
      <c r="F53" t="s">
        <v>8218</v>
      </c>
      <c r="G53" t="s">
        <v>8223</v>
      </c>
      <c r="H53" t="s">
        <v>8245</v>
      </c>
      <c r="I53">
        <v>1425193140</v>
      </c>
      <c r="J53">
        <v>1422769906</v>
      </c>
      <c r="K53" t="b">
        <v>0</v>
      </c>
      <c r="L53">
        <v>20</v>
      </c>
      <c r="M53" t="b">
        <v>1</v>
      </c>
      <c r="N53" t="s">
        <v>8269</v>
      </c>
      <c r="O53">
        <v>122</v>
      </c>
      <c r="P53">
        <v>60.9</v>
      </c>
      <c r="Q53" t="s">
        <v>8315</v>
      </c>
      <c r="R53" t="s">
        <v>8316</v>
      </c>
      <c r="S53" s="16">
        <v>42036.24428240741</v>
      </c>
      <c r="T53" s="16">
        <v>42064.290972222225</v>
      </c>
    </row>
    <row r="54" spans="1:20" x14ac:dyDescent="0.25">
      <c r="A54">
        <v>2963</v>
      </c>
      <c r="B54" t="s">
        <v>2963</v>
      </c>
      <c r="C54" t="s">
        <v>7073</v>
      </c>
      <c r="D54">
        <v>10000</v>
      </c>
      <c r="E54">
        <v>10685</v>
      </c>
      <c r="F54" t="s">
        <v>8218</v>
      </c>
      <c r="G54" t="s">
        <v>8223</v>
      </c>
      <c r="H54" t="s">
        <v>8245</v>
      </c>
      <c r="I54">
        <v>1435835824</v>
      </c>
      <c r="J54">
        <v>1433243824</v>
      </c>
      <c r="K54" t="b">
        <v>0</v>
      </c>
      <c r="L54">
        <v>98</v>
      </c>
      <c r="M54" t="b">
        <v>1</v>
      </c>
      <c r="N54" t="s">
        <v>8269</v>
      </c>
      <c r="O54">
        <v>107</v>
      </c>
      <c r="P54">
        <v>109.03</v>
      </c>
      <c r="Q54" t="s">
        <v>8315</v>
      </c>
      <c r="R54" t="s">
        <v>8316</v>
      </c>
      <c r="S54" s="16">
        <v>42157.470185185186</v>
      </c>
      <c r="T54" s="16">
        <v>42187.470185185186</v>
      </c>
    </row>
    <row r="55" spans="1:20" x14ac:dyDescent="0.25">
      <c r="A55">
        <v>2964</v>
      </c>
      <c r="B55" t="s">
        <v>2964</v>
      </c>
      <c r="C55" t="s">
        <v>7074</v>
      </c>
      <c r="D55">
        <v>5000</v>
      </c>
      <c r="E55">
        <v>5035.6899999999996</v>
      </c>
      <c r="F55" t="s">
        <v>8218</v>
      </c>
      <c r="G55" t="s">
        <v>8223</v>
      </c>
      <c r="H55" t="s">
        <v>8245</v>
      </c>
      <c r="I55">
        <v>1407360720</v>
      </c>
      <c r="J55">
        <v>1404769819</v>
      </c>
      <c r="K55" t="b">
        <v>0</v>
      </c>
      <c r="L55">
        <v>196</v>
      </c>
      <c r="M55" t="b">
        <v>1</v>
      </c>
      <c r="N55" t="s">
        <v>8269</v>
      </c>
      <c r="O55">
        <v>101</v>
      </c>
      <c r="P55">
        <v>25.69</v>
      </c>
      <c r="Q55" t="s">
        <v>8315</v>
      </c>
      <c r="R55" t="s">
        <v>8316</v>
      </c>
      <c r="S55" s="16">
        <v>41827.909942129627</v>
      </c>
      <c r="T55" s="16">
        <v>41857.897222222222</v>
      </c>
    </row>
    <row r="56" spans="1:20" x14ac:dyDescent="0.25">
      <c r="A56">
        <v>2965</v>
      </c>
      <c r="B56" t="s">
        <v>2965</v>
      </c>
      <c r="C56" t="s">
        <v>7075</v>
      </c>
      <c r="D56">
        <v>1500</v>
      </c>
      <c r="E56">
        <v>1635</v>
      </c>
      <c r="F56" t="s">
        <v>8218</v>
      </c>
      <c r="G56" t="s">
        <v>8223</v>
      </c>
      <c r="H56" t="s">
        <v>8245</v>
      </c>
      <c r="I56">
        <v>1436290233</v>
      </c>
      <c r="J56">
        <v>1433698233</v>
      </c>
      <c r="K56" t="b">
        <v>0</v>
      </c>
      <c r="L56">
        <v>39</v>
      </c>
      <c r="M56" t="b">
        <v>1</v>
      </c>
      <c r="N56" t="s">
        <v>8269</v>
      </c>
      <c r="O56">
        <v>109</v>
      </c>
      <c r="P56">
        <v>41.92</v>
      </c>
      <c r="Q56" t="s">
        <v>8315</v>
      </c>
      <c r="R56" t="s">
        <v>8316</v>
      </c>
      <c r="S56" s="16">
        <v>42162.729548611111</v>
      </c>
      <c r="T56" s="16">
        <v>42192.729548611111</v>
      </c>
    </row>
    <row r="57" spans="1:20" x14ac:dyDescent="0.25">
      <c r="A57">
        <v>2966</v>
      </c>
      <c r="B57" t="s">
        <v>2966</v>
      </c>
      <c r="C57" t="s">
        <v>7076</v>
      </c>
      <c r="D57">
        <v>10000</v>
      </c>
      <c r="E57">
        <v>11363</v>
      </c>
      <c r="F57" t="s">
        <v>8218</v>
      </c>
      <c r="G57" t="s">
        <v>8223</v>
      </c>
      <c r="H57" t="s">
        <v>8245</v>
      </c>
      <c r="I57">
        <v>1442425412</v>
      </c>
      <c r="J57">
        <v>1439833412</v>
      </c>
      <c r="K57" t="b">
        <v>0</v>
      </c>
      <c r="L57">
        <v>128</v>
      </c>
      <c r="M57" t="b">
        <v>1</v>
      </c>
      <c r="N57" t="s">
        <v>8269</v>
      </c>
      <c r="O57">
        <v>114</v>
      </c>
      <c r="P57">
        <v>88.77</v>
      </c>
      <c r="Q57" t="s">
        <v>8315</v>
      </c>
      <c r="R57" t="s">
        <v>8316</v>
      </c>
      <c r="S57" s="16">
        <v>42233.738564814819</v>
      </c>
      <c r="T57" s="16">
        <v>42263.738564814819</v>
      </c>
    </row>
    <row r="58" spans="1:20" x14ac:dyDescent="0.25">
      <c r="A58">
        <v>2967</v>
      </c>
      <c r="B58" t="s">
        <v>2967</v>
      </c>
      <c r="C58" t="s">
        <v>7077</v>
      </c>
      <c r="D58">
        <v>5000</v>
      </c>
      <c r="E58">
        <v>5696</v>
      </c>
      <c r="F58" t="s">
        <v>8218</v>
      </c>
      <c r="G58" t="s">
        <v>8223</v>
      </c>
      <c r="H58" t="s">
        <v>8245</v>
      </c>
      <c r="I58">
        <v>1425872692</v>
      </c>
      <c r="J58">
        <v>1423284292</v>
      </c>
      <c r="K58" t="b">
        <v>0</v>
      </c>
      <c r="L58">
        <v>71</v>
      </c>
      <c r="M58" t="b">
        <v>1</v>
      </c>
      <c r="N58" t="s">
        <v>8269</v>
      </c>
      <c r="O58">
        <v>114</v>
      </c>
      <c r="P58">
        <v>80.23</v>
      </c>
      <c r="Q58" t="s">
        <v>8315</v>
      </c>
      <c r="R58" t="s">
        <v>8316</v>
      </c>
      <c r="S58" s="16">
        <v>42042.197824074072</v>
      </c>
      <c r="T58" s="16">
        <v>42072.156157407408</v>
      </c>
    </row>
    <row r="59" spans="1:20" x14ac:dyDescent="0.25">
      <c r="A59">
        <v>2968</v>
      </c>
      <c r="B59" t="s">
        <v>2968</v>
      </c>
      <c r="C59" t="s">
        <v>7078</v>
      </c>
      <c r="D59">
        <v>3500</v>
      </c>
      <c r="E59">
        <v>3710</v>
      </c>
      <c r="F59" t="s">
        <v>8218</v>
      </c>
      <c r="G59" t="s">
        <v>8223</v>
      </c>
      <c r="H59" t="s">
        <v>8245</v>
      </c>
      <c r="I59">
        <v>1471406340</v>
      </c>
      <c r="J59">
        <v>1470227660</v>
      </c>
      <c r="K59" t="b">
        <v>0</v>
      </c>
      <c r="L59">
        <v>47</v>
      </c>
      <c r="M59" t="b">
        <v>1</v>
      </c>
      <c r="N59" t="s">
        <v>8269</v>
      </c>
      <c r="O59">
        <v>106</v>
      </c>
      <c r="P59">
        <v>78.94</v>
      </c>
      <c r="Q59" t="s">
        <v>8315</v>
      </c>
      <c r="R59" t="s">
        <v>8316</v>
      </c>
      <c r="S59" s="16">
        <v>42585.523842592593</v>
      </c>
      <c r="T59" s="16">
        <v>42599.165972222225</v>
      </c>
    </row>
    <row r="60" spans="1:20" x14ac:dyDescent="0.25">
      <c r="A60">
        <v>2970</v>
      </c>
      <c r="B60" t="s">
        <v>2970</v>
      </c>
      <c r="C60" t="s">
        <v>7080</v>
      </c>
      <c r="D60">
        <v>6000</v>
      </c>
      <c r="E60">
        <v>6360</v>
      </c>
      <c r="F60" t="s">
        <v>8218</v>
      </c>
      <c r="G60" t="s">
        <v>8223</v>
      </c>
      <c r="H60" t="s">
        <v>8245</v>
      </c>
      <c r="I60">
        <v>1405699451</v>
      </c>
      <c r="J60">
        <v>1403107451</v>
      </c>
      <c r="K60" t="b">
        <v>0</v>
      </c>
      <c r="L60">
        <v>91</v>
      </c>
      <c r="M60" t="b">
        <v>1</v>
      </c>
      <c r="N60" t="s">
        <v>8269</v>
      </c>
      <c r="O60">
        <v>106</v>
      </c>
      <c r="P60">
        <v>69.89</v>
      </c>
      <c r="Q60" t="s">
        <v>8315</v>
      </c>
      <c r="R60" t="s">
        <v>8316</v>
      </c>
      <c r="S60" s="16">
        <v>41808.669571759259</v>
      </c>
      <c r="T60" s="16">
        <v>41838.669571759259</v>
      </c>
    </row>
    <row r="61" spans="1:20" x14ac:dyDescent="0.25">
      <c r="A61">
        <v>2971</v>
      </c>
      <c r="B61" t="s">
        <v>2971</v>
      </c>
      <c r="C61" t="s">
        <v>7081</v>
      </c>
      <c r="D61">
        <v>3200</v>
      </c>
      <c r="E61">
        <v>3205</v>
      </c>
      <c r="F61" t="s">
        <v>8218</v>
      </c>
      <c r="G61" t="s">
        <v>8223</v>
      </c>
      <c r="H61" t="s">
        <v>8245</v>
      </c>
      <c r="I61">
        <v>1409500078</v>
      </c>
      <c r="J61">
        <v>1406908078</v>
      </c>
      <c r="K61" t="b">
        <v>0</v>
      </c>
      <c r="L61">
        <v>43</v>
      </c>
      <c r="M61" t="b">
        <v>1</v>
      </c>
      <c r="N61" t="s">
        <v>8269</v>
      </c>
      <c r="O61">
        <v>100</v>
      </c>
      <c r="P61">
        <v>74.53</v>
      </c>
      <c r="Q61" t="s">
        <v>8315</v>
      </c>
      <c r="R61" t="s">
        <v>8316</v>
      </c>
      <c r="S61" s="16">
        <v>41852.658310185187</v>
      </c>
      <c r="T61" s="16">
        <v>41882.658310185187</v>
      </c>
    </row>
    <row r="62" spans="1:20" x14ac:dyDescent="0.25">
      <c r="A62">
        <v>2972</v>
      </c>
      <c r="B62" t="s">
        <v>2972</v>
      </c>
      <c r="C62" t="s">
        <v>7082</v>
      </c>
      <c r="D62">
        <v>2000</v>
      </c>
      <c r="E62">
        <v>2107</v>
      </c>
      <c r="F62" t="s">
        <v>8218</v>
      </c>
      <c r="G62" t="s">
        <v>8223</v>
      </c>
      <c r="H62" t="s">
        <v>8245</v>
      </c>
      <c r="I62">
        <v>1480899600</v>
      </c>
      <c r="J62">
        <v>1479609520</v>
      </c>
      <c r="K62" t="b">
        <v>0</v>
      </c>
      <c r="L62">
        <v>17</v>
      </c>
      <c r="M62" t="b">
        <v>1</v>
      </c>
      <c r="N62" t="s">
        <v>8269</v>
      </c>
      <c r="O62">
        <v>105</v>
      </c>
      <c r="P62">
        <v>123.94</v>
      </c>
      <c r="Q62" t="s">
        <v>8315</v>
      </c>
      <c r="R62" t="s">
        <v>8316</v>
      </c>
      <c r="S62" s="16">
        <v>42694.110185185185</v>
      </c>
      <c r="T62" s="16">
        <v>42709.041666666672</v>
      </c>
    </row>
    <row r="63" spans="1:20" x14ac:dyDescent="0.25">
      <c r="A63">
        <v>2973</v>
      </c>
      <c r="B63" t="s">
        <v>2973</v>
      </c>
      <c r="C63" t="s">
        <v>7083</v>
      </c>
      <c r="D63">
        <v>5000</v>
      </c>
      <c r="E63">
        <v>8740</v>
      </c>
      <c r="F63" t="s">
        <v>8218</v>
      </c>
      <c r="G63" t="s">
        <v>8223</v>
      </c>
      <c r="H63" t="s">
        <v>8245</v>
      </c>
      <c r="I63">
        <v>1451620800</v>
      </c>
      <c r="J63">
        <v>1449171508</v>
      </c>
      <c r="K63" t="b">
        <v>0</v>
      </c>
      <c r="L63">
        <v>33</v>
      </c>
      <c r="M63" t="b">
        <v>1</v>
      </c>
      <c r="N63" t="s">
        <v>8269</v>
      </c>
      <c r="O63">
        <v>175</v>
      </c>
      <c r="P63">
        <v>264.85000000000002</v>
      </c>
      <c r="Q63" t="s">
        <v>8315</v>
      </c>
      <c r="R63" t="s">
        <v>8316</v>
      </c>
      <c r="S63" s="16">
        <v>42341.818379629629</v>
      </c>
      <c r="T63" s="16">
        <v>42370.166666666672</v>
      </c>
    </row>
    <row r="64" spans="1:20" x14ac:dyDescent="0.25">
      <c r="A64">
        <v>2974</v>
      </c>
      <c r="B64" t="s">
        <v>2974</v>
      </c>
      <c r="C64" t="s">
        <v>7084</v>
      </c>
      <c r="D64">
        <v>5000</v>
      </c>
      <c r="E64">
        <v>5100</v>
      </c>
      <c r="F64" t="s">
        <v>8218</v>
      </c>
      <c r="G64" t="s">
        <v>8223</v>
      </c>
      <c r="H64" t="s">
        <v>8245</v>
      </c>
      <c r="I64">
        <v>1411695300</v>
      </c>
      <c r="J64">
        <v>1409275671</v>
      </c>
      <c r="K64" t="b">
        <v>0</v>
      </c>
      <c r="L64">
        <v>87</v>
      </c>
      <c r="M64" t="b">
        <v>1</v>
      </c>
      <c r="N64" t="s">
        <v>8269</v>
      </c>
      <c r="O64">
        <v>102</v>
      </c>
      <c r="P64">
        <v>58.62</v>
      </c>
      <c r="Q64" t="s">
        <v>8315</v>
      </c>
      <c r="R64" t="s">
        <v>8316</v>
      </c>
      <c r="S64" s="16">
        <v>41880.061006944445</v>
      </c>
      <c r="T64" s="16">
        <v>41908.065972222219</v>
      </c>
    </row>
    <row r="65" spans="1:20" x14ac:dyDescent="0.25">
      <c r="A65">
        <v>2975</v>
      </c>
      <c r="B65" t="s">
        <v>2975</v>
      </c>
      <c r="C65" t="s">
        <v>7085</v>
      </c>
      <c r="D65">
        <v>8000</v>
      </c>
      <c r="E65">
        <v>8010</v>
      </c>
      <c r="F65" t="s">
        <v>8218</v>
      </c>
      <c r="G65" t="s">
        <v>8223</v>
      </c>
      <c r="H65" t="s">
        <v>8245</v>
      </c>
      <c r="I65">
        <v>1417057200</v>
      </c>
      <c r="J65">
        <v>1414599886</v>
      </c>
      <c r="K65" t="b">
        <v>0</v>
      </c>
      <c r="L65">
        <v>113</v>
      </c>
      <c r="M65" t="b">
        <v>1</v>
      </c>
      <c r="N65" t="s">
        <v>8269</v>
      </c>
      <c r="O65">
        <v>100</v>
      </c>
      <c r="P65">
        <v>70.88</v>
      </c>
      <c r="Q65" t="s">
        <v>8315</v>
      </c>
      <c r="R65" t="s">
        <v>8316</v>
      </c>
      <c r="S65" s="16">
        <v>41941.683865740742</v>
      </c>
      <c r="T65" s="16">
        <v>41970.125</v>
      </c>
    </row>
    <row r="66" spans="1:20" x14ac:dyDescent="0.25">
      <c r="A66">
        <v>2977</v>
      </c>
      <c r="B66" t="s">
        <v>2977</v>
      </c>
      <c r="C66" t="s">
        <v>7087</v>
      </c>
      <c r="D66">
        <v>3000</v>
      </c>
      <c r="E66">
        <v>3407</v>
      </c>
      <c r="F66" t="s">
        <v>8218</v>
      </c>
      <c r="G66" t="s">
        <v>8223</v>
      </c>
      <c r="H66" t="s">
        <v>8245</v>
      </c>
      <c r="I66">
        <v>1427076840</v>
      </c>
      <c r="J66">
        <v>1421960934</v>
      </c>
      <c r="K66" t="b">
        <v>0</v>
      </c>
      <c r="L66">
        <v>30</v>
      </c>
      <c r="M66" t="b">
        <v>1</v>
      </c>
      <c r="N66" t="s">
        <v>8269</v>
      </c>
      <c r="O66">
        <v>114</v>
      </c>
      <c r="P66">
        <v>113.57</v>
      </c>
      <c r="Q66" t="s">
        <v>8315</v>
      </c>
      <c r="R66" t="s">
        <v>8316</v>
      </c>
      <c r="S66" s="16">
        <v>42026.88118055556</v>
      </c>
      <c r="T66" s="16">
        <v>42086.093055555553</v>
      </c>
    </row>
    <row r="67" spans="1:20" x14ac:dyDescent="0.25">
      <c r="A67">
        <v>2978</v>
      </c>
      <c r="B67" t="s">
        <v>2978</v>
      </c>
      <c r="C67" t="s">
        <v>7088</v>
      </c>
      <c r="D67">
        <v>750</v>
      </c>
      <c r="E67">
        <v>971</v>
      </c>
      <c r="F67" t="s">
        <v>8218</v>
      </c>
      <c r="G67" t="s">
        <v>8223</v>
      </c>
      <c r="H67" t="s">
        <v>8245</v>
      </c>
      <c r="I67">
        <v>1413784740</v>
      </c>
      <c r="J67">
        <v>1412954547</v>
      </c>
      <c r="K67" t="b">
        <v>0</v>
      </c>
      <c r="L67">
        <v>16</v>
      </c>
      <c r="M67" t="b">
        <v>1</v>
      </c>
      <c r="N67" t="s">
        <v>8269</v>
      </c>
      <c r="O67">
        <v>129</v>
      </c>
      <c r="P67">
        <v>60.69</v>
      </c>
      <c r="Q67" t="s">
        <v>8315</v>
      </c>
      <c r="R67" t="s">
        <v>8316</v>
      </c>
      <c r="S67" s="16">
        <v>41922.640590277777</v>
      </c>
      <c r="T67" s="16">
        <v>41932.249305555553</v>
      </c>
    </row>
    <row r="68" spans="1:20" x14ac:dyDescent="0.25">
      <c r="A68">
        <v>2979</v>
      </c>
      <c r="B68" t="s">
        <v>2979</v>
      </c>
      <c r="C68" t="s">
        <v>7089</v>
      </c>
      <c r="D68">
        <v>5000</v>
      </c>
      <c r="E68">
        <v>5070</v>
      </c>
      <c r="F68" t="s">
        <v>8218</v>
      </c>
      <c r="G68" t="s">
        <v>8223</v>
      </c>
      <c r="H68" t="s">
        <v>8245</v>
      </c>
      <c r="I68">
        <v>1420524000</v>
      </c>
      <c r="J68">
        <v>1419104823</v>
      </c>
      <c r="K68" t="b">
        <v>0</v>
      </c>
      <c r="L68">
        <v>46</v>
      </c>
      <c r="M68" t="b">
        <v>1</v>
      </c>
      <c r="N68" t="s">
        <v>8269</v>
      </c>
      <c r="O68">
        <v>101</v>
      </c>
      <c r="P68">
        <v>110.22</v>
      </c>
      <c r="Q68" t="s">
        <v>8315</v>
      </c>
      <c r="R68" t="s">
        <v>8316</v>
      </c>
      <c r="S68" s="16">
        <v>41993.824340277773</v>
      </c>
      <c r="T68" s="16">
        <v>42010.25</v>
      </c>
    </row>
    <row r="69" spans="1:20" x14ac:dyDescent="0.25">
      <c r="A69">
        <v>2980</v>
      </c>
      <c r="B69" t="s">
        <v>2980</v>
      </c>
      <c r="C69" t="s">
        <v>7090</v>
      </c>
      <c r="D69">
        <v>3000</v>
      </c>
      <c r="E69">
        <v>3275</v>
      </c>
      <c r="F69" t="s">
        <v>8218</v>
      </c>
      <c r="G69" t="s">
        <v>8223</v>
      </c>
      <c r="H69" t="s">
        <v>8245</v>
      </c>
      <c r="I69">
        <v>1440381600</v>
      </c>
      <c r="J69">
        <v>1438639130</v>
      </c>
      <c r="K69" t="b">
        <v>0</v>
      </c>
      <c r="L69">
        <v>24</v>
      </c>
      <c r="M69" t="b">
        <v>1</v>
      </c>
      <c r="N69" t="s">
        <v>8269</v>
      </c>
      <c r="O69">
        <v>109</v>
      </c>
      <c r="P69">
        <v>136.46</v>
      </c>
      <c r="Q69" t="s">
        <v>8315</v>
      </c>
      <c r="R69" t="s">
        <v>8316</v>
      </c>
      <c r="S69" s="16">
        <v>42219.915856481486</v>
      </c>
      <c r="T69" s="16">
        <v>42240.083333333328</v>
      </c>
    </row>
    <row r="70" spans="1:20" x14ac:dyDescent="0.25">
      <c r="A70">
        <v>3147</v>
      </c>
      <c r="B70" t="s">
        <v>3147</v>
      </c>
      <c r="C70" t="s">
        <v>7257</v>
      </c>
      <c r="D70">
        <v>20000</v>
      </c>
      <c r="E70">
        <v>23505</v>
      </c>
      <c r="F70" t="s">
        <v>8218</v>
      </c>
      <c r="G70" t="s">
        <v>8223</v>
      </c>
      <c r="H70" t="s">
        <v>8245</v>
      </c>
      <c r="I70">
        <v>1415319355</v>
      </c>
      <c r="J70">
        <v>1411859755</v>
      </c>
      <c r="K70" t="b">
        <v>1</v>
      </c>
      <c r="L70">
        <v>213</v>
      </c>
      <c r="M70" t="b">
        <v>1</v>
      </c>
      <c r="N70" t="s">
        <v>8269</v>
      </c>
      <c r="O70">
        <v>118</v>
      </c>
      <c r="P70">
        <v>110.35</v>
      </c>
      <c r="Q70" t="s">
        <v>8315</v>
      </c>
      <c r="R70" t="s">
        <v>8316</v>
      </c>
      <c r="S70" s="16">
        <v>41909.969386574077</v>
      </c>
      <c r="T70" s="16">
        <v>41950.011053240742</v>
      </c>
    </row>
    <row r="71" spans="1:20" x14ac:dyDescent="0.25">
      <c r="A71">
        <v>3148</v>
      </c>
      <c r="B71" t="s">
        <v>3148</v>
      </c>
      <c r="C71" t="s">
        <v>7258</v>
      </c>
      <c r="D71">
        <v>1800</v>
      </c>
      <c r="E71">
        <v>2361</v>
      </c>
      <c r="F71" t="s">
        <v>8218</v>
      </c>
      <c r="G71" t="s">
        <v>8223</v>
      </c>
      <c r="H71" t="s">
        <v>8245</v>
      </c>
      <c r="I71">
        <v>1412136000</v>
      </c>
      <c r="J71">
        <v>1410278284</v>
      </c>
      <c r="K71" t="b">
        <v>1</v>
      </c>
      <c r="L71">
        <v>57</v>
      </c>
      <c r="M71" t="b">
        <v>1</v>
      </c>
      <c r="N71" t="s">
        <v>8269</v>
      </c>
      <c r="O71">
        <v>131</v>
      </c>
      <c r="P71">
        <v>41.42</v>
      </c>
      <c r="Q71" t="s">
        <v>8315</v>
      </c>
      <c r="R71" t="s">
        <v>8316</v>
      </c>
      <c r="S71" s="16">
        <v>41891.665324074071</v>
      </c>
      <c r="T71" s="16">
        <v>41913.166666666664</v>
      </c>
    </row>
    <row r="72" spans="1:20" x14ac:dyDescent="0.25">
      <c r="A72">
        <v>3149</v>
      </c>
      <c r="B72" t="s">
        <v>3149</v>
      </c>
      <c r="C72" t="s">
        <v>7259</v>
      </c>
      <c r="D72">
        <v>1250</v>
      </c>
      <c r="E72">
        <v>1300</v>
      </c>
      <c r="F72" t="s">
        <v>8218</v>
      </c>
      <c r="G72" t="s">
        <v>8223</v>
      </c>
      <c r="H72" t="s">
        <v>8245</v>
      </c>
      <c r="I72">
        <v>1354845600</v>
      </c>
      <c r="J72">
        <v>1352766300</v>
      </c>
      <c r="K72" t="b">
        <v>1</v>
      </c>
      <c r="L72">
        <v>25</v>
      </c>
      <c r="M72" t="b">
        <v>1</v>
      </c>
      <c r="N72" t="s">
        <v>8269</v>
      </c>
      <c r="O72">
        <v>104</v>
      </c>
      <c r="P72">
        <v>52</v>
      </c>
      <c r="Q72" t="s">
        <v>8315</v>
      </c>
      <c r="R72" t="s">
        <v>8316</v>
      </c>
      <c r="S72" s="16">
        <v>41226.017361111109</v>
      </c>
      <c r="T72" s="16">
        <v>41250.083333333336</v>
      </c>
    </row>
    <row r="73" spans="1:20" x14ac:dyDescent="0.25">
      <c r="A73">
        <v>3150</v>
      </c>
      <c r="B73" t="s">
        <v>3150</v>
      </c>
      <c r="C73" t="s">
        <v>7260</v>
      </c>
      <c r="D73">
        <v>3500</v>
      </c>
      <c r="E73">
        <v>3535</v>
      </c>
      <c r="F73" t="s">
        <v>8218</v>
      </c>
      <c r="G73" t="s">
        <v>8223</v>
      </c>
      <c r="H73" t="s">
        <v>8245</v>
      </c>
      <c r="I73">
        <v>1295928000</v>
      </c>
      <c r="J73">
        <v>1288160403</v>
      </c>
      <c r="K73" t="b">
        <v>1</v>
      </c>
      <c r="L73">
        <v>104</v>
      </c>
      <c r="M73" t="b">
        <v>1</v>
      </c>
      <c r="N73" t="s">
        <v>8269</v>
      </c>
      <c r="O73">
        <v>101</v>
      </c>
      <c r="P73">
        <v>33.99</v>
      </c>
      <c r="Q73" t="s">
        <v>8315</v>
      </c>
      <c r="R73" t="s">
        <v>8316</v>
      </c>
      <c r="S73" s="16">
        <v>40478.263923611114</v>
      </c>
      <c r="T73" s="16">
        <v>40568.166666666664</v>
      </c>
    </row>
    <row r="74" spans="1:20" x14ac:dyDescent="0.25">
      <c r="A74">
        <v>3151</v>
      </c>
      <c r="B74" t="s">
        <v>3151</v>
      </c>
      <c r="C74" t="s">
        <v>7261</v>
      </c>
      <c r="D74">
        <v>3500</v>
      </c>
      <c r="E74">
        <v>3514</v>
      </c>
      <c r="F74" t="s">
        <v>8218</v>
      </c>
      <c r="G74" t="s">
        <v>8223</v>
      </c>
      <c r="H74" t="s">
        <v>8245</v>
      </c>
      <c r="I74">
        <v>1410379774</v>
      </c>
      <c r="J74">
        <v>1407787774</v>
      </c>
      <c r="K74" t="b">
        <v>1</v>
      </c>
      <c r="L74">
        <v>34</v>
      </c>
      <c r="M74" t="b">
        <v>1</v>
      </c>
      <c r="N74" t="s">
        <v>8269</v>
      </c>
      <c r="O74">
        <v>100</v>
      </c>
      <c r="P74">
        <v>103.35</v>
      </c>
      <c r="Q74" t="s">
        <v>8315</v>
      </c>
      <c r="R74" t="s">
        <v>8316</v>
      </c>
      <c r="S74" s="16">
        <v>41862.83997685185</v>
      </c>
      <c r="T74" s="16">
        <v>41892.83997685185</v>
      </c>
    </row>
    <row r="75" spans="1:20" x14ac:dyDescent="0.25">
      <c r="A75">
        <v>3153</v>
      </c>
      <c r="B75" t="s">
        <v>3153</v>
      </c>
      <c r="C75" t="s">
        <v>7263</v>
      </c>
      <c r="D75">
        <v>3000</v>
      </c>
      <c r="E75">
        <v>10067.5</v>
      </c>
      <c r="F75" t="s">
        <v>8218</v>
      </c>
      <c r="G75" t="s">
        <v>8223</v>
      </c>
      <c r="H75" t="s">
        <v>8245</v>
      </c>
      <c r="I75">
        <v>1304225940</v>
      </c>
      <c r="J75">
        <v>1301542937</v>
      </c>
      <c r="K75" t="b">
        <v>1</v>
      </c>
      <c r="L75">
        <v>241</v>
      </c>
      <c r="M75" t="b">
        <v>1</v>
      </c>
      <c r="N75" t="s">
        <v>8269</v>
      </c>
      <c r="O75">
        <v>336</v>
      </c>
      <c r="P75">
        <v>41.77</v>
      </c>
      <c r="Q75" t="s">
        <v>8315</v>
      </c>
      <c r="R75" t="s">
        <v>8316</v>
      </c>
      <c r="S75" s="16">
        <v>40633.154363425929</v>
      </c>
      <c r="T75" s="16">
        <v>40664.207638888889</v>
      </c>
    </row>
    <row r="76" spans="1:20" x14ac:dyDescent="0.25">
      <c r="A76">
        <v>3154</v>
      </c>
      <c r="B76" t="s">
        <v>3154</v>
      </c>
      <c r="C76" t="s">
        <v>7264</v>
      </c>
      <c r="D76">
        <v>7000</v>
      </c>
      <c r="E76">
        <v>7905</v>
      </c>
      <c r="F76" t="s">
        <v>8218</v>
      </c>
      <c r="G76" t="s">
        <v>8223</v>
      </c>
      <c r="H76" t="s">
        <v>8245</v>
      </c>
      <c r="I76">
        <v>1333310458</v>
      </c>
      <c r="J76">
        <v>1330722058</v>
      </c>
      <c r="K76" t="b">
        <v>1</v>
      </c>
      <c r="L76">
        <v>123</v>
      </c>
      <c r="M76" t="b">
        <v>1</v>
      </c>
      <c r="N76" t="s">
        <v>8269</v>
      </c>
      <c r="O76">
        <v>113</v>
      </c>
      <c r="P76">
        <v>64.27</v>
      </c>
      <c r="Q76" t="s">
        <v>8315</v>
      </c>
      <c r="R76" t="s">
        <v>8316</v>
      </c>
      <c r="S76" s="16">
        <v>40970.875671296293</v>
      </c>
      <c r="T76" s="16">
        <v>41000.834004629629</v>
      </c>
    </row>
    <row r="77" spans="1:20" x14ac:dyDescent="0.25">
      <c r="A77">
        <v>3156</v>
      </c>
      <c r="B77" t="s">
        <v>3156</v>
      </c>
      <c r="C77" t="s">
        <v>7266</v>
      </c>
      <c r="D77">
        <v>5500</v>
      </c>
      <c r="E77">
        <v>5600</v>
      </c>
      <c r="F77" t="s">
        <v>8218</v>
      </c>
      <c r="G77" t="s">
        <v>8223</v>
      </c>
      <c r="H77" t="s">
        <v>8245</v>
      </c>
      <c r="I77">
        <v>1338591144</v>
      </c>
      <c r="J77">
        <v>1335567144</v>
      </c>
      <c r="K77" t="b">
        <v>1</v>
      </c>
      <c r="L77">
        <v>89</v>
      </c>
      <c r="M77" t="b">
        <v>1</v>
      </c>
      <c r="N77" t="s">
        <v>8269</v>
      </c>
      <c r="O77">
        <v>102</v>
      </c>
      <c r="P77">
        <v>62.92</v>
      </c>
      <c r="Q77" t="s">
        <v>8315</v>
      </c>
      <c r="R77" t="s">
        <v>8316</v>
      </c>
      <c r="S77" s="16">
        <v>41026.953055555554</v>
      </c>
      <c r="T77" s="16">
        <v>41061.953055555554</v>
      </c>
    </row>
    <row r="78" spans="1:20" x14ac:dyDescent="0.25">
      <c r="A78">
        <v>3157</v>
      </c>
      <c r="B78" t="s">
        <v>3157</v>
      </c>
      <c r="C78" t="s">
        <v>7267</v>
      </c>
      <c r="D78">
        <v>4000</v>
      </c>
      <c r="E78">
        <v>4040</v>
      </c>
      <c r="F78" t="s">
        <v>8218</v>
      </c>
      <c r="G78" t="s">
        <v>8223</v>
      </c>
      <c r="H78" t="s">
        <v>8245</v>
      </c>
      <c r="I78">
        <v>1405746000</v>
      </c>
      <c r="J78">
        <v>1404932105</v>
      </c>
      <c r="K78" t="b">
        <v>1</v>
      </c>
      <c r="L78">
        <v>41</v>
      </c>
      <c r="M78" t="b">
        <v>1</v>
      </c>
      <c r="N78" t="s">
        <v>8269</v>
      </c>
      <c r="O78">
        <v>101</v>
      </c>
      <c r="P78">
        <v>98.54</v>
      </c>
      <c r="Q78" t="s">
        <v>8315</v>
      </c>
      <c r="R78" t="s">
        <v>8316</v>
      </c>
      <c r="S78" s="16">
        <v>41829.788252314815</v>
      </c>
      <c r="T78" s="16">
        <v>41839.208333333336</v>
      </c>
    </row>
    <row r="79" spans="1:20" x14ac:dyDescent="0.25">
      <c r="A79">
        <v>3158</v>
      </c>
      <c r="B79" t="s">
        <v>3158</v>
      </c>
      <c r="C79" t="s">
        <v>7268</v>
      </c>
      <c r="D79">
        <v>5000</v>
      </c>
      <c r="E79">
        <v>5700</v>
      </c>
      <c r="F79" t="s">
        <v>8218</v>
      </c>
      <c r="G79" t="s">
        <v>8223</v>
      </c>
      <c r="H79" t="s">
        <v>8245</v>
      </c>
      <c r="I79">
        <v>1374523752</v>
      </c>
      <c r="J79">
        <v>1371931752</v>
      </c>
      <c r="K79" t="b">
        <v>1</v>
      </c>
      <c r="L79">
        <v>69</v>
      </c>
      <c r="M79" t="b">
        <v>1</v>
      </c>
      <c r="N79" t="s">
        <v>8269</v>
      </c>
      <c r="O79">
        <v>114</v>
      </c>
      <c r="P79">
        <v>82.61</v>
      </c>
      <c r="Q79" t="s">
        <v>8315</v>
      </c>
      <c r="R79" t="s">
        <v>8316</v>
      </c>
      <c r="S79" s="16">
        <v>41447.839722222219</v>
      </c>
      <c r="T79" s="16">
        <v>41477.839722222219</v>
      </c>
    </row>
    <row r="80" spans="1:20" x14ac:dyDescent="0.25">
      <c r="A80">
        <v>3159</v>
      </c>
      <c r="B80" t="s">
        <v>3159</v>
      </c>
      <c r="C80" t="s">
        <v>7269</v>
      </c>
      <c r="D80">
        <v>1500</v>
      </c>
      <c r="E80">
        <v>2002.22</v>
      </c>
      <c r="F80" t="s">
        <v>8218</v>
      </c>
      <c r="G80" t="s">
        <v>8223</v>
      </c>
      <c r="H80" t="s">
        <v>8245</v>
      </c>
      <c r="I80">
        <v>1326927600</v>
      </c>
      <c r="J80">
        <v>1323221761</v>
      </c>
      <c r="K80" t="b">
        <v>1</v>
      </c>
      <c r="L80">
        <v>52</v>
      </c>
      <c r="M80" t="b">
        <v>1</v>
      </c>
      <c r="N80" t="s">
        <v>8269</v>
      </c>
      <c r="O80">
        <v>133</v>
      </c>
      <c r="P80">
        <v>38.5</v>
      </c>
      <c r="Q80" t="s">
        <v>8315</v>
      </c>
      <c r="R80" t="s">
        <v>8316</v>
      </c>
      <c r="S80" s="16">
        <v>40884.066678240742</v>
      </c>
      <c r="T80" s="16">
        <v>40926.958333333336</v>
      </c>
    </row>
    <row r="81" spans="1:20" x14ac:dyDescent="0.25">
      <c r="A81">
        <v>3160</v>
      </c>
      <c r="B81" t="s">
        <v>3160</v>
      </c>
      <c r="C81" t="s">
        <v>7270</v>
      </c>
      <c r="D81">
        <v>4500</v>
      </c>
      <c r="E81">
        <v>4569</v>
      </c>
      <c r="F81" t="s">
        <v>8218</v>
      </c>
      <c r="G81" t="s">
        <v>8223</v>
      </c>
      <c r="H81" t="s">
        <v>8245</v>
      </c>
      <c r="I81">
        <v>1407905940</v>
      </c>
      <c r="J81">
        <v>1405923687</v>
      </c>
      <c r="K81" t="b">
        <v>1</v>
      </c>
      <c r="L81">
        <v>57</v>
      </c>
      <c r="M81" t="b">
        <v>1</v>
      </c>
      <c r="N81" t="s">
        <v>8269</v>
      </c>
      <c r="O81">
        <v>102</v>
      </c>
      <c r="P81">
        <v>80.16</v>
      </c>
      <c r="Q81" t="s">
        <v>8315</v>
      </c>
      <c r="R81" t="s">
        <v>8316</v>
      </c>
      <c r="S81" s="16">
        <v>41841.26489583333</v>
      </c>
      <c r="T81" s="16">
        <v>41864.207638888889</v>
      </c>
    </row>
    <row r="82" spans="1:20" x14ac:dyDescent="0.25">
      <c r="A82">
        <v>3162</v>
      </c>
      <c r="B82" t="s">
        <v>3162</v>
      </c>
      <c r="C82" t="s">
        <v>7272</v>
      </c>
      <c r="D82">
        <v>4000</v>
      </c>
      <c r="E82">
        <v>5086</v>
      </c>
      <c r="F82" t="s">
        <v>8218</v>
      </c>
      <c r="G82" t="s">
        <v>8223</v>
      </c>
      <c r="H82" t="s">
        <v>8245</v>
      </c>
      <c r="I82">
        <v>1404698400</v>
      </c>
      <c r="J82">
        <v>1402331262</v>
      </c>
      <c r="K82" t="b">
        <v>1</v>
      </c>
      <c r="L82">
        <v>63</v>
      </c>
      <c r="M82" t="b">
        <v>1</v>
      </c>
      <c r="N82" t="s">
        <v>8269</v>
      </c>
      <c r="O82">
        <v>127</v>
      </c>
      <c r="P82">
        <v>80.73</v>
      </c>
      <c r="Q82" t="s">
        <v>8315</v>
      </c>
      <c r="R82" t="s">
        <v>8316</v>
      </c>
      <c r="S82" s="16">
        <v>41799.685902777775</v>
      </c>
      <c r="T82" s="16">
        <v>41827.083333333336</v>
      </c>
    </row>
    <row r="83" spans="1:20" x14ac:dyDescent="0.25">
      <c r="A83">
        <v>3163</v>
      </c>
      <c r="B83" t="s">
        <v>3163</v>
      </c>
      <c r="C83" t="s">
        <v>7273</v>
      </c>
      <c r="D83">
        <v>13000</v>
      </c>
      <c r="E83">
        <v>14450</v>
      </c>
      <c r="F83" t="s">
        <v>8218</v>
      </c>
      <c r="G83" t="s">
        <v>8223</v>
      </c>
      <c r="H83" t="s">
        <v>8245</v>
      </c>
      <c r="I83">
        <v>1402855525</v>
      </c>
      <c r="J83">
        <v>1400263525</v>
      </c>
      <c r="K83" t="b">
        <v>1</v>
      </c>
      <c r="L83">
        <v>72</v>
      </c>
      <c r="M83" t="b">
        <v>1</v>
      </c>
      <c r="N83" t="s">
        <v>8269</v>
      </c>
      <c r="O83">
        <v>111</v>
      </c>
      <c r="P83">
        <v>200.69</v>
      </c>
      <c r="Q83" t="s">
        <v>8315</v>
      </c>
      <c r="R83" t="s">
        <v>8316</v>
      </c>
      <c r="S83" s="16">
        <v>41775.753761574073</v>
      </c>
      <c r="T83" s="16">
        <v>41805.753761574073</v>
      </c>
    </row>
    <row r="84" spans="1:20" x14ac:dyDescent="0.25">
      <c r="A84">
        <v>3164</v>
      </c>
      <c r="B84" t="s">
        <v>3164</v>
      </c>
      <c r="C84" t="s">
        <v>7274</v>
      </c>
      <c r="D84">
        <v>2500</v>
      </c>
      <c r="E84">
        <v>2669</v>
      </c>
      <c r="F84" t="s">
        <v>8218</v>
      </c>
      <c r="G84" t="s">
        <v>8223</v>
      </c>
      <c r="H84" t="s">
        <v>8245</v>
      </c>
      <c r="I84">
        <v>1402341615</v>
      </c>
      <c r="J84">
        <v>1399490415</v>
      </c>
      <c r="K84" t="b">
        <v>1</v>
      </c>
      <c r="L84">
        <v>71</v>
      </c>
      <c r="M84" t="b">
        <v>1</v>
      </c>
      <c r="N84" t="s">
        <v>8269</v>
      </c>
      <c r="O84">
        <v>107</v>
      </c>
      <c r="P84">
        <v>37.590000000000003</v>
      </c>
      <c r="Q84" t="s">
        <v>8315</v>
      </c>
      <c r="R84" t="s">
        <v>8316</v>
      </c>
      <c r="S84" s="16">
        <v>41766.80572916667</v>
      </c>
      <c r="T84" s="16">
        <v>41799.80572916667</v>
      </c>
    </row>
    <row r="85" spans="1:20" x14ac:dyDescent="0.25">
      <c r="A85">
        <v>3165</v>
      </c>
      <c r="B85" t="s">
        <v>3165</v>
      </c>
      <c r="C85" t="s">
        <v>7275</v>
      </c>
      <c r="D85">
        <v>750</v>
      </c>
      <c r="E85">
        <v>1220</v>
      </c>
      <c r="F85" t="s">
        <v>8218</v>
      </c>
      <c r="G85" t="s">
        <v>8223</v>
      </c>
      <c r="H85" t="s">
        <v>8245</v>
      </c>
      <c r="I85">
        <v>1304395140</v>
      </c>
      <c r="J85">
        <v>1302493760</v>
      </c>
      <c r="K85" t="b">
        <v>1</v>
      </c>
      <c r="L85">
        <v>21</v>
      </c>
      <c r="M85" t="b">
        <v>1</v>
      </c>
      <c r="N85" t="s">
        <v>8269</v>
      </c>
      <c r="O85">
        <v>163</v>
      </c>
      <c r="P85">
        <v>58.1</v>
      </c>
      <c r="Q85" t="s">
        <v>8315</v>
      </c>
      <c r="R85" t="s">
        <v>8316</v>
      </c>
      <c r="S85" s="16">
        <v>40644.159259259257</v>
      </c>
      <c r="T85" s="16">
        <v>40666.165972222225</v>
      </c>
    </row>
    <row r="86" spans="1:20" x14ac:dyDescent="0.25">
      <c r="A86">
        <v>3166</v>
      </c>
      <c r="B86" t="s">
        <v>3166</v>
      </c>
      <c r="C86" t="s">
        <v>7276</v>
      </c>
      <c r="D86">
        <v>35000</v>
      </c>
      <c r="E86">
        <v>56079.83</v>
      </c>
      <c r="F86" t="s">
        <v>8218</v>
      </c>
      <c r="G86" t="s">
        <v>8223</v>
      </c>
      <c r="H86" t="s">
        <v>8245</v>
      </c>
      <c r="I86">
        <v>1416988740</v>
      </c>
      <c r="J86">
        <v>1414514153</v>
      </c>
      <c r="K86" t="b">
        <v>1</v>
      </c>
      <c r="L86">
        <v>930</v>
      </c>
      <c r="M86" t="b">
        <v>1</v>
      </c>
      <c r="N86" t="s">
        <v>8269</v>
      </c>
      <c r="O86">
        <v>160</v>
      </c>
      <c r="P86">
        <v>60.3</v>
      </c>
      <c r="Q86" t="s">
        <v>8315</v>
      </c>
      <c r="R86" t="s">
        <v>8316</v>
      </c>
      <c r="S86" s="16">
        <v>41940.69158564815</v>
      </c>
      <c r="T86" s="16">
        <v>41969.332638888889</v>
      </c>
    </row>
    <row r="87" spans="1:20" x14ac:dyDescent="0.25">
      <c r="A87">
        <v>3167</v>
      </c>
      <c r="B87" t="s">
        <v>3167</v>
      </c>
      <c r="C87" t="s">
        <v>7277</v>
      </c>
      <c r="D87">
        <v>3000</v>
      </c>
      <c r="E87">
        <v>3485</v>
      </c>
      <c r="F87" t="s">
        <v>8218</v>
      </c>
      <c r="G87" t="s">
        <v>8223</v>
      </c>
      <c r="H87" t="s">
        <v>8245</v>
      </c>
      <c r="I87">
        <v>1406952781</v>
      </c>
      <c r="J87">
        <v>1405743181</v>
      </c>
      <c r="K87" t="b">
        <v>1</v>
      </c>
      <c r="L87">
        <v>55</v>
      </c>
      <c r="M87" t="b">
        <v>1</v>
      </c>
      <c r="N87" t="s">
        <v>8269</v>
      </c>
      <c r="O87">
        <v>116</v>
      </c>
      <c r="P87">
        <v>63.36</v>
      </c>
      <c r="Q87" t="s">
        <v>8315</v>
      </c>
      <c r="R87" t="s">
        <v>8316</v>
      </c>
      <c r="S87" s="16">
        <v>41839.175706018519</v>
      </c>
      <c r="T87" s="16">
        <v>41853.175706018519</v>
      </c>
    </row>
    <row r="88" spans="1:20" x14ac:dyDescent="0.25">
      <c r="A88">
        <v>3168</v>
      </c>
      <c r="B88" t="s">
        <v>3168</v>
      </c>
      <c r="C88" t="s">
        <v>7278</v>
      </c>
      <c r="D88">
        <v>2500</v>
      </c>
      <c r="E88">
        <v>3105</v>
      </c>
      <c r="F88" t="s">
        <v>8218</v>
      </c>
      <c r="G88" t="s">
        <v>8223</v>
      </c>
      <c r="H88" t="s">
        <v>8245</v>
      </c>
      <c r="I88">
        <v>1402696800</v>
      </c>
      <c r="J88">
        <v>1399948353</v>
      </c>
      <c r="K88" t="b">
        <v>1</v>
      </c>
      <c r="L88">
        <v>61</v>
      </c>
      <c r="M88" t="b">
        <v>1</v>
      </c>
      <c r="N88" t="s">
        <v>8269</v>
      </c>
      <c r="O88">
        <v>124</v>
      </c>
      <c r="P88">
        <v>50.9</v>
      </c>
      <c r="Q88" t="s">
        <v>8315</v>
      </c>
      <c r="R88" t="s">
        <v>8316</v>
      </c>
      <c r="S88" s="16">
        <v>41772.105937500004</v>
      </c>
      <c r="T88" s="16">
        <v>41803.916666666664</v>
      </c>
    </row>
    <row r="89" spans="1:20" x14ac:dyDescent="0.25">
      <c r="A89">
        <v>3169</v>
      </c>
      <c r="B89" t="s">
        <v>3169</v>
      </c>
      <c r="C89" t="s">
        <v>7279</v>
      </c>
      <c r="D89">
        <v>8000</v>
      </c>
      <c r="E89">
        <v>8241</v>
      </c>
      <c r="F89" t="s">
        <v>8218</v>
      </c>
      <c r="G89" t="s">
        <v>8223</v>
      </c>
      <c r="H89" t="s">
        <v>8245</v>
      </c>
      <c r="I89">
        <v>1386910740</v>
      </c>
      <c r="J89">
        <v>1384364561</v>
      </c>
      <c r="K89" t="b">
        <v>1</v>
      </c>
      <c r="L89">
        <v>82</v>
      </c>
      <c r="M89" t="b">
        <v>1</v>
      </c>
      <c r="N89" t="s">
        <v>8269</v>
      </c>
      <c r="O89">
        <v>103</v>
      </c>
      <c r="P89">
        <v>100.5</v>
      </c>
      <c r="Q89" t="s">
        <v>8315</v>
      </c>
      <c r="R89" t="s">
        <v>8316</v>
      </c>
      <c r="S89" s="16">
        <v>41591.737974537034</v>
      </c>
      <c r="T89" s="16">
        <v>41621.207638888889</v>
      </c>
    </row>
    <row r="90" spans="1:20" x14ac:dyDescent="0.25">
      <c r="A90">
        <v>3170</v>
      </c>
      <c r="B90" t="s">
        <v>3170</v>
      </c>
      <c r="C90" t="s">
        <v>7280</v>
      </c>
      <c r="D90">
        <v>2000</v>
      </c>
      <c r="E90">
        <v>2245</v>
      </c>
      <c r="F90" t="s">
        <v>8218</v>
      </c>
      <c r="G90" t="s">
        <v>8223</v>
      </c>
      <c r="H90" t="s">
        <v>8245</v>
      </c>
      <c r="I90">
        <v>1404273600</v>
      </c>
      <c r="J90">
        <v>1401414944</v>
      </c>
      <c r="K90" t="b">
        <v>1</v>
      </c>
      <c r="L90">
        <v>71</v>
      </c>
      <c r="M90" t="b">
        <v>1</v>
      </c>
      <c r="N90" t="s">
        <v>8269</v>
      </c>
      <c r="O90">
        <v>112</v>
      </c>
      <c r="P90">
        <v>31.62</v>
      </c>
      <c r="Q90" t="s">
        <v>8315</v>
      </c>
      <c r="R90" t="s">
        <v>8316</v>
      </c>
      <c r="S90" s="16">
        <v>41789.080370370371</v>
      </c>
      <c r="T90" s="16">
        <v>41822.166666666664</v>
      </c>
    </row>
    <row r="91" spans="1:20" x14ac:dyDescent="0.25">
      <c r="A91">
        <v>3172</v>
      </c>
      <c r="B91" t="s">
        <v>3172</v>
      </c>
      <c r="C91" t="s">
        <v>7282</v>
      </c>
      <c r="D91">
        <v>2000</v>
      </c>
      <c r="E91">
        <v>2300</v>
      </c>
      <c r="F91" t="s">
        <v>8218</v>
      </c>
      <c r="G91" t="s">
        <v>8223</v>
      </c>
      <c r="H91" t="s">
        <v>8245</v>
      </c>
      <c r="I91">
        <v>1329240668</v>
      </c>
      <c r="J91">
        <v>1326648668</v>
      </c>
      <c r="K91" t="b">
        <v>1</v>
      </c>
      <c r="L91">
        <v>29</v>
      </c>
      <c r="M91" t="b">
        <v>1</v>
      </c>
      <c r="N91" t="s">
        <v>8269</v>
      </c>
      <c r="O91">
        <v>115</v>
      </c>
      <c r="P91">
        <v>79.31</v>
      </c>
      <c r="Q91" t="s">
        <v>8315</v>
      </c>
      <c r="R91" t="s">
        <v>8316</v>
      </c>
      <c r="S91" s="16">
        <v>40923.729953703703</v>
      </c>
      <c r="T91" s="16">
        <v>40953.729953703703</v>
      </c>
    </row>
    <row r="92" spans="1:20" x14ac:dyDescent="0.25">
      <c r="A92">
        <v>3173</v>
      </c>
      <c r="B92" t="s">
        <v>3173</v>
      </c>
      <c r="C92" t="s">
        <v>7283</v>
      </c>
      <c r="D92">
        <v>10000</v>
      </c>
      <c r="E92">
        <v>10300</v>
      </c>
      <c r="F92" t="s">
        <v>8218</v>
      </c>
      <c r="G92" t="s">
        <v>8223</v>
      </c>
      <c r="H92" t="s">
        <v>8245</v>
      </c>
      <c r="I92">
        <v>1411765492</v>
      </c>
      <c r="J92">
        <v>1409173492</v>
      </c>
      <c r="K92" t="b">
        <v>1</v>
      </c>
      <c r="L92">
        <v>74</v>
      </c>
      <c r="M92" t="b">
        <v>1</v>
      </c>
      <c r="N92" t="s">
        <v>8269</v>
      </c>
      <c r="O92">
        <v>103</v>
      </c>
      <c r="P92">
        <v>139.19</v>
      </c>
      <c r="Q92" t="s">
        <v>8315</v>
      </c>
      <c r="R92" t="s">
        <v>8316</v>
      </c>
      <c r="S92" s="16">
        <v>41878.878379629627</v>
      </c>
      <c r="T92" s="16">
        <v>41908.878379629627</v>
      </c>
    </row>
    <row r="93" spans="1:20" x14ac:dyDescent="0.25">
      <c r="A93">
        <v>3174</v>
      </c>
      <c r="B93" t="s">
        <v>3174</v>
      </c>
      <c r="C93" t="s">
        <v>7284</v>
      </c>
      <c r="D93">
        <v>3000</v>
      </c>
      <c r="E93">
        <v>3034</v>
      </c>
      <c r="F93" t="s">
        <v>8218</v>
      </c>
      <c r="G93" t="s">
        <v>8223</v>
      </c>
      <c r="H93" t="s">
        <v>8245</v>
      </c>
      <c r="I93">
        <v>1408999508</v>
      </c>
      <c r="J93">
        <v>1407789908</v>
      </c>
      <c r="K93" t="b">
        <v>1</v>
      </c>
      <c r="L93">
        <v>23</v>
      </c>
      <c r="M93" t="b">
        <v>1</v>
      </c>
      <c r="N93" t="s">
        <v>8269</v>
      </c>
      <c r="O93">
        <v>101</v>
      </c>
      <c r="P93">
        <v>131.91</v>
      </c>
      <c r="Q93" t="s">
        <v>8315</v>
      </c>
      <c r="R93" t="s">
        <v>8316</v>
      </c>
      <c r="S93" s="16">
        <v>41862.864675925928</v>
      </c>
      <c r="T93" s="16">
        <v>41876.864675925928</v>
      </c>
    </row>
    <row r="94" spans="1:20" x14ac:dyDescent="0.25">
      <c r="A94">
        <v>3175</v>
      </c>
      <c r="B94" t="s">
        <v>3175</v>
      </c>
      <c r="C94" t="s">
        <v>7285</v>
      </c>
      <c r="D94">
        <v>5000</v>
      </c>
      <c r="E94">
        <v>5478</v>
      </c>
      <c r="F94" t="s">
        <v>8218</v>
      </c>
      <c r="G94" t="s">
        <v>8223</v>
      </c>
      <c r="H94" t="s">
        <v>8245</v>
      </c>
      <c r="I94">
        <v>1297977427</v>
      </c>
      <c r="J94">
        <v>1292793427</v>
      </c>
      <c r="K94" t="b">
        <v>1</v>
      </c>
      <c r="L94">
        <v>60</v>
      </c>
      <c r="M94" t="b">
        <v>1</v>
      </c>
      <c r="N94" t="s">
        <v>8269</v>
      </c>
      <c r="O94">
        <v>110</v>
      </c>
      <c r="P94">
        <v>91.3</v>
      </c>
      <c r="Q94" t="s">
        <v>8315</v>
      </c>
      <c r="R94" t="s">
        <v>8316</v>
      </c>
      <c r="S94" s="16">
        <v>40531.886886574073</v>
      </c>
      <c r="T94" s="16">
        <v>40591.886886574073</v>
      </c>
    </row>
    <row r="95" spans="1:20" x14ac:dyDescent="0.25">
      <c r="A95">
        <v>3176</v>
      </c>
      <c r="B95" t="s">
        <v>3176</v>
      </c>
      <c r="C95" t="s">
        <v>7286</v>
      </c>
      <c r="D95">
        <v>1900</v>
      </c>
      <c r="E95">
        <v>2182</v>
      </c>
      <c r="F95" t="s">
        <v>8218</v>
      </c>
      <c r="G95" t="s">
        <v>8223</v>
      </c>
      <c r="H95" t="s">
        <v>8245</v>
      </c>
      <c r="I95">
        <v>1376838000</v>
      </c>
      <c r="J95">
        <v>1374531631</v>
      </c>
      <c r="K95" t="b">
        <v>1</v>
      </c>
      <c r="L95">
        <v>55</v>
      </c>
      <c r="M95" t="b">
        <v>1</v>
      </c>
      <c r="N95" t="s">
        <v>8269</v>
      </c>
      <c r="O95">
        <v>115</v>
      </c>
      <c r="P95">
        <v>39.67</v>
      </c>
      <c r="Q95" t="s">
        <v>8315</v>
      </c>
      <c r="R95" t="s">
        <v>8316</v>
      </c>
      <c r="S95" s="16">
        <v>41477.930914351848</v>
      </c>
      <c r="T95" s="16">
        <v>41504.625</v>
      </c>
    </row>
    <row r="96" spans="1:20" x14ac:dyDescent="0.25">
      <c r="A96">
        <v>3177</v>
      </c>
      <c r="B96" t="s">
        <v>3177</v>
      </c>
      <c r="C96" t="s">
        <v>7287</v>
      </c>
      <c r="D96">
        <v>2500</v>
      </c>
      <c r="E96">
        <v>2935</v>
      </c>
      <c r="F96" t="s">
        <v>8218</v>
      </c>
      <c r="G96" t="s">
        <v>8223</v>
      </c>
      <c r="H96" t="s">
        <v>8245</v>
      </c>
      <c r="I96">
        <v>1403366409</v>
      </c>
      <c r="J96">
        <v>1400774409</v>
      </c>
      <c r="K96" t="b">
        <v>1</v>
      </c>
      <c r="L96">
        <v>51</v>
      </c>
      <c r="M96" t="b">
        <v>1</v>
      </c>
      <c r="N96" t="s">
        <v>8269</v>
      </c>
      <c r="O96">
        <v>117</v>
      </c>
      <c r="P96">
        <v>57.55</v>
      </c>
      <c r="Q96" t="s">
        <v>8315</v>
      </c>
      <c r="R96" t="s">
        <v>8316</v>
      </c>
      <c r="S96" s="16">
        <v>41781.666770833333</v>
      </c>
      <c r="T96" s="16">
        <v>41811.666770833333</v>
      </c>
    </row>
    <row r="97" spans="1:20" x14ac:dyDescent="0.25">
      <c r="A97">
        <v>3179</v>
      </c>
      <c r="B97" t="s">
        <v>3179</v>
      </c>
      <c r="C97" t="s">
        <v>7289</v>
      </c>
      <c r="D97">
        <v>4200</v>
      </c>
      <c r="E97">
        <v>4794.82</v>
      </c>
      <c r="F97" t="s">
        <v>8218</v>
      </c>
      <c r="G97" t="s">
        <v>8223</v>
      </c>
      <c r="H97" t="s">
        <v>8245</v>
      </c>
      <c r="I97">
        <v>1367859071</v>
      </c>
      <c r="J97">
        <v>1365699071</v>
      </c>
      <c r="K97" t="b">
        <v>1</v>
      </c>
      <c r="L97">
        <v>62</v>
      </c>
      <c r="M97" t="b">
        <v>1</v>
      </c>
      <c r="N97" t="s">
        <v>8269</v>
      </c>
      <c r="O97">
        <v>114</v>
      </c>
      <c r="P97">
        <v>77.34</v>
      </c>
      <c r="Q97" t="s">
        <v>8315</v>
      </c>
      <c r="R97" t="s">
        <v>8316</v>
      </c>
      <c r="S97" s="16">
        <v>41375.702210648145</v>
      </c>
      <c r="T97" s="16">
        <v>41400.702210648145</v>
      </c>
    </row>
    <row r="98" spans="1:20" x14ac:dyDescent="0.25">
      <c r="A98">
        <v>3182</v>
      </c>
      <c r="B98" t="s">
        <v>3182</v>
      </c>
      <c r="C98" t="s">
        <v>7292</v>
      </c>
      <c r="D98">
        <v>7000</v>
      </c>
      <c r="E98">
        <v>7062</v>
      </c>
      <c r="F98" t="s">
        <v>8218</v>
      </c>
      <c r="G98" t="s">
        <v>8223</v>
      </c>
      <c r="H98" t="s">
        <v>8245</v>
      </c>
      <c r="I98">
        <v>1328029200</v>
      </c>
      <c r="J98">
        <v>1323211621</v>
      </c>
      <c r="K98" t="b">
        <v>1</v>
      </c>
      <c r="L98">
        <v>151</v>
      </c>
      <c r="M98" t="b">
        <v>1</v>
      </c>
      <c r="N98" t="s">
        <v>8269</v>
      </c>
      <c r="O98">
        <v>101</v>
      </c>
      <c r="P98">
        <v>46.77</v>
      </c>
      <c r="Q98" t="s">
        <v>8315</v>
      </c>
      <c r="R98" t="s">
        <v>8316</v>
      </c>
      <c r="S98" s="16">
        <v>40883.949317129627</v>
      </c>
      <c r="T98" s="16">
        <v>40939.708333333336</v>
      </c>
    </row>
    <row r="99" spans="1:20" x14ac:dyDescent="0.25">
      <c r="A99">
        <v>3183</v>
      </c>
      <c r="B99" t="s">
        <v>3183</v>
      </c>
      <c r="C99" t="s">
        <v>7293</v>
      </c>
      <c r="D99">
        <v>2500</v>
      </c>
      <c r="E99">
        <v>2725</v>
      </c>
      <c r="F99" t="s">
        <v>8218</v>
      </c>
      <c r="G99" t="s">
        <v>8223</v>
      </c>
      <c r="H99" t="s">
        <v>8245</v>
      </c>
      <c r="I99">
        <v>1377284669</v>
      </c>
      <c r="J99">
        <v>1375729469</v>
      </c>
      <c r="K99" t="b">
        <v>1</v>
      </c>
      <c r="L99">
        <v>68</v>
      </c>
      <c r="M99" t="b">
        <v>1</v>
      </c>
      <c r="N99" t="s">
        <v>8269</v>
      </c>
      <c r="O99">
        <v>109</v>
      </c>
      <c r="P99">
        <v>40.07</v>
      </c>
      <c r="Q99" t="s">
        <v>8315</v>
      </c>
      <c r="R99" t="s">
        <v>8316</v>
      </c>
      <c r="S99" s="16">
        <v>41491.79478009259</v>
      </c>
      <c r="T99" s="16">
        <v>41509.79478009259</v>
      </c>
    </row>
    <row r="100" spans="1:20" x14ac:dyDescent="0.25">
      <c r="A100">
        <v>3184</v>
      </c>
      <c r="B100" t="s">
        <v>3184</v>
      </c>
      <c r="C100" t="s">
        <v>7294</v>
      </c>
      <c r="D100">
        <v>4300</v>
      </c>
      <c r="E100">
        <v>4610</v>
      </c>
      <c r="F100" t="s">
        <v>8218</v>
      </c>
      <c r="G100" t="s">
        <v>8223</v>
      </c>
      <c r="H100" t="s">
        <v>8245</v>
      </c>
      <c r="I100">
        <v>1404258631</v>
      </c>
      <c r="J100">
        <v>1401666631</v>
      </c>
      <c r="K100" t="b">
        <v>1</v>
      </c>
      <c r="L100">
        <v>46</v>
      </c>
      <c r="M100" t="b">
        <v>1</v>
      </c>
      <c r="N100" t="s">
        <v>8269</v>
      </c>
      <c r="O100">
        <v>107</v>
      </c>
      <c r="P100">
        <v>100.22</v>
      </c>
      <c r="Q100" t="s">
        <v>8315</v>
      </c>
      <c r="R100" t="s">
        <v>8316</v>
      </c>
      <c r="S100" s="16">
        <v>41791.993414351848</v>
      </c>
      <c r="T100" s="16">
        <v>41821.993414351848</v>
      </c>
    </row>
    <row r="101" spans="1:20" x14ac:dyDescent="0.25">
      <c r="A101">
        <v>3187</v>
      </c>
      <c r="B101" t="s">
        <v>3187</v>
      </c>
      <c r="C101" t="s">
        <v>7297</v>
      </c>
      <c r="D101">
        <v>15000</v>
      </c>
      <c r="E101">
        <v>17444</v>
      </c>
      <c r="F101" t="s">
        <v>8218</v>
      </c>
      <c r="G101" t="s">
        <v>8223</v>
      </c>
      <c r="H101" t="s">
        <v>8245</v>
      </c>
      <c r="I101">
        <v>1407167973</v>
      </c>
      <c r="J101">
        <v>1405439973</v>
      </c>
      <c r="K101" t="b">
        <v>1</v>
      </c>
      <c r="L101">
        <v>244</v>
      </c>
      <c r="M101" t="b">
        <v>1</v>
      </c>
      <c r="N101" t="s">
        <v>8269</v>
      </c>
      <c r="O101">
        <v>116</v>
      </c>
      <c r="P101">
        <v>71.489999999999995</v>
      </c>
      <c r="Q101" t="s">
        <v>8315</v>
      </c>
      <c r="R101" t="s">
        <v>8316</v>
      </c>
      <c r="S101" s="16">
        <v>41835.666354166664</v>
      </c>
      <c r="T101" s="16">
        <v>41855.666354166664</v>
      </c>
    </row>
    <row r="102" spans="1:20" x14ac:dyDescent="0.25">
      <c r="A102">
        <v>3208</v>
      </c>
      <c r="B102" t="s">
        <v>3208</v>
      </c>
      <c r="C102" t="s">
        <v>7318</v>
      </c>
      <c r="D102">
        <v>5000</v>
      </c>
      <c r="E102">
        <v>5175</v>
      </c>
      <c r="F102" t="s">
        <v>8218</v>
      </c>
      <c r="G102" t="s">
        <v>8223</v>
      </c>
      <c r="H102" t="s">
        <v>8245</v>
      </c>
      <c r="I102">
        <v>1406557877</v>
      </c>
      <c r="J102">
        <v>1404743477</v>
      </c>
      <c r="K102" t="b">
        <v>1</v>
      </c>
      <c r="L102">
        <v>82</v>
      </c>
      <c r="M102" t="b">
        <v>1</v>
      </c>
      <c r="N102" t="s">
        <v>8269</v>
      </c>
      <c r="O102">
        <v>104</v>
      </c>
      <c r="P102">
        <v>63.11</v>
      </c>
      <c r="Q102" t="s">
        <v>8315</v>
      </c>
      <c r="R102" t="s">
        <v>8316</v>
      </c>
      <c r="S102" s="16">
        <v>41827.605057870373</v>
      </c>
      <c r="T102" s="16">
        <v>41848.605057870373</v>
      </c>
    </row>
    <row r="103" spans="1:20" x14ac:dyDescent="0.25">
      <c r="A103">
        <v>3209</v>
      </c>
      <c r="B103" t="s">
        <v>3209</v>
      </c>
      <c r="C103" t="s">
        <v>7319</v>
      </c>
      <c r="D103">
        <v>9500</v>
      </c>
      <c r="E103">
        <v>11335.7</v>
      </c>
      <c r="F103" t="s">
        <v>8218</v>
      </c>
      <c r="G103" t="s">
        <v>8223</v>
      </c>
      <c r="H103" t="s">
        <v>8245</v>
      </c>
      <c r="I103">
        <v>1403305200</v>
      </c>
      <c r="J103">
        <v>1400512658</v>
      </c>
      <c r="K103" t="b">
        <v>1</v>
      </c>
      <c r="L103">
        <v>226</v>
      </c>
      <c r="M103" t="b">
        <v>1</v>
      </c>
      <c r="N103" t="s">
        <v>8269</v>
      </c>
      <c r="O103">
        <v>119</v>
      </c>
      <c r="P103">
        <v>50.16</v>
      </c>
      <c r="Q103" t="s">
        <v>8315</v>
      </c>
      <c r="R103" t="s">
        <v>8316</v>
      </c>
      <c r="S103" s="16">
        <v>41778.637245370373</v>
      </c>
      <c r="T103" s="16">
        <v>41810.958333333336</v>
      </c>
    </row>
    <row r="104" spans="1:20" x14ac:dyDescent="0.25">
      <c r="A104">
        <v>3210</v>
      </c>
      <c r="B104" t="s">
        <v>3210</v>
      </c>
      <c r="C104" t="s">
        <v>7320</v>
      </c>
      <c r="D104">
        <v>3000</v>
      </c>
      <c r="E104">
        <v>3773</v>
      </c>
      <c r="F104" t="s">
        <v>8218</v>
      </c>
      <c r="G104" t="s">
        <v>8223</v>
      </c>
      <c r="H104" t="s">
        <v>8245</v>
      </c>
      <c r="I104">
        <v>1338523140</v>
      </c>
      <c r="J104">
        <v>1334442519</v>
      </c>
      <c r="K104" t="b">
        <v>1</v>
      </c>
      <c r="L104">
        <v>60</v>
      </c>
      <c r="M104" t="b">
        <v>1</v>
      </c>
      <c r="N104" t="s">
        <v>8269</v>
      </c>
      <c r="O104">
        <v>126</v>
      </c>
      <c r="P104">
        <v>62.88</v>
      </c>
      <c r="Q104" t="s">
        <v>8315</v>
      </c>
      <c r="R104" t="s">
        <v>8316</v>
      </c>
      <c r="S104" s="16">
        <v>41013.936562499999</v>
      </c>
      <c r="T104" s="16">
        <v>41061.165972222225</v>
      </c>
    </row>
    <row r="105" spans="1:20" x14ac:dyDescent="0.25">
      <c r="A105">
        <v>3211</v>
      </c>
      <c r="B105" t="s">
        <v>3211</v>
      </c>
      <c r="C105" t="s">
        <v>7321</v>
      </c>
      <c r="D105">
        <v>23000</v>
      </c>
      <c r="E105">
        <v>27541</v>
      </c>
      <c r="F105" t="s">
        <v>8218</v>
      </c>
      <c r="G105" t="s">
        <v>8223</v>
      </c>
      <c r="H105" t="s">
        <v>8245</v>
      </c>
      <c r="I105">
        <v>1408068000</v>
      </c>
      <c r="J105">
        <v>1405346680</v>
      </c>
      <c r="K105" t="b">
        <v>1</v>
      </c>
      <c r="L105">
        <v>322</v>
      </c>
      <c r="M105" t="b">
        <v>1</v>
      </c>
      <c r="N105" t="s">
        <v>8269</v>
      </c>
      <c r="O105">
        <v>120</v>
      </c>
      <c r="P105">
        <v>85.53</v>
      </c>
      <c r="Q105" t="s">
        <v>8315</v>
      </c>
      <c r="R105" t="s">
        <v>8316</v>
      </c>
      <c r="S105" s="16">
        <v>41834.586574074077</v>
      </c>
      <c r="T105" s="16">
        <v>41866.083333333336</v>
      </c>
    </row>
    <row r="106" spans="1:20" x14ac:dyDescent="0.25">
      <c r="A106">
        <v>3212</v>
      </c>
      <c r="B106" t="s">
        <v>3212</v>
      </c>
      <c r="C106" t="s">
        <v>7322</v>
      </c>
      <c r="D106">
        <v>4000</v>
      </c>
      <c r="E106">
        <v>5050</v>
      </c>
      <c r="F106" t="s">
        <v>8218</v>
      </c>
      <c r="G106" t="s">
        <v>8223</v>
      </c>
      <c r="H106" t="s">
        <v>8245</v>
      </c>
      <c r="I106">
        <v>1407524751</v>
      </c>
      <c r="J106">
        <v>1404932751</v>
      </c>
      <c r="K106" t="b">
        <v>1</v>
      </c>
      <c r="L106">
        <v>94</v>
      </c>
      <c r="M106" t="b">
        <v>1</v>
      </c>
      <c r="N106" t="s">
        <v>8269</v>
      </c>
      <c r="O106">
        <v>126</v>
      </c>
      <c r="P106">
        <v>53.72</v>
      </c>
      <c r="Q106" t="s">
        <v>8315</v>
      </c>
      <c r="R106" t="s">
        <v>8316</v>
      </c>
      <c r="S106" s="16">
        <v>41829.795729166668</v>
      </c>
      <c r="T106" s="16">
        <v>41859.795729166668</v>
      </c>
    </row>
    <row r="107" spans="1:20" x14ac:dyDescent="0.25">
      <c r="A107">
        <v>3215</v>
      </c>
      <c r="B107" t="s">
        <v>3215</v>
      </c>
      <c r="C107" t="s">
        <v>7325</v>
      </c>
      <c r="D107">
        <v>35000</v>
      </c>
      <c r="E107">
        <v>35123</v>
      </c>
      <c r="F107" t="s">
        <v>8218</v>
      </c>
      <c r="G107" t="s">
        <v>8223</v>
      </c>
      <c r="H107" t="s">
        <v>8245</v>
      </c>
      <c r="I107">
        <v>1441857540</v>
      </c>
      <c r="J107">
        <v>1438617471</v>
      </c>
      <c r="K107" t="b">
        <v>1</v>
      </c>
      <c r="L107">
        <v>134</v>
      </c>
      <c r="M107" t="b">
        <v>1</v>
      </c>
      <c r="N107" t="s">
        <v>8269</v>
      </c>
      <c r="O107">
        <v>100</v>
      </c>
      <c r="P107">
        <v>262.11</v>
      </c>
      <c r="Q107" t="s">
        <v>8315</v>
      </c>
      <c r="R107" t="s">
        <v>8316</v>
      </c>
      <c r="S107" s="16">
        <v>42219.665173611109</v>
      </c>
      <c r="T107" s="16">
        <v>42257.165972222225</v>
      </c>
    </row>
    <row r="108" spans="1:20" x14ac:dyDescent="0.25">
      <c r="A108">
        <v>3217</v>
      </c>
      <c r="B108" t="s">
        <v>3217</v>
      </c>
      <c r="C108" t="s">
        <v>7327</v>
      </c>
      <c r="D108">
        <v>4500</v>
      </c>
      <c r="E108">
        <v>5221</v>
      </c>
      <c r="F108" t="s">
        <v>8218</v>
      </c>
      <c r="G108" t="s">
        <v>8223</v>
      </c>
      <c r="H108" t="s">
        <v>8245</v>
      </c>
      <c r="I108">
        <v>1478264784</v>
      </c>
      <c r="J108">
        <v>1475672784</v>
      </c>
      <c r="K108" t="b">
        <v>1</v>
      </c>
      <c r="L108">
        <v>104</v>
      </c>
      <c r="M108" t="b">
        <v>1</v>
      </c>
      <c r="N108" t="s">
        <v>8269</v>
      </c>
      <c r="O108">
        <v>116</v>
      </c>
      <c r="P108">
        <v>50.2</v>
      </c>
      <c r="Q108" t="s">
        <v>8315</v>
      </c>
      <c r="R108" t="s">
        <v>8316</v>
      </c>
      <c r="S108" s="16">
        <v>42648.546111111107</v>
      </c>
      <c r="T108" s="16">
        <v>42678.546111111107</v>
      </c>
    </row>
    <row r="109" spans="1:20" x14ac:dyDescent="0.25">
      <c r="A109">
        <v>3219</v>
      </c>
      <c r="B109" t="s">
        <v>3219</v>
      </c>
      <c r="C109" t="s">
        <v>7329</v>
      </c>
      <c r="D109">
        <v>20000</v>
      </c>
      <c r="E109">
        <v>20022</v>
      </c>
      <c r="F109" t="s">
        <v>8218</v>
      </c>
      <c r="G109" t="s">
        <v>8223</v>
      </c>
      <c r="H109" t="s">
        <v>8245</v>
      </c>
      <c r="I109">
        <v>1427063747</v>
      </c>
      <c r="J109">
        <v>1424043347</v>
      </c>
      <c r="K109" t="b">
        <v>1</v>
      </c>
      <c r="L109">
        <v>119</v>
      </c>
      <c r="M109" t="b">
        <v>1</v>
      </c>
      <c r="N109" t="s">
        <v>8269</v>
      </c>
      <c r="O109">
        <v>100</v>
      </c>
      <c r="P109">
        <v>168.25</v>
      </c>
      <c r="Q109" t="s">
        <v>8315</v>
      </c>
      <c r="R109" t="s">
        <v>8316</v>
      </c>
      <c r="S109" s="16">
        <v>42050.983182870375</v>
      </c>
      <c r="T109" s="16">
        <v>42085.941516203704</v>
      </c>
    </row>
    <row r="110" spans="1:20" x14ac:dyDescent="0.25">
      <c r="A110">
        <v>3220</v>
      </c>
      <c r="B110" t="s">
        <v>3220</v>
      </c>
      <c r="C110" t="s">
        <v>7330</v>
      </c>
      <c r="D110">
        <v>15000</v>
      </c>
      <c r="E110">
        <v>15126</v>
      </c>
      <c r="F110" t="s">
        <v>8218</v>
      </c>
      <c r="G110" t="s">
        <v>8223</v>
      </c>
      <c r="H110" t="s">
        <v>8245</v>
      </c>
      <c r="I110">
        <v>1489352400</v>
      </c>
      <c r="J110">
        <v>1486411204</v>
      </c>
      <c r="K110" t="b">
        <v>1</v>
      </c>
      <c r="L110">
        <v>59</v>
      </c>
      <c r="M110" t="b">
        <v>1</v>
      </c>
      <c r="N110" t="s">
        <v>8269</v>
      </c>
      <c r="O110">
        <v>101</v>
      </c>
      <c r="P110">
        <v>256.37</v>
      </c>
      <c r="Q110" t="s">
        <v>8315</v>
      </c>
      <c r="R110" t="s">
        <v>8316</v>
      </c>
      <c r="S110" s="16">
        <v>42772.833379629628</v>
      </c>
      <c r="T110" s="16">
        <v>42806.875</v>
      </c>
    </row>
    <row r="111" spans="1:20" x14ac:dyDescent="0.25">
      <c r="A111">
        <v>3222</v>
      </c>
      <c r="B111" t="s">
        <v>3222</v>
      </c>
      <c r="C111" t="s">
        <v>7332</v>
      </c>
      <c r="D111">
        <v>2500</v>
      </c>
      <c r="E111">
        <v>3120</v>
      </c>
      <c r="F111" t="s">
        <v>8218</v>
      </c>
      <c r="G111" t="s">
        <v>8223</v>
      </c>
      <c r="H111" t="s">
        <v>8245</v>
      </c>
      <c r="I111">
        <v>1445722140</v>
      </c>
      <c r="J111">
        <v>1443016697</v>
      </c>
      <c r="K111" t="b">
        <v>1</v>
      </c>
      <c r="L111">
        <v>84</v>
      </c>
      <c r="M111" t="b">
        <v>1</v>
      </c>
      <c r="N111" t="s">
        <v>8269</v>
      </c>
      <c r="O111">
        <v>125</v>
      </c>
      <c r="P111">
        <v>37.14</v>
      </c>
      <c r="Q111" t="s">
        <v>8315</v>
      </c>
      <c r="R111" t="s">
        <v>8316</v>
      </c>
      <c r="S111" s="16">
        <v>42270.582141203704</v>
      </c>
      <c r="T111" s="16">
        <v>42301.895138888889</v>
      </c>
    </row>
    <row r="112" spans="1:20" x14ac:dyDescent="0.25">
      <c r="A112">
        <v>3223</v>
      </c>
      <c r="B112" t="s">
        <v>3223</v>
      </c>
      <c r="C112" t="s">
        <v>7333</v>
      </c>
      <c r="D112">
        <v>3100</v>
      </c>
      <c r="E112">
        <v>3395</v>
      </c>
      <c r="F112" t="s">
        <v>8218</v>
      </c>
      <c r="G112" t="s">
        <v>8223</v>
      </c>
      <c r="H112" t="s">
        <v>8245</v>
      </c>
      <c r="I112">
        <v>1440100976</v>
      </c>
      <c r="J112">
        <v>1437508976</v>
      </c>
      <c r="K112" t="b">
        <v>1</v>
      </c>
      <c r="L112">
        <v>74</v>
      </c>
      <c r="M112" t="b">
        <v>1</v>
      </c>
      <c r="N112" t="s">
        <v>8269</v>
      </c>
      <c r="O112">
        <v>110</v>
      </c>
      <c r="P112">
        <v>45.88</v>
      </c>
      <c r="Q112" t="s">
        <v>8315</v>
      </c>
      <c r="R112" t="s">
        <v>8316</v>
      </c>
      <c r="S112" s="16">
        <v>42206.835370370376</v>
      </c>
      <c r="T112" s="16">
        <v>42236.835370370376</v>
      </c>
    </row>
    <row r="113" spans="1:20" x14ac:dyDescent="0.25">
      <c r="A113">
        <v>3224</v>
      </c>
      <c r="B113" t="s">
        <v>3224</v>
      </c>
      <c r="C113" t="s">
        <v>7334</v>
      </c>
      <c r="D113">
        <v>30000</v>
      </c>
      <c r="E113">
        <v>30610</v>
      </c>
      <c r="F113" t="s">
        <v>8218</v>
      </c>
      <c r="G113" t="s">
        <v>8223</v>
      </c>
      <c r="H113" t="s">
        <v>8245</v>
      </c>
      <c r="I113">
        <v>1484024400</v>
      </c>
      <c r="J113">
        <v>1479932713</v>
      </c>
      <c r="K113" t="b">
        <v>1</v>
      </c>
      <c r="L113">
        <v>216</v>
      </c>
      <c r="M113" t="b">
        <v>1</v>
      </c>
      <c r="N113" t="s">
        <v>8269</v>
      </c>
      <c r="O113">
        <v>102</v>
      </c>
      <c r="P113">
        <v>141.71</v>
      </c>
      <c r="Q113" t="s">
        <v>8315</v>
      </c>
      <c r="R113" t="s">
        <v>8316</v>
      </c>
      <c r="S113" s="16">
        <v>42697.850844907407</v>
      </c>
      <c r="T113" s="16">
        <v>42745.208333333328</v>
      </c>
    </row>
    <row r="114" spans="1:20" x14ac:dyDescent="0.25">
      <c r="A114">
        <v>3225</v>
      </c>
      <c r="B114" t="s">
        <v>3225</v>
      </c>
      <c r="C114" t="s">
        <v>7335</v>
      </c>
      <c r="D114">
        <v>2000</v>
      </c>
      <c r="E114">
        <v>2047</v>
      </c>
      <c r="F114" t="s">
        <v>8218</v>
      </c>
      <c r="G114" t="s">
        <v>8223</v>
      </c>
      <c r="H114" t="s">
        <v>8245</v>
      </c>
      <c r="I114">
        <v>1464987600</v>
      </c>
      <c r="J114">
        <v>1463145938</v>
      </c>
      <c r="K114" t="b">
        <v>1</v>
      </c>
      <c r="L114">
        <v>39</v>
      </c>
      <c r="M114" t="b">
        <v>1</v>
      </c>
      <c r="N114" t="s">
        <v>8269</v>
      </c>
      <c r="O114">
        <v>102</v>
      </c>
      <c r="P114">
        <v>52.49</v>
      </c>
      <c r="Q114" t="s">
        <v>8315</v>
      </c>
      <c r="R114" t="s">
        <v>8316</v>
      </c>
      <c r="S114" s="16">
        <v>42503.559467592597</v>
      </c>
      <c r="T114" s="16">
        <v>42524.875</v>
      </c>
    </row>
    <row r="115" spans="1:20" x14ac:dyDescent="0.25">
      <c r="A115">
        <v>3228</v>
      </c>
      <c r="B115" t="s">
        <v>3228</v>
      </c>
      <c r="C115" t="s">
        <v>7338</v>
      </c>
      <c r="D115">
        <v>7000</v>
      </c>
      <c r="E115">
        <v>7164</v>
      </c>
      <c r="F115" t="s">
        <v>8218</v>
      </c>
      <c r="G115" t="s">
        <v>8223</v>
      </c>
      <c r="H115" t="s">
        <v>8245</v>
      </c>
      <c r="I115">
        <v>1450328340</v>
      </c>
      <c r="J115">
        <v>1447606884</v>
      </c>
      <c r="K115" t="b">
        <v>1</v>
      </c>
      <c r="L115">
        <v>37</v>
      </c>
      <c r="M115" t="b">
        <v>1</v>
      </c>
      <c r="N115" t="s">
        <v>8269</v>
      </c>
      <c r="O115">
        <v>102</v>
      </c>
      <c r="P115">
        <v>193.62</v>
      </c>
      <c r="Q115" t="s">
        <v>8315</v>
      </c>
      <c r="R115" t="s">
        <v>8316</v>
      </c>
      <c r="S115" s="16">
        <v>42323.70930555556</v>
      </c>
      <c r="T115" s="16">
        <v>42355.207638888889</v>
      </c>
    </row>
    <row r="116" spans="1:20" x14ac:dyDescent="0.25">
      <c r="A116">
        <v>3229</v>
      </c>
      <c r="B116" t="s">
        <v>3229</v>
      </c>
      <c r="C116" t="s">
        <v>7339</v>
      </c>
      <c r="D116">
        <v>20000</v>
      </c>
      <c r="E116">
        <v>21573</v>
      </c>
      <c r="F116" t="s">
        <v>8218</v>
      </c>
      <c r="G116" t="s">
        <v>8223</v>
      </c>
      <c r="H116" t="s">
        <v>8245</v>
      </c>
      <c r="I116">
        <v>1416470398</v>
      </c>
      <c r="J116">
        <v>1413874798</v>
      </c>
      <c r="K116" t="b">
        <v>1</v>
      </c>
      <c r="L116">
        <v>202</v>
      </c>
      <c r="M116" t="b">
        <v>1</v>
      </c>
      <c r="N116" t="s">
        <v>8269</v>
      </c>
      <c r="O116">
        <v>108</v>
      </c>
      <c r="P116">
        <v>106.8</v>
      </c>
      <c r="Q116" t="s">
        <v>8315</v>
      </c>
      <c r="R116" t="s">
        <v>8316</v>
      </c>
      <c r="S116" s="16">
        <v>41933.291643518518</v>
      </c>
      <c r="T116" s="16">
        <v>41963.333310185189</v>
      </c>
    </row>
    <row r="117" spans="1:20" x14ac:dyDescent="0.25">
      <c r="A117">
        <v>3230</v>
      </c>
      <c r="B117" t="s">
        <v>3230</v>
      </c>
      <c r="C117" t="s">
        <v>7340</v>
      </c>
      <c r="D117">
        <v>2600</v>
      </c>
      <c r="E117">
        <v>2857</v>
      </c>
      <c r="F117" t="s">
        <v>8218</v>
      </c>
      <c r="G117" t="s">
        <v>8223</v>
      </c>
      <c r="H117" t="s">
        <v>8245</v>
      </c>
      <c r="I117">
        <v>1412135940</v>
      </c>
      <c r="J117">
        <v>1410840126</v>
      </c>
      <c r="K117" t="b">
        <v>1</v>
      </c>
      <c r="L117">
        <v>37</v>
      </c>
      <c r="M117" t="b">
        <v>1</v>
      </c>
      <c r="N117" t="s">
        <v>8269</v>
      </c>
      <c r="O117">
        <v>110</v>
      </c>
      <c r="P117">
        <v>77.22</v>
      </c>
      <c r="Q117" t="s">
        <v>8315</v>
      </c>
      <c r="R117" t="s">
        <v>8316</v>
      </c>
      <c r="S117" s="16">
        <v>41898.168125000004</v>
      </c>
      <c r="T117" s="16">
        <v>41913.165972222225</v>
      </c>
    </row>
    <row r="118" spans="1:20" x14ac:dyDescent="0.25">
      <c r="A118">
        <v>3231</v>
      </c>
      <c r="B118" t="s">
        <v>3231</v>
      </c>
      <c r="C118" t="s">
        <v>7341</v>
      </c>
      <c r="D118">
        <v>1000</v>
      </c>
      <c r="E118">
        <v>1610</v>
      </c>
      <c r="F118" t="s">
        <v>8218</v>
      </c>
      <c r="G118" t="s">
        <v>8223</v>
      </c>
      <c r="H118" t="s">
        <v>8245</v>
      </c>
      <c r="I118">
        <v>1460846347</v>
      </c>
      <c r="J118">
        <v>1458254347</v>
      </c>
      <c r="K118" t="b">
        <v>0</v>
      </c>
      <c r="L118">
        <v>28</v>
      </c>
      <c r="M118" t="b">
        <v>1</v>
      </c>
      <c r="N118" t="s">
        <v>8269</v>
      </c>
      <c r="O118">
        <v>161</v>
      </c>
      <c r="P118">
        <v>57.5</v>
      </c>
      <c r="Q118" t="s">
        <v>8315</v>
      </c>
      <c r="R118" t="s">
        <v>8316</v>
      </c>
      <c r="S118" s="16">
        <v>42446.943831018521</v>
      </c>
      <c r="T118" s="16">
        <v>42476.943831018521</v>
      </c>
    </row>
    <row r="119" spans="1:20" x14ac:dyDescent="0.25">
      <c r="A119">
        <v>3232</v>
      </c>
      <c r="B119" t="s">
        <v>3232</v>
      </c>
      <c r="C119" t="s">
        <v>7342</v>
      </c>
      <c r="D119">
        <v>1000</v>
      </c>
      <c r="E119">
        <v>1312</v>
      </c>
      <c r="F119" t="s">
        <v>8218</v>
      </c>
      <c r="G119" t="s">
        <v>8223</v>
      </c>
      <c r="H119" t="s">
        <v>8245</v>
      </c>
      <c r="I119">
        <v>1462334340</v>
      </c>
      <c r="J119">
        <v>1459711917</v>
      </c>
      <c r="K119" t="b">
        <v>1</v>
      </c>
      <c r="L119">
        <v>26</v>
      </c>
      <c r="M119" t="b">
        <v>1</v>
      </c>
      <c r="N119" t="s">
        <v>8269</v>
      </c>
      <c r="O119">
        <v>131</v>
      </c>
      <c r="P119">
        <v>50.46</v>
      </c>
      <c r="Q119" t="s">
        <v>8315</v>
      </c>
      <c r="R119" t="s">
        <v>8316</v>
      </c>
      <c r="S119" s="16">
        <v>42463.81385416667</v>
      </c>
      <c r="T119" s="16">
        <v>42494.165972222225</v>
      </c>
    </row>
    <row r="120" spans="1:20" x14ac:dyDescent="0.25">
      <c r="A120">
        <v>3233</v>
      </c>
      <c r="B120" t="s">
        <v>3233</v>
      </c>
      <c r="C120" t="s">
        <v>7343</v>
      </c>
      <c r="D120">
        <v>5000</v>
      </c>
      <c r="E120">
        <v>5940</v>
      </c>
      <c r="F120" t="s">
        <v>8218</v>
      </c>
      <c r="G120" t="s">
        <v>8223</v>
      </c>
      <c r="H120" t="s">
        <v>8245</v>
      </c>
      <c r="I120">
        <v>1488482355</v>
      </c>
      <c r="J120">
        <v>1485890355</v>
      </c>
      <c r="K120" t="b">
        <v>0</v>
      </c>
      <c r="L120">
        <v>61</v>
      </c>
      <c r="M120" t="b">
        <v>1</v>
      </c>
      <c r="N120" t="s">
        <v>8269</v>
      </c>
      <c r="O120">
        <v>119</v>
      </c>
      <c r="P120">
        <v>97.38</v>
      </c>
      <c r="Q120" t="s">
        <v>8315</v>
      </c>
      <c r="R120" t="s">
        <v>8316</v>
      </c>
      <c r="S120" s="16">
        <v>42766.805034722223</v>
      </c>
      <c r="T120" s="16">
        <v>42796.805034722223</v>
      </c>
    </row>
    <row r="121" spans="1:20" x14ac:dyDescent="0.25">
      <c r="A121">
        <v>3235</v>
      </c>
      <c r="B121" t="s">
        <v>3235</v>
      </c>
      <c r="C121" t="s">
        <v>7345</v>
      </c>
      <c r="D121">
        <v>15000</v>
      </c>
      <c r="E121">
        <v>15481</v>
      </c>
      <c r="F121" t="s">
        <v>8218</v>
      </c>
      <c r="G121" t="s">
        <v>8223</v>
      </c>
      <c r="H121" t="s">
        <v>8245</v>
      </c>
      <c r="I121">
        <v>1467361251</v>
      </c>
      <c r="J121">
        <v>1464769251</v>
      </c>
      <c r="K121" t="b">
        <v>1</v>
      </c>
      <c r="L121">
        <v>181</v>
      </c>
      <c r="M121" t="b">
        <v>1</v>
      </c>
      <c r="N121" t="s">
        <v>8269</v>
      </c>
      <c r="O121">
        <v>103</v>
      </c>
      <c r="P121">
        <v>85.53</v>
      </c>
      <c r="Q121" t="s">
        <v>8315</v>
      </c>
      <c r="R121" t="s">
        <v>8316</v>
      </c>
      <c r="S121" s="16">
        <v>42522.347812499997</v>
      </c>
      <c r="T121" s="16">
        <v>42552.347812499997</v>
      </c>
    </row>
    <row r="122" spans="1:20" x14ac:dyDescent="0.25">
      <c r="A122">
        <v>3236</v>
      </c>
      <c r="B122" t="s">
        <v>3236</v>
      </c>
      <c r="C122" t="s">
        <v>7346</v>
      </c>
      <c r="D122">
        <v>20000</v>
      </c>
      <c r="E122">
        <v>20120</v>
      </c>
      <c r="F122" t="s">
        <v>8218</v>
      </c>
      <c r="G122" t="s">
        <v>8223</v>
      </c>
      <c r="H122" t="s">
        <v>8245</v>
      </c>
      <c r="I122">
        <v>1482962433</v>
      </c>
      <c r="J122">
        <v>1480370433</v>
      </c>
      <c r="K122" t="b">
        <v>0</v>
      </c>
      <c r="L122">
        <v>110</v>
      </c>
      <c r="M122" t="b">
        <v>1</v>
      </c>
      <c r="N122" t="s">
        <v>8269</v>
      </c>
      <c r="O122">
        <v>101</v>
      </c>
      <c r="P122">
        <v>182.91</v>
      </c>
      <c r="Q122" t="s">
        <v>8315</v>
      </c>
      <c r="R122" t="s">
        <v>8316</v>
      </c>
      <c r="S122" s="16">
        <v>42702.917048611111</v>
      </c>
      <c r="T122" s="16">
        <v>42732.917048611111</v>
      </c>
    </row>
    <row r="123" spans="1:20" x14ac:dyDescent="0.25">
      <c r="A123">
        <v>3237</v>
      </c>
      <c r="B123" t="s">
        <v>3237</v>
      </c>
      <c r="C123" t="s">
        <v>7347</v>
      </c>
      <c r="D123">
        <v>35000</v>
      </c>
      <c r="E123">
        <v>35275.64</v>
      </c>
      <c r="F123" t="s">
        <v>8218</v>
      </c>
      <c r="G123" t="s">
        <v>8223</v>
      </c>
      <c r="H123" t="s">
        <v>8245</v>
      </c>
      <c r="I123">
        <v>1443499140</v>
      </c>
      <c r="J123">
        <v>1441452184</v>
      </c>
      <c r="K123" t="b">
        <v>1</v>
      </c>
      <c r="L123">
        <v>269</v>
      </c>
      <c r="M123" t="b">
        <v>1</v>
      </c>
      <c r="N123" t="s">
        <v>8269</v>
      </c>
      <c r="O123">
        <v>101</v>
      </c>
      <c r="P123">
        <v>131.13999999999999</v>
      </c>
      <c r="Q123" t="s">
        <v>8315</v>
      </c>
      <c r="R123" t="s">
        <v>8316</v>
      </c>
      <c r="S123" s="16">
        <v>42252.474351851852</v>
      </c>
      <c r="T123" s="16">
        <v>42276.165972222225</v>
      </c>
    </row>
    <row r="124" spans="1:20" x14ac:dyDescent="0.25">
      <c r="A124">
        <v>3241</v>
      </c>
      <c r="B124" t="s">
        <v>3241</v>
      </c>
      <c r="C124" t="s">
        <v>7351</v>
      </c>
      <c r="D124">
        <v>8500</v>
      </c>
      <c r="E124">
        <v>9801</v>
      </c>
      <c r="F124" t="s">
        <v>8218</v>
      </c>
      <c r="G124" t="s">
        <v>8223</v>
      </c>
      <c r="H124" t="s">
        <v>8245</v>
      </c>
      <c r="I124">
        <v>1413269940</v>
      </c>
      <c r="J124">
        <v>1410421670</v>
      </c>
      <c r="K124" t="b">
        <v>1</v>
      </c>
      <c r="L124">
        <v>167</v>
      </c>
      <c r="M124" t="b">
        <v>1</v>
      </c>
      <c r="N124" t="s">
        <v>8269</v>
      </c>
      <c r="O124">
        <v>115</v>
      </c>
      <c r="P124">
        <v>58.69</v>
      </c>
      <c r="Q124" t="s">
        <v>8315</v>
      </c>
      <c r="R124" t="s">
        <v>8316</v>
      </c>
      <c r="S124" s="16">
        <v>41893.324884259258</v>
      </c>
      <c r="T124" s="16">
        <v>41926.290972222225</v>
      </c>
    </row>
    <row r="125" spans="1:20" x14ac:dyDescent="0.25">
      <c r="A125">
        <v>3242</v>
      </c>
      <c r="B125" t="s">
        <v>3242</v>
      </c>
      <c r="C125" t="s">
        <v>7352</v>
      </c>
      <c r="D125">
        <v>10000</v>
      </c>
      <c r="E125">
        <v>12730.42</v>
      </c>
      <c r="F125" t="s">
        <v>8218</v>
      </c>
      <c r="G125" t="s">
        <v>8223</v>
      </c>
      <c r="H125" t="s">
        <v>8245</v>
      </c>
      <c r="I125">
        <v>1411150092</v>
      </c>
      <c r="J125">
        <v>1408558092</v>
      </c>
      <c r="K125" t="b">
        <v>1</v>
      </c>
      <c r="L125">
        <v>183</v>
      </c>
      <c r="M125" t="b">
        <v>1</v>
      </c>
      <c r="N125" t="s">
        <v>8269</v>
      </c>
      <c r="O125">
        <v>127</v>
      </c>
      <c r="P125">
        <v>69.569999999999993</v>
      </c>
      <c r="Q125" t="s">
        <v>8315</v>
      </c>
      <c r="R125" t="s">
        <v>8316</v>
      </c>
      <c r="S125" s="16">
        <v>41871.755694444444</v>
      </c>
      <c r="T125" s="16">
        <v>41901.755694444444</v>
      </c>
    </row>
    <row r="126" spans="1:20" x14ac:dyDescent="0.25">
      <c r="A126">
        <v>3243</v>
      </c>
      <c r="B126" t="s">
        <v>3243</v>
      </c>
      <c r="C126" t="s">
        <v>7353</v>
      </c>
      <c r="D126">
        <v>8000</v>
      </c>
      <c r="E126">
        <v>8227</v>
      </c>
      <c r="F126" t="s">
        <v>8218</v>
      </c>
      <c r="G126" t="s">
        <v>8223</v>
      </c>
      <c r="H126" t="s">
        <v>8245</v>
      </c>
      <c r="I126">
        <v>1444348800</v>
      </c>
      <c r="J126">
        <v>1442283562</v>
      </c>
      <c r="K126" t="b">
        <v>1</v>
      </c>
      <c r="L126">
        <v>71</v>
      </c>
      <c r="M126" t="b">
        <v>1</v>
      </c>
      <c r="N126" t="s">
        <v>8269</v>
      </c>
      <c r="O126">
        <v>103</v>
      </c>
      <c r="P126">
        <v>115.87</v>
      </c>
      <c r="Q126" t="s">
        <v>8315</v>
      </c>
      <c r="R126" t="s">
        <v>8316</v>
      </c>
      <c r="S126" s="16">
        <v>42262.096782407403</v>
      </c>
      <c r="T126" s="16">
        <v>42286</v>
      </c>
    </row>
    <row r="127" spans="1:20" x14ac:dyDescent="0.25">
      <c r="A127">
        <v>3245</v>
      </c>
      <c r="B127" t="s">
        <v>3245</v>
      </c>
      <c r="C127" t="s">
        <v>7355</v>
      </c>
      <c r="D127">
        <v>21000</v>
      </c>
      <c r="E127">
        <v>21904</v>
      </c>
      <c r="F127" t="s">
        <v>8218</v>
      </c>
      <c r="G127" t="s">
        <v>8223</v>
      </c>
      <c r="H127" t="s">
        <v>8245</v>
      </c>
      <c r="I127">
        <v>1434074400</v>
      </c>
      <c r="J127">
        <v>1431354258</v>
      </c>
      <c r="K127" t="b">
        <v>0</v>
      </c>
      <c r="L127">
        <v>270</v>
      </c>
      <c r="M127" t="b">
        <v>1</v>
      </c>
      <c r="N127" t="s">
        <v>8269</v>
      </c>
      <c r="O127">
        <v>104</v>
      </c>
      <c r="P127">
        <v>81.13</v>
      </c>
      <c r="Q127" t="s">
        <v>8315</v>
      </c>
      <c r="R127" t="s">
        <v>8316</v>
      </c>
      <c r="S127" s="16">
        <v>42135.60020833333</v>
      </c>
      <c r="T127" s="16">
        <v>42167.083333333328</v>
      </c>
    </row>
    <row r="128" spans="1:20" x14ac:dyDescent="0.25">
      <c r="A128">
        <v>3246</v>
      </c>
      <c r="B128" t="s">
        <v>3246</v>
      </c>
      <c r="C128" t="s">
        <v>7356</v>
      </c>
      <c r="D128">
        <v>10000</v>
      </c>
      <c r="E128">
        <v>11122</v>
      </c>
      <c r="F128" t="s">
        <v>8218</v>
      </c>
      <c r="G128" t="s">
        <v>8223</v>
      </c>
      <c r="H128" t="s">
        <v>8245</v>
      </c>
      <c r="I128">
        <v>1442030340</v>
      </c>
      <c r="J128">
        <v>1439551200</v>
      </c>
      <c r="K128" t="b">
        <v>1</v>
      </c>
      <c r="L128">
        <v>193</v>
      </c>
      <c r="M128" t="b">
        <v>1</v>
      </c>
      <c r="N128" t="s">
        <v>8269</v>
      </c>
      <c r="O128">
        <v>111</v>
      </c>
      <c r="P128">
        <v>57.63</v>
      </c>
      <c r="Q128" t="s">
        <v>8315</v>
      </c>
      <c r="R128" t="s">
        <v>8316</v>
      </c>
      <c r="S128" s="16">
        <v>42230.472222222219</v>
      </c>
      <c r="T128" s="16">
        <v>42259.165972222225</v>
      </c>
    </row>
    <row r="129" spans="1:20" x14ac:dyDescent="0.25">
      <c r="A129">
        <v>3248</v>
      </c>
      <c r="B129" t="s">
        <v>3248</v>
      </c>
      <c r="C129" t="s">
        <v>7358</v>
      </c>
      <c r="D129">
        <v>12000</v>
      </c>
      <c r="E129">
        <v>12095</v>
      </c>
      <c r="F129" t="s">
        <v>8218</v>
      </c>
      <c r="G129" t="s">
        <v>8223</v>
      </c>
      <c r="H129" t="s">
        <v>8245</v>
      </c>
      <c r="I129">
        <v>1428178757</v>
      </c>
      <c r="J129">
        <v>1425590357</v>
      </c>
      <c r="K129" t="b">
        <v>1</v>
      </c>
      <c r="L129">
        <v>200</v>
      </c>
      <c r="M129" t="b">
        <v>1</v>
      </c>
      <c r="N129" t="s">
        <v>8269</v>
      </c>
      <c r="O129">
        <v>101</v>
      </c>
      <c r="P129">
        <v>60.48</v>
      </c>
      <c r="Q129" t="s">
        <v>8315</v>
      </c>
      <c r="R129" t="s">
        <v>8316</v>
      </c>
      <c r="S129" s="16">
        <v>42068.888391203705</v>
      </c>
      <c r="T129" s="16">
        <v>42098.846724537041</v>
      </c>
    </row>
    <row r="130" spans="1:20" x14ac:dyDescent="0.25">
      <c r="A130">
        <v>3249</v>
      </c>
      <c r="B130" t="s">
        <v>3249</v>
      </c>
      <c r="C130" t="s">
        <v>7359</v>
      </c>
      <c r="D130">
        <v>5500</v>
      </c>
      <c r="E130">
        <v>5771</v>
      </c>
      <c r="F130" t="s">
        <v>8218</v>
      </c>
      <c r="G130" t="s">
        <v>8223</v>
      </c>
      <c r="H130" t="s">
        <v>8245</v>
      </c>
      <c r="I130">
        <v>1434822914</v>
      </c>
      <c r="J130">
        <v>1432230914</v>
      </c>
      <c r="K130" t="b">
        <v>1</v>
      </c>
      <c r="L130">
        <v>88</v>
      </c>
      <c r="M130" t="b">
        <v>1</v>
      </c>
      <c r="N130" t="s">
        <v>8269</v>
      </c>
      <c r="O130">
        <v>105</v>
      </c>
      <c r="P130">
        <v>65.58</v>
      </c>
      <c r="Q130" t="s">
        <v>8315</v>
      </c>
      <c r="R130" t="s">
        <v>8316</v>
      </c>
      <c r="S130" s="16">
        <v>42145.746689814812</v>
      </c>
      <c r="T130" s="16">
        <v>42175.746689814812</v>
      </c>
    </row>
    <row r="131" spans="1:20" x14ac:dyDescent="0.25">
      <c r="A131">
        <v>3250</v>
      </c>
      <c r="B131" t="s">
        <v>3250</v>
      </c>
      <c r="C131" t="s">
        <v>7360</v>
      </c>
      <c r="D131">
        <v>25000</v>
      </c>
      <c r="E131">
        <v>25388</v>
      </c>
      <c r="F131" t="s">
        <v>8218</v>
      </c>
      <c r="G131" t="s">
        <v>8223</v>
      </c>
      <c r="H131" t="s">
        <v>8245</v>
      </c>
      <c r="I131">
        <v>1415213324</v>
      </c>
      <c r="J131">
        <v>1412617724</v>
      </c>
      <c r="K131" t="b">
        <v>1</v>
      </c>
      <c r="L131">
        <v>213</v>
      </c>
      <c r="M131" t="b">
        <v>1</v>
      </c>
      <c r="N131" t="s">
        <v>8269</v>
      </c>
      <c r="O131">
        <v>102</v>
      </c>
      <c r="P131">
        <v>119.19</v>
      </c>
      <c r="Q131" t="s">
        <v>8315</v>
      </c>
      <c r="R131" t="s">
        <v>8316</v>
      </c>
      <c r="S131" s="16">
        <v>41918.742175925923</v>
      </c>
      <c r="T131" s="16">
        <v>41948.783842592595</v>
      </c>
    </row>
    <row r="132" spans="1:20" x14ac:dyDescent="0.25">
      <c r="A132">
        <v>3251</v>
      </c>
      <c r="B132" t="s">
        <v>3251</v>
      </c>
      <c r="C132" t="s">
        <v>7361</v>
      </c>
      <c r="D132">
        <v>1500</v>
      </c>
      <c r="E132">
        <v>1661</v>
      </c>
      <c r="F132" t="s">
        <v>8218</v>
      </c>
      <c r="G132" t="s">
        <v>8223</v>
      </c>
      <c r="H132" t="s">
        <v>8245</v>
      </c>
      <c r="I132">
        <v>1434907966</v>
      </c>
      <c r="J132">
        <v>1432315966</v>
      </c>
      <c r="K132" t="b">
        <v>1</v>
      </c>
      <c r="L132">
        <v>20</v>
      </c>
      <c r="M132" t="b">
        <v>1</v>
      </c>
      <c r="N132" t="s">
        <v>8269</v>
      </c>
      <c r="O132">
        <v>111</v>
      </c>
      <c r="P132">
        <v>83.05</v>
      </c>
      <c r="Q132" t="s">
        <v>8315</v>
      </c>
      <c r="R132" t="s">
        <v>8316</v>
      </c>
      <c r="S132" s="16">
        <v>42146.731087962966</v>
      </c>
      <c r="T132" s="16">
        <v>42176.731087962966</v>
      </c>
    </row>
    <row r="133" spans="1:20" x14ac:dyDescent="0.25">
      <c r="A133">
        <v>3253</v>
      </c>
      <c r="B133" t="s">
        <v>3253</v>
      </c>
      <c r="C133" t="s">
        <v>7363</v>
      </c>
      <c r="D133">
        <v>20000</v>
      </c>
      <c r="E133">
        <v>20365</v>
      </c>
      <c r="F133" t="s">
        <v>8218</v>
      </c>
      <c r="G133" t="s">
        <v>8223</v>
      </c>
      <c r="H133" t="s">
        <v>8245</v>
      </c>
      <c r="I133">
        <v>1473306300</v>
      </c>
      <c r="J133">
        <v>1471701028</v>
      </c>
      <c r="K133" t="b">
        <v>1</v>
      </c>
      <c r="L133">
        <v>115</v>
      </c>
      <c r="M133" t="b">
        <v>1</v>
      </c>
      <c r="N133" t="s">
        <v>8269</v>
      </c>
      <c r="O133">
        <v>102</v>
      </c>
      <c r="P133">
        <v>177.09</v>
      </c>
      <c r="Q133" t="s">
        <v>8315</v>
      </c>
      <c r="R133" t="s">
        <v>8316</v>
      </c>
      <c r="S133" s="16">
        <v>42602.576712962968</v>
      </c>
      <c r="T133" s="16">
        <v>42621.15625</v>
      </c>
    </row>
    <row r="134" spans="1:20" x14ac:dyDescent="0.25">
      <c r="A134">
        <v>3256</v>
      </c>
      <c r="B134" t="s">
        <v>3256</v>
      </c>
      <c r="C134" t="s">
        <v>7366</v>
      </c>
      <c r="D134">
        <v>10000</v>
      </c>
      <c r="E134">
        <v>12806</v>
      </c>
      <c r="F134" t="s">
        <v>8218</v>
      </c>
      <c r="G134" t="s">
        <v>8223</v>
      </c>
      <c r="H134" t="s">
        <v>8245</v>
      </c>
      <c r="I134">
        <v>1433995140</v>
      </c>
      <c r="J134">
        <v>1432129577</v>
      </c>
      <c r="K134" t="b">
        <v>1</v>
      </c>
      <c r="L134">
        <v>176</v>
      </c>
      <c r="M134" t="b">
        <v>1</v>
      </c>
      <c r="N134" t="s">
        <v>8269</v>
      </c>
      <c r="O134">
        <v>128</v>
      </c>
      <c r="P134">
        <v>72.760000000000005</v>
      </c>
      <c r="Q134" t="s">
        <v>8315</v>
      </c>
      <c r="R134" t="s">
        <v>8316</v>
      </c>
      <c r="S134" s="16">
        <v>42144.573807870373</v>
      </c>
      <c r="T134" s="16">
        <v>42166.165972222225</v>
      </c>
    </row>
    <row r="135" spans="1:20" x14ac:dyDescent="0.25">
      <c r="A135">
        <v>3258</v>
      </c>
      <c r="B135" t="s">
        <v>3258</v>
      </c>
      <c r="C135" t="s">
        <v>7368</v>
      </c>
      <c r="D135">
        <v>7000</v>
      </c>
      <c r="E135">
        <v>7365</v>
      </c>
      <c r="F135" t="s">
        <v>8218</v>
      </c>
      <c r="G135" t="s">
        <v>8223</v>
      </c>
      <c r="H135" t="s">
        <v>8245</v>
      </c>
      <c r="I135">
        <v>1420751861</v>
      </c>
      <c r="J135">
        <v>1418159861</v>
      </c>
      <c r="K135" t="b">
        <v>1</v>
      </c>
      <c r="L135">
        <v>75</v>
      </c>
      <c r="M135" t="b">
        <v>1</v>
      </c>
      <c r="N135" t="s">
        <v>8269</v>
      </c>
      <c r="O135">
        <v>105</v>
      </c>
      <c r="P135">
        <v>98.2</v>
      </c>
      <c r="Q135" t="s">
        <v>8315</v>
      </c>
      <c r="R135" t="s">
        <v>8316</v>
      </c>
      <c r="S135" s="16">
        <v>41982.887280092589</v>
      </c>
      <c r="T135" s="16">
        <v>42012.887280092589</v>
      </c>
    </row>
    <row r="136" spans="1:20" x14ac:dyDescent="0.25">
      <c r="A136">
        <v>3259</v>
      </c>
      <c r="B136" t="s">
        <v>3259</v>
      </c>
      <c r="C136" t="s">
        <v>7369</v>
      </c>
      <c r="D136">
        <v>23000</v>
      </c>
      <c r="E136">
        <v>24418.6</v>
      </c>
      <c r="F136" t="s">
        <v>8218</v>
      </c>
      <c r="G136" t="s">
        <v>8223</v>
      </c>
      <c r="H136" t="s">
        <v>8245</v>
      </c>
      <c r="I136">
        <v>1475294340</v>
      </c>
      <c r="J136">
        <v>1472753745</v>
      </c>
      <c r="K136" t="b">
        <v>1</v>
      </c>
      <c r="L136">
        <v>97</v>
      </c>
      <c r="M136" t="b">
        <v>1</v>
      </c>
      <c r="N136" t="s">
        <v>8269</v>
      </c>
      <c r="O136">
        <v>106</v>
      </c>
      <c r="P136">
        <v>251.74</v>
      </c>
      <c r="Q136" t="s">
        <v>8315</v>
      </c>
      <c r="R136" t="s">
        <v>8316</v>
      </c>
      <c r="S136" s="16">
        <v>42614.760937500003</v>
      </c>
      <c r="T136" s="16">
        <v>42644.165972222225</v>
      </c>
    </row>
    <row r="137" spans="1:20" x14ac:dyDescent="0.25">
      <c r="A137">
        <v>3260</v>
      </c>
      <c r="B137" t="s">
        <v>3260</v>
      </c>
      <c r="C137" t="s">
        <v>7370</v>
      </c>
      <c r="D137">
        <v>5000</v>
      </c>
      <c r="E137">
        <v>5462</v>
      </c>
      <c r="F137" t="s">
        <v>8218</v>
      </c>
      <c r="G137" t="s">
        <v>8223</v>
      </c>
      <c r="H137" t="s">
        <v>8245</v>
      </c>
      <c r="I137">
        <v>1448903318</v>
      </c>
      <c r="J137">
        <v>1445875718</v>
      </c>
      <c r="K137" t="b">
        <v>1</v>
      </c>
      <c r="L137">
        <v>73</v>
      </c>
      <c r="M137" t="b">
        <v>1</v>
      </c>
      <c r="N137" t="s">
        <v>8269</v>
      </c>
      <c r="O137">
        <v>109</v>
      </c>
      <c r="P137">
        <v>74.819999999999993</v>
      </c>
      <c r="Q137" t="s">
        <v>8315</v>
      </c>
      <c r="R137" t="s">
        <v>8316</v>
      </c>
      <c r="S137" s="16">
        <v>42303.672662037032</v>
      </c>
      <c r="T137" s="16">
        <v>42338.714328703703</v>
      </c>
    </row>
    <row r="138" spans="1:20" x14ac:dyDescent="0.25">
      <c r="A138">
        <v>3261</v>
      </c>
      <c r="B138" t="s">
        <v>3261</v>
      </c>
      <c r="C138" t="s">
        <v>7371</v>
      </c>
      <c r="D138">
        <v>3300</v>
      </c>
      <c r="E138">
        <v>3315</v>
      </c>
      <c r="F138" t="s">
        <v>8218</v>
      </c>
      <c r="G138" t="s">
        <v>8223</v>
      </c>
      <c r="H138" t="s">
        <v>8245</v>
      </c>
      <c r="I138">
        <v>1437067476</v>
      </c>
      <c r="J138">
        <v>1434475476</v>
      </c>
      <c r="K138" t="b">
        <v>1</v>
      </c>
      <c r="L138">
        <v>49</v>
      </c>
      <c r="M138" t="b">
        <v>1</v>
      </c>
      <c r="N138" t="s">
        <v>8269</v>
      </c>
      <c r="O138">
        <v>100</v>
      </c>
      <c r="P138">
        <v>67.650000000000006</v>
      </c>
      <c r="Q138" t="s">
        <v>8315</v>
      </c>
      <c r="R138" t="s">
        <v>8316</v>
      </c>
      <c r="S138" s="16">
        <v>42171.725416666668</v>
      </c>
      <c r="T138" s="16">
        <v>42201.725416666668</v>
      </c>
    </row>
    <row r="139" spans="1:20" x14ac:dyDescent="0.25">
      <c r="A139">
        <v>3262</v>
      </c>
      <c r="B139" t="s">
        <v>3262</v>
      </c>
      <c r="C139" t="s">
        <v>7372</v>
      </c>
      <c r="D139">
        <v>12200</v>
      </c>
      <c r="E139">
        <v>12571</v>
      </c>
      <c r="F139" t="s">
        <v>8218</v>
      </c>
      <c r="G139" t="s">
        <v>8223</v>
      </c>
      <c r="H139" t="s">
        <v>8245</v>
      </c>
      <c r="I139">
        <v>1419220800</v>
      </c>
      <c r="J139">
        <v>1416555262</v>
      </c>
      <c r="K139" t="b">
        <v>1</v>
      </c>
      <c r="L139">
        <v>134</v>
      </c>
      <c r="M139" t="b">
        <v>1</v>
      </c>
      <c r="N139" t="s">
        <v>8269</v>
      </c>
      <c r="O139">
        <v>103</v>
      </c>
      <c r="P139">
        <v>93.81</v>
      </c>
      <c r="Q139" t="s">
        <v>8315</v>
      </c>
      <c r="R139" t="s">
        <v>8316</v>
      </c>
      <c r="S139" s="16">
        <v>41964.315532407403</v>
      </c>
      <c r="T139" s="16">
        <v>41995.166666666672</v>
      </c>
    </row>
    <row r="140" spans="1:20" x14ac:dyDescent="0.25">
      <c r="A140">
        <v>3263</v>
      </c>
      <c r="B140" t="s">
        <v>3263</v>
      </c>
      <c r="C140" t="s">
        <v>7373</v>
      </c>
      <c r="D140">
        <v>2500</v>
      </c>
      <c r="E140">
        <v>2804.16</v>
      </c>
      <c r="F140" t="s">
        <v>8218</v>
      </c>
      <c r="G140" t="s">
        <v>8223</v>
      </c>
      <c r="H140" t="s">
        <v>8245</v>
      </c>
      <c r="I140">
        <v>1446238800</v>
      </c>
      <c r="J140">
        <v>1444220588</v>
      </c>
      <c r="K140" t="b">
        <v>1</v>
      </c>
      <c r="L140">
        <v>68</v>
      </c>
      <c r="M140" t="b">
        <v>1</v>
      </c>
      <c r="N140" t="s">
        <v>8269</v>
      </c>
      <c r="O140">
        <v>112</v>
      </c>
      <c r="P140">
        <v>41.24</v>
      </c>
      <c r="Q140" t="s">
        <v>8315</v>
      </c>
      <c r="R140" t="s">
        <v>8316</v>
      </c>
      <c r="S140" s="16">
        <v>42284.516064814816</v>
      </c>
      <c r="T140" s="16">
        <v>42307.875</v>
      </c>
    </row>
    <row r="141" spans="1:20" x14ac:dyDescent="0.25">
      <c r="A141">
        <v>3264</v>
      </c>
      <c r="B141" t="s">
        <v>3264</v>
      </c>
      <c r="C141" t="s">
        <v>7374</v>
      </c>
      <c r="D141">
        <v>2500</v>
      </c>
      <c r="E141">
        <v>2575</v>
      </c>
      <c r="F141" t="s">
        <v>8218</v>
      </c>
      <c r="G141" t="s">
        <v>8223</v>
      </c>
      <c r="H141" t="s">
        <v>8245</v>
      </c>
      <c r="I141">
        <v>1422482400</v>
      </c>
      <c r="J141">
        <v>1421089938</v>
      </c>
      <c r="K141" t="b">
        <v>1</v>
      </c>
      <c r="L141">
        <v>49</v>
      </c>
      <c r="M141" t="b">
        <v>1</v>
      </c>
      <c r="N141" t="s">
        <v>8269</v>
      </c>
      <c r="O141">
        <v>103</v>
      </c>
      <c r="P141">
        <v>52.55</v>
      </c>
      <c r="Q141" t="s">
        <v>8315</v>
      </c>
      <c r="R141" t="s">
        <v>8316</v>
      </c>
      <c r="S141" s="16">
        <v>42016.800208333334</v>
      </c>
      <c r="T141" s="16">
        <v>42032.916666666672</v>
      </c>
    </row>
    <row r="142" spans="1:20" x14ac:dyDescent="0.25">
      <c r="A142">
        <v>3266</v>
      </c>
      <c r="B142" t="s">
        <v>3266</v>
      </c>
      <c r="C142" t="s">
        <v>7376</v>
      </c>
      <c r="D142">
        <v>6000</v>
      </c>
      <c r="E142">
        <v>7877</v>
      </c>
      <c r="F142" t="s">
        <v>8218</v>
      </c>
      <c r="G142" t="s">
        <v>8223</v>
      </c>
      <c r="H142" t="s">
        <v>8245</v>
      </c>
      <c r="I142">
        <v>1434142800</v>
      </c>
      <c r="J142">
        <v>1431435122</v>
      </c>
      <c r="K142" t="b">
        <v>1</v>
      </c>
      <c r="L142">
        <v>163</v>
      </c>
      <c r="M142" t="b">
        <v>1</v>
      </c>
      <c r="N142" t="s">
        <v>8269</v>
      </c>
      <c r="O142">
        <v>131</v>
      </c>
      <c r="P142">
        <v>48.33</v>
      </c>
      <c r="Q142" t="s">
        <v>8315</v>
      </c>
      <c r="R142" t="s">
        <v>8316</v>
      </c>
      <c r="S142" s="16">
        <v>42136.536134259266</v>
      </c>
      <c r="T142" s="16">
        <v>42167.875</v>
      </c>
    </row>
    <row r="143" spans="1:20" x14ac:dyDescent="0.25">
      <c r="A143">
        <v>3267</v>
      </c>
      <c r="B143" t="s">
        <v>3267</v>
      </c>
      <c r="C143" t="s">
        <v>7377</v>
      </c>
      <c r="D143">
        <v>15000</v>
      </c>
      <c r="E143">
        <v>15315</v>
      </c>
      <c r="F143" t="s">
        <v>8218</v>
      </c>
      <c r="G143" t="s">
        <v>8223</v>
      </c>
      <c r="H143" t="s">
        <v>8245</v>
      </c>
      <c r="I143">
        <v>1437156660</v>
      </c>
      <c r="J143">
        <v>1434564660</v>
      </c>
      <c r="K143" t="b">
        <v>1</v>
      </c>
      <c r="L143">
        <v>288</v>
      </c>
      <c r="M143" t="b">
        <v>1</v>
      </c>
      <c r="N143" t="s">
        <v>8269</v>
      </c>
      <c r="O143">
        <v>102</v>
      </c>
      <c r="P143">
        <v>53.18</v>
      </c>
      <c r="Q143" t="s">
        <v>8315</v>
      </c>
      <c r="R143" t="s">
        <v>8316</v>
      </c>
      <c r="S143" s="16">
        <v>42172.757638888885</v>
      </c>
      <c r="T143" s="16">
        <v>42202.757638888885</v>
      </c>
    </row>
    <row r="144" spans="1:20" x14ac:dyDescent="0.25">
      <c r="A144">
        <v>3268</v>
      </c>
      <c r="B144" t="s">
        <v>3268</v>
      </c>
      <c r="C144" t="s">
        <v>7378</v>
      </c>
      <c r="D144">
        <v>2000</v>
      </c>
      <c r="E144">
        <v>2560</v>
      </c>
      <c r="F144" t="s">
        <v>8218</v>
      </c>
      <c r="G144" t="s">
        <v>8223</v>
      </c>
      <c r="H144" t="s">
        <v>8245</v>
      </c>
      <c r="I144">
        <v>1472074928</v>
      </c>
      <c r="J144">
        <v>1470692528</v>
      </c>
      <c r="K144" t="b">
        <v>1</v>
      </c>
      <c r="L144">
        <v>42</v>
      </c>
      <c r="M144" t="b">
        <v>1</v>
      </c>
      <c r="N144" t="s">
        <v>8269</v>
      </c>
      <c r="O144">
        <v>128</v>
      </c>
      <c r="P144">
        <v>60.95</v>
      </c>
      <c r="Q144" t="s">
        <v>8315</v>
      </c>
      <c r="R144" t="s">
        <v>8316</v>
      </c>
      <c r="S144" s="16">
        <v>42590.90425925926</v>
      </c>
      <c r="T144" s="16">
        <v>42606.90425925926</v>
      </c>
    </row>
    <row r="145" spans="1:20" x14ac:dyDescent="0.25">
      <c r="A145">
        <v>3272</v>
      </c>
      <c r="B145" t="s">
        <v>3272</v>
      </c>
      <c r="C145" t="s">
        <v>7382</v>
      </c>
      <c r="D145">
        <v>10000</v>
      </c>
      <c r="E145">
        <v>15443</v>
      </c>
      <c r="F145" t="s">
        <v>8218</v>
      </c>
      <c r="G145" t="s">
        <v>8223</v>
      </c>
      <c r="H145" t="s">
        <v>8245</v>
      </c>
      <c r="I145">
        <v>1446814809</v>
      </c>
      <c r="J145">
        <v>1444219209</v>
      </c>
      <c r="K145" t="b">
        <v>1</v>
      </c>
      <c r="L145">
        <v>145</v>
      </c>
      <c r="M145" t="b">
        <v>1</v>
      </c>
      <c r="N145" t="s">
        <v>8269</v>
      </c>
      <c r="O145">
        <v>154</v>
      </c>
      <c r="P145">
        <v>106.5</v>
      </c>
      <c r="Q145" t="s">
        <v>8315</v>
      </c>
      <c r="R145" t="s">
        <v>8316</v>
      </c>
      <c r="S145" s="16">
        <v>42284.500104166669</v>
      </c>
      <c r="T145" s="16">
        <v>42314.541770833333</v>
      </c>
    </row>
    <row r="146" spans="1:20" x14ac:dyDescent="0.25">
      <c r="A146">
        <v>3273</v>
      </c>
      <c r="B146" t="s">
        <v>3273</v>
      </c>
      <c r="C146" t="s">
        <v>7383</v>
      </c>
      <c r="D146">
        <v>4000</v>
      </c>
      <c r="E146">
        <v>4296</v>
      </c>
      <c r="F146" t="s">
        <v>8218</v>
      </c>
      <c r="G146" t="s">
        <v>8223</v>
      </c>
      <c r="H146" t="s">
        <v>8245</v>
      </c>
      <c r="I146">
        <v>1473879600</v>
      </c>
      <c r="J146">
        <v>1472498042</v>
      </c>
      <c r="K146" t="b">
        <v>1</v>
      </c>
      <c r="L146">
        <v>21</v>
      </c>
      <c r="M146" t="b">
        <v>1</v>
      </c>
      <c r="N146" t="s">
        <v>8269</v>
      </c>
      <c r="O146">
        <v>107</v>
      </c>
      <c r="P146">
        <v>204.57</v>
      </c>
      <c r="Q146" t="s">
        <v>8315</v>
      </c>
      <c r="R146" t="s">
        <v>8316</v>
      </c>
      <c r="S146" s="16">
        <v>42611.801412037035</v>
      </c>
      <c r="T146" s="16">
        <v>42627.791666666672</v>
      </c>
    </row>
    <row r="147" spans="1:20" x14ac:dyDescent="0.25">
      <c r="A147">
        <v>3274</v>
      </c>
      <c r="B147" t="s">
        <v>3274</v>
      </c>
      <c r="C147" t="s">
        <v>7384</v>
      </c>
      <c r="D147">
        <v>15500</v>
      </c>
      <c r="E147">
        <v>15705</v>
      </c>
      <c r="F147" t="s">
        <v>8218</v>
      </c>
      <c r="G147" t="s">
        <v>8223</v>
      </c>
      <c r="H147" t="s">
        <v>8245</v>
      </c>
      <c r="I147">
        <v>1458075600</v>
      </c>
      <c r="J147">
        <v>1454259272</v>
      </c>
      <c r="K147" t="b">
        <v>1</v>
      </c>
      <c r="L147">
        <v>286</v>
      </c>
      <c r="M147" t="b">
        <v>1</v>
      </c>
      <c r="N147" t="s">
        <v>8269</v>
      </c>
      <c r="O147">
        <v>101</v>
      </c>
      <c r="P147">
        <v>54.91</v>
      </c>
      <c r="Q147" t="s">
        <v>8315</v>
      </c>
      <c r="R147" t="s">
        <v>8316</v>
      </c>
      <c r="S147" s="16">
        <v>42400.704537037032</v>
      </c>
      <c r="T147" s="16">
        <v>42444.875</v>
      </c>
    </row>
    <row r="148" spans="1:20" x14ac:dyDescent="0.25">
      <c r="A148">
        <v>3275</v>
      </c>
      <c r="B148" t="s">
        <v>3275</v>
      </c>
      <c r="C148" t="s">
        <v>7385</v>
      </c>
      <c r="D148">
        <v>1800</v>
      </c>
      <c r="E148">
        <v>1805</v>
      </c>
      <c r="F148" t="s">
        <v>8218</v>
      </c>
      <c r="G148" t="s">
        <v>8223</v>
      </c>
      <c r="H148" t="s">
        <v>8245</v>
      </c>
      <c r="I148">
        <v>1423456200</v>
      </c>
      <c r="J148">
        <v>1421183271</v>
      </c>
      <c r="K148" t="b">
        <v>1</v>
      </c>
      <c r="L148">
        <v>12</v>
      </c>
      <c r="M148" t="b">
        <v>1</v>
      </c>
      <c r="N148" t="s">
        <v>8269</v>
      </c>
      <c r="O148">
        <v>100</v>
      </c>
      <c r="P148">
        <v>150.41999999999999</v>
      </c>
      <c r="Q148" t="s">
        <v>8315</v>
      </c>
      <c r="R148" t="s">
        <v>8316</v>
      </c>
      <c r="S148" s="16">
        <v>42017.88045138889</v>
      </c>
      <c r="T148" s="16">
        <v>42044.1875</v>
      </c>
    </row>
    <row r="149" spans="1:20" x14ac:dyDescent="0.25">
      <c r="A149">
        <v>3279</v>
      </c>
      <c r="B149" t="s">
        <v>3279</v>
      </c>
      <c r="C149" t="s">
        <v>7389</v>
      </c>
      <c r="D149">
        <v>5800</v>
      </c>
      <c r="E149">
        <v>6628</v>
      </c>
      <c r="F149" t="s">
        <v>8218</v>
      </c>
      <c r="G149" t="s">
        <v>8223</v>
      </c>
      <c r="H149" t="s">
        <v>8245</v>
      </c>
      <c r="I149">
        <v>1459474059</v>
      </c>
      <c r="J149">
        <v>1456885659</v>
      </c>
      <c r="K149" t="b">
        <v>0</v>
      </c>
      <c r="L149">
        <v>63</v>
      </c>
      <c r="M149" t="b">
        <v>1</v>
      </c>
      <c r="N149" t="s">
        <v>8269</v>
      </c>
      <c r="O149">
        <v>114</v>
      </c>
      <c r="P149">
        <v>105.21</v>
      </c>
      <c r="Q149" t="s">
        <v>8315</v>
      </c>
      <c r="R149" t="s">
        <v>8316</v>
      </c>
      <c r="S149" s="16">
        <v>42431.102534722217</v>
      </c>
      <c r="T149" s="16">
        <v>42461.06086805556</v>
      </c>
    </row>
    <row r="150" spans="1:20" x14ac:dyDescent="0.25">
      <c r="A150">
        <v>3280</v>
      </c>
      <c r="B150" t="s">
        <v>3280</v>
      </c>
      <c r="C150" t="s">
        <v>7390</v>
      </c>
      <c r="D150">
        <v>2000</v>
      </c>
      <c r="E150">
        <v>2060</v>
      </c>
      <c r="F150" t="s">
        <v>8218</v>
      </c>
      <c r="G150" t="s">
        <v>8223</v>
      </c>
      <c r="H150" t="s">
        <v>8245</v>
      </c>
      <c r="I150">
        <v>1433134800</v>
      </c>
      <c r="J150">
        <v>1430158198</v>
      </c>
      <c r="K150" t="b">
        <v>0</v>
      </c>
      <c r="L150">
        <v>30</v>
      </c>
      <c r="M150" t="b">
        <v>1</v>
      </c>
      <c r="N150" t="s">
        <v>8269</v>
      </c>
      <c r="O150">
        <v>103</v>
      </c>
      <c r="P150">
        <v>68.67</v>
      </c>
      <c r="Q150" t="s">
        <v>8315</v>
      </c>
      <c r="R150" t="s">
        <v>8316</v>
      </c>
      <c r="S150" s="16">
        <v>42121.756921296299</v>
      </c>
      <c r="T150" s="16">
        <v>42156.208333333328</v>
      </c>
    </row>
    <row r="151" spans="1:20" x14ac:dyDescent="0.25">
      <c r="A151">
        <v>3281</v>
      </c>
      <c r="B151" t="s">
        <v>3281</v>
      </c>
      <c r="C151" t="s">
        <v>7391</v>
      </c>
      <c r="D151">
        <v>5000</v>
      </c>
      <c r="E151">
        <v>6080</v>
      </c>
      <c r="F151" t="s">
        <v>8218</v>
      </c>
      <c r="G151" t="s">
        <v>8223</v>
      </c>
      <c r="H151" t="s">
        <v>8245</v>
      </c>
      <c r="I151">
        <v>1441153705</v>
      </c>
      <c r="J151">
        <v>1438561705</v>
      </c>
      <c r="K151" t="b">
        <v>0</v>
      </c>
      <c r="L151">
        <v>47</v>
      </c>
      <c r="M151" t="b">
        <v>1</v>
      </c>
      <c r="N151" t="s">
        <v>8269</v>
      </c>
      <c r="O151">
        <v>122</v>
      </c>
      <c r="P151">
        <v>129.36000000000001</v>
      </c>
      <c r="Q151" t="s">
        <v>8315</v>
      </c>
      <c r="R151" t="s">
        <v>8316</v>
      </c>
      <c r="S151" s="16">
        <v>42219.019733796296</v>
      </c>
      <c r="T151" s="16">
        <v>42249.019733796296</v>
      </c>
    </row>
    <row r="152" spans="1:20" x14ac:dyDescent="0.25">
      <c r="A152">
        <v>3282</v>
      </c>
      <c r="B152" t="s">
        <v>3282</v>
      </c>
      <c r="C152" t="s">
        <v>7392</v>
      </c>
      <c r="D152">
        <v>31000</v>
      </c>
      <c r="E152">
        <v>31820.5</v>
      </c>
      <c r="F152" t="s">
        <v>8218</v>
      </c>
      <c r="G152" t="s">
        <v>8223</v>
      </c>
      <c r="H152" t="s">
        <v>8245</v>
      </c>
      <c r="I152">
        <v>1461904788</v>
      </c>
      <c r="J152">
        <v>1458103188</v>
      </c>
      <c r="K152" t="b">
        <v>0</v>
      </c>
      <c r="L152">
        <v>237</v>
      </c>
      <c r="M152" t="b">
        <v>1</v>
      </c>
      <c r="N152" t="s">
        <v>8269</v>
      </c>
      <c r="O152">
        <v>103</v>
      </c>
      <c r="P152">
        <v>134.26</v>
      </c>
      <c r="Q152" t="s">
        <v>8315</v>
      </c>
      <c r="R152" t="s">
        <v>8316</v>
      </c>
      <c r="S152" s="16">
        <v>42445.19430555556</v>
      </c>
      <c r="T152" s="16">
        <v>42489.19430555556</v>
      </c>
    </row>
    <row r="153" spans="1:20" x14ac:dyDescent="0.25">
      <c r="A153">
        <v>3284</v>
      </c>
      <c r="B153" t="s">
        <v>3284</v>
      </c>
      <c r="C153" t="s">
        <v>7394</v>
      </c>
      <c r="D153">
        <v>3000</v>
      </c>
      <c r="E153">
        <v>3048</v>
      </c>
      <c r="F153" t="s">
        <v>8218</v>
      </c>
      <c r="G153" t="s">
        <v>8223</v>
      </c>
      <c r="H153" t="s">
        <v>8245</v>
      </c>
      <c r="I153">
        <v>1454047140</v>
      </c>
      <c r="J153">
        <v>1452546853</v>
      </c>
      <c r="K153" t="b">
        <v>0</v>
      </c>
      <c r="L153">
        <v>15</v>
      </c>
      <c r="M153" t="b">
        <v>1</v>
      </c>
      <c r="N153" t="s">
        <v>8269</v>
      </c>
      <c r="O153">
        <v>102</v>
      </c>
      <c r="P153">
        <v>203.2</v>
      </c>
      <c r="Q153" t="s">
        <v>8315</v>
      </c>
      <c r="R153" t="s">
        <v>8316</v>
      </c>
      <c r="S153" s="16">
        <v>42380.884872685187</v>
      </c>
      <c r="T153" s="16">
        <v>42398.249305555553</v>
      </c>
    </row>
    <row r="154" spans="1:20" x14ac:dyDescent="0.25">
      <c r="A154">
        <v>3285</v>
      </c>
      <c r="B154" t="s">
        <v>3285</v>
      </c>
      <c r="C154" t="s">
        <v>7395</v>
      </c>
      <c r="D154">
        <v>4999</v>
      </c>
      <c r="E154">
        <v>5604</v>
      </c>
      <c r="F154" t="s">
        <v>8218</v>
      </c>
      <c r="G154" t="s">
        <v>8223</v>
      </c>
      <c r="H154" t="s">
        <v>8245</v>
      </c>
      <c r="I154">
        <v>1488258000</v>
      </c>
      <c r="J154">
        <v>1485556626</v>
      </c>
      <c r="K154" t="b">
        <v>0</v>
      </c>
      <c r="L154">
        <v>81</v>
      </c>
      <c r="M154" t="b">
        <v>1</v>
      </c>
      <c r="N154" t="s">
        <v>8269</v>
      </c>
      <c r="O154">
        <v>112</v>
      </c>
      <c r="P154">
        <v>69.19</v>
      </c>
      <c r="Q154" t="s">
        <v>8315</v>
      </c>
      <c r="R154" t="s">
        <v>8316</v>
      </c>
      <c r="S154" s="16">
        <v>42762.942430555559</v>
      </c>
      <c r="T154" s="16">
        <v>42794.208333333328</v>
      </c>
    </row>
    <row r="155" spans="1:20" x14ac:dyDescent="0.25">
      <c r="A155">
        <v>3286</v>
      </c>
      <c r="B155" t="s">
        <v>3286</v>
      </c>
      <c r="C155" t="s">
        <v>7396</v>
      </c>
      <c r="D155">
        <v>15000</v>
      </c>
      <c r="E155">
        <v>15265</v>
      </c>
      <c r="F155" t="s">
        <v>8218</v>
      </c>
      <c r="G155" t="s">
        <v>8223</v>
      </c>
      <c r="H155" t="s">
        <v>8245</v>
      </c>
      <c r="I155">
        <v>1471291782</v>
      </c>
      <c r="J155">
        <v>1468699782</v>
      </c>
      <c r="K155" t="b">
        <v>0</v>
      </c>
      <c r="L155">
        <v>122</v>
      </c>
      <c r="M155" t="b">
        <v>1</v>
      </c>
      <c r="N155" t="s">
        <v>8269</v>
      </c>
      <c r="O155">
        <v>102</v>
      </c>
      <c r="P155">
        <v>125.12</v>
      </c>
      <c r="Q155" t="s">
        <v>8315</v>
      </c>
      <c r="R155" t="s">
        <v>8316</v>
      </c>
      <c r="S155" s="16">
        <v>42567.840069444443</v>
      </c>
      <c r="T155" s="16">
        <v>42597.840069444443</v>
      </c>
    </row>
    <row r="156" spans="1:20" x14ac:dyDescent="0.25">
      <c r="A156">
        <v>3291</v>
      </c>
      <c r="B156" t="s">
        <v>3291</v>
      </c>
      <c r="C156" t="s">
        <v>7401</v>
      </c>
      <c r="D156">
        <v>500</v>
      </c>
      <c r="E156">
        <v>570</v>
      </c>
      <c r="F156" t="s">
        <v>8218</v>
      </c>
      <c r="G156" t="s">
        <v>8223</v>
      </c>
      <c r="H156" t="s">
        <v>8245</v>
      </c>
      <c r="I156">
        <v>1442462340</v>
      </c>
      <c r="J156">
        <v>1439743900</v>
      </c>
      <c r="K156" t="b">
        <v>0</v>
      </c>
      <c r="L156">
        <v>14</v>
      </c>
      <c r="M156" t="b">
        <v>1</v>
      </c>
      <c r="N156" t="s">
        <v>8269</v>
      </c>
      <c r="O156">
        <v>114</v>
      </c>
      <c r="P156">
        <v>40.71</v>
      </c>
      <c r="Q156" t="s">
        <v>8315</v>
      </c>
      <c r="R156" t="s">
        <v>8316</v>
      </c>
      <c r="S156" s="16">
        <v>42232.702546296292</v>
      </c>
      <c r="T156" s="16">
        <v>42264.165972222225</v>
      </c>
    </row>
    <row r="157" spans="1:20" x14ac:dyDescent="0.25">
      <c r="A157">
        <v>3298</v>
      </c>
      <c r="B157" t="s">
        <v>3298</v>
      </c>
      <c r="C157" t="s">
        <v>7408</v>
      </c>
      <c r="D157">
        <v>10000</v>
      </c>
      <c r="E157">
        <v>10173</v>
      </c>
      <c r="F157" t="s">
        <v>8218</v>
      </c>
      <c r="G157" t="s">
        <v>8223</v>
      </c>
      <c r="H157" t="s">
        <v>8245</v>
      </c>
      <c r="I157">
        <v>1442102400</v>
      </c>
      <c r="J157">
        <v>1440370768</v>
      </c>
      <c r="K157" t="b">
        <v>0</v>
      </c>
      <c r="L157">
        <v>72</v>
      </c>
      <c r="M157" t="b">
        <v>1</v>
      </c>
      <c r="N157" t="s">
        <v>8269</v>
      </c>
      <c r="O157">
        <v>102</v>
      </c>
      <c r="P157">
        <v>141.29</v>
      </c>
      <c r="Q157" t="s">
        <v>8315</v>
      </c>
      <c r="R157" t="s">
        <v>8316</v>
      </c>
      <c r="S157" s="16">
        <v>42239.957962962959</v>
      </c>
      <c r="T157" s="16">
        <v>42260</v>
      </c>
    </row>
    <row r="158" spans="1:20" x14ac:dyDescent="0.25">
      <c r="A158">
        <v>3299</v>
      </c>
      <c r="B158" t="s">
        <v>3299</v>
      </c>
      <c r="C158" t="s">
        <v>7409</v>
      </c>
      <c r="D158">
        <v>3000</v>
      </c>
      <c r="E158">
        <v>3486</v>
      </c>
      <c r="F158" t="s">
        <v>8218</v>
      </c>
      <c r="G158" t="s">
        <v>8223</v>
      </c>
      <c r="H158" t="s">
        <v>8245</v>
      </c>
      <c r="I158">
        <v>1444860063</v>
      </c>
      <c r="J158">
        <v>1442268063</v>
      </c>
      <c r="K158" t="b">
        <v>0</v>
      </c>
      <c r="L158">
        <v>63</v>
      </c>
      <c r="M158" t="b">
        <v>1</v>
      </c>
      <c r="N158" t="s">
        <v>8269</v>
      </c>
      <c r="O158">
        <v>116</v>
      </c>
      <c r="P158">
        <v>55.33</v>
      </c>
      <c r="Q158" t="s">
        <v>8315</v>
      </c>
      <c r="R158" t="s">
        <v>8316</v>
      </c>
      <c r="S158" s="16">
        <v>42261.917395833334</v>
      </c>
      <c r="T158" s="16">
        <v>42291.917395833334</v>
      </c>
    </row>
    <row r="159" spans="1:20" x14ac:dyDescent="0.25">
      <c r="A159">
        <v>3300</v>
      </c>
      <c r="B159" t="s">
        <v>3300</v>
      </c>
      <c r="C159" t="s">
        <v>7410</v>
      </c>
      <c r="D159">
        <v>3000</v>
      </c>
      <c r="E159">
        <v>4085</v>
      </c>
      <c r="F159" t="s">
        <v>8218</v>
      </c>
      <c r="G159" t="s">
        <v>8223</v>
      </c>
      <c r="H159" t="s">
        <v>8245</v>
      </c>
      <c r="I159">
        <v>1430329862</v>
      </c>
      <c r="J159">
        <v>1428515462</v>
      </c>
      <c r="K159" t="b">
        <v>0</v>
      </c>
      <c r="L159">
        <v>88</v>
      </c>
      <c r="M159" t="b">
        <v>1</v>
      </c>
      <c r="N159" t="s">
        <v>8269</v>
      </c>
      <c r="O159">
        <v>136</v>
      </c>
      <c r="P159">
        <v>46.42</v>
      </c>
      <c r="Q159" t="s">
        <v>8315</v>
      </c>
      <c r="R159" t="s">
        <v>8316</v>
      </c>
      <c r="S159" s="16">
        <v>42102.743773148148</v>
      </c>
      <c r="T159" s="16">
        <v>42123.743773148148</v>
      </c>
    </row>
    <row r="160" spans="1:20" x14ac:dyDescent="0.25">
      <c r="A160">
        <v>3301</v>
      </c>
      <c r="B160" t="s">
        <v>3301</v>
      </c>
      <c r="C160" t="s">
        <v>7411</v>
      </c>
      <c r="D160">
        <v>3000</v>
      </c>
      <c r="E160">
        <v>4004</v>
      </c>
      <c r="F160" t="s">
        <v>8218</v>
      </c>
      <c r="G160" t="s">
        <v>8223</v>
      </c>
      <c r="H160" t="s">
        <v>8245</v>
      </c>
      <c r="I160">
        <v>1470034740</v>
      </c>
      <c r="J160">
        <v>1466185176</v>
      </c>
      <c r="K160" t="b">
        <v>0</v>
      </c>
      <c r="L160">
        <v>70</v>
      </c>
      <c r="M160" t="b">
        <v>1</v>
      </c>
      <c r="N160" t="s">
        <v>8269</v>
      </c>
      <c r="O160">
        <v>133</v>
      </c>
      <c r="P160">
        <v>57.2</v>
      </c>
      <c r="Q160" t="s">
        <v>8315</v>
      </c>
      <c r="R160" t="s">
        <v>8316</v>
      </c>
      <c r="S160" s="16">
        <v>42538.73583333334</v>
      </c>
      <c r="T160" s="16">
        <v>42583.290972222225</v>
      </c>
    </row>
    <row r="161" spans="1:20" x14ac:dyDescent="0.25">
      <c r="A161">
        <v>3303</v>
      </c>
      <c r="B161" t="s">
        <v>3303</v>
      </c>
      <c r="C161" t="s">
        <v>7413</v>
      </c>
      <c r="D161">
        <v>1800</v>
      </c>
      <c r="E161">
        <v>2086</v>
      </c>
      <c r="F161" t="s">
        <v>8218</v>
      </c>
      <c r="G161" t="s">
        <v>8223</v>
      </c>
      <c r="H161" t="s">
        <v>8245</v>
      </c>
      <c r="I161">
        <v>1427553484</v>
      </c>
      <c r="J161">
        <v>1424533084</v>
      </c>
      <c r="K161" t="b">
        <v>0</v>
      </c>
      <c r="L161">
        <v>35</v>
      </c>
      <c r="M161" t="b">
        <v>1</v>
      </c>
      <c r="N161" t="s">
        <v>8269</v>
      </c>
      <c r="O161">
        <v>116</v>
      </c>
      <c r="P161">
        <v>59.6</v>
      </c>
      <c r="Q161" t="s">
        <v>8315</v>
      </c>
      <c r="R161" t="s">
        <v>8316</v>
      </c>
      <c r="S161" s="16">
        <v>42056.65143518518</v>
      </c>
      <c r="T161" s="16">
        <v>42091.609768518523</v>
      </c>
    </row>
    <row r="162" spans="1:20" x14ac:dyDescent="0.25">
      <c r="A162">
        <v>3304</v>
      </c>
      <c r="B162" t="s">
        <v>3304</v>
      </c>
      <c r="C162" t="s">
        <v>7414</v>
      </c>
      <c r="D162">
        <v>15000</v>
      </c>
      <c r="E162">
        <v>15677.5</v>
      </c>
      <c r="F162" t="s">
        <v>8218</v>
      </c>
      <c r="G162" t="s">
        <v>8223</v>
      </c>
      <c r="H162" t="s">
        <v>8245</v>
      </c>
      <c r="I162">
        <v>1482418752</v>
      </c>
      <c r="J162">
        <v>1479826752</v>
      </c>
      <c r="K162" t="b">
        <v>0</v>
      </c>
      <c r="L162">
        <v>175</v>
      </c>
      <c r="M162" t="b">
        <v>1</v>
      </c>
      <c r="N162" t="s">
        <v>8269</v>
      </c>
      <c r="O162">
        <v>105</v>
      </c>
      <c r="P162">
        <v>89.59</v>
      </c>
      <c r="Q162" t="s">
        <v>8315</v>
      </c>
      <c r="R162" t="s">
        <v>8316</v>
      </c>
      <c r="S162" s="16">
        <v>42696.624444444446</v>
      </c>
      <c r="T162" s="16">
        <v>42726.624444444446</v>
      </c>
    </row>
    <row r="163" spans="1:20" x14ac:dyDescent="0.25">
      <c r="A163">
        <v>3305</v>
      </c>
      <c r="B163" t="s">
        <v>3305</v>
      </c>
      <c r="C163" t="s">
        <v>7415</v>
      </c>
      <c r="D163">
        <v>4000</v>
      </c>
      <c r="E163">
        <v>4081</v>
      </c>
      <c r="F163" t="s">
        <v>8218</v>
      </c>
      <c r="G163" t="s">
        <v>8223</v>
      </c>
      <c r="H163" t="s">
        <v>8245</v>
      </c>
      <c r="I163">
        <v>1438374748</v>
      </c>
      <c r="J163">
        <v>1435782748</v>
      </c>
      <c r="K163" t="b">
        <v>0</v>
      </c>
      <c r="L163">
        <v>20</v>
      </c>
      <c r="M163" t="b">
        <v>1</v>
      </c>
      <c r="N163" t="s">
        <v>8269</v>
      </c>
      <c r="O163">
        <v>102</v>
      </c>
      <c r="P163">
        <v>204.05</v>
      </c>
      <c r="Q163" t="s">
        <v>8315</v>
      </c>
      <c r="R163" t="s">
        <v>8316</v>
      </c>
      <c r="S163" s="16">
        <v>42186.855879629627</v>
      </c>
      <c r="T163" s="16">
        <v>42216.855879629627</v>
      </c>
    </row>
    <row r="164" spans="1:20" x14ac:dyDescent="0.25">
      <c r="A164">
        <v>3306</v>
      </c>
      <c r="B164" t="s">
        <v>3306</v>
      </c>
      <c r="C164" t="s">
        <v>7416</v>
      </c>
      <c r="D164">
        <v>1500</v>
      </c>
      <c r="E164">
        <v>2630</v>
      </c>
      <c r="F164" t="s">
        <v>8218</v>
      </c>
      <c r="G164" t="s">
        <v>8223</v>
      </c>
      <c r="H164" t="s">
        <v>8245</v>
      </c>
      <c r="I164">
        <v>1465527600</v>
      </c>
      <c r="J164">
        <v>1462252542</v>
      </c>
      <c r="K164" t="b">
        <v>0</v>
      </c>
      <c r="L164">
        <v>54</v>
      </c>
      <c r="M164" t="b">
        <v>1</v>
      </c>
      <c r="N164" t="s">
        <v>8269</v>
      </c>
      <c r="O164">
        <v>175</v>
      </c>
      <c r="P164">
        <v>48.7</v>
      </c>
      <c r="Q164" t="s">
        <v>8315</v>
      </c>
      <c r="R164" t="s">
        <v>8316</v>
      </c>
      <c r="S164" s="16">
        <v>42493.219236111108</v>
      </c>
      <c r="T164" s="16">
        <v>42531.125</v>
      </c>
    </row>
    <row r="165" spans="1:20" x14ac:dyDescent="0.25">
      <c r="A165">
        <v>3307</v>
      </c>
      <c r="B165" t="s">
        <v>3307</v>
      </c>
      <c r="C165" t="s">
        <v>7417</v>
      </c>
      <c r="D165">
        <v>1000</v>
      </c>
      <c r="E165">
        <v>1066.8</v>
      </c>
      <c r="F165" t="s">
        <v>8218</v>
      </c>
      <c r="G165" t="s">
        <v>8223</v>
      </c>
      <c r="H165" t="s">
        <v>8245</v>
      </c>
      <c r="I165">
        <v>1463275339</v>
      </c>
      <c r="J165">
        <v>1460683339</v>
      </c>
      <c r="K165" t="b">
        <v>0</v>
      </c>
      <c r="L165">
        <v>20</v>
      </c>
      <c r="M165" t="b">
        <v>1</v>
      </c>
      <c r="N165" t="s">
        <v>8269</v>
      </c>
      <c r="O165">
        <v>107</v>
      </c>
      <c r="P165">
        <v>53.34</v>
      </c>
      <c r="Q165" t="s">
        <v>8315</v>
      </c>
      <c r="R165" t="s">
        <v>8316</v>
      </c>
      <c r="S165" s="16">
        <v>42475.057164351849</v>
      </c>
      <c r="T165" s="16">
        <v>42505.057164351849</v>
      </c>
    </row>
    <row r="166" spans="1:20" x14ac:dyDescent="0.25">
      <c r="A166">
        <v>3308</v>
      </c>
      <c r="B166" t="s">
        <v>3308</v>
      </c>
      <c r="C166" t="s">
        <v>7418</v>
      </c>
      <c r="D166">
        <v>3500</v>
      </c>
      <c r="E166">
        <v>4280</v>
      </c>
      <c r="F166" t="s">
        <v>8218</v>
      </c>
      <c r="G166" t="s">
        <v>8223</v>
      </c>
      <c r="H166" t="s">
        <v>8245</v>
      </c>
      <c r="I166">
        <v>1460581365</v>
      </c>
      <c r="J166">
        <v>1458766965</v>
      </c>
      <c r="K166" t="b">
        <v>0</v>
      </c>
      <c r="L166">
        <v>57</v>
      </c>
      <c r="M166" t="b">
        <v>1</v>
      </c>
      <c r="N166" t="s">
        <v>8269</v>
      </c>
      <c r="O166">
        <v>122</v>
      </c>
      <c r="P166">
        <v>75.09</v>
      </c>
      <c r="Q166" t="s">
        <v>8315</v>
      </c>
      <c r="R166" t="s">
        <v>8316</v>
      </c>
      <c r="S166" s="16">
        <v>42452.876909722225</v>
      </c>
      <c r="T166" s="16">
        <v>42473.876909722225</v>
      </c>
    </row>
    <row r="167" spans="1:20" x14ac:dyDescent="0.25">
      <c r="A167">
        <v>3310</v>
      </c>
      <c r="B167" t="s">
        <v>3310</v>
      </c>
      <c r="C167" t="s">
        <v>7420</v>
      </c>
      <c r="D167">
        <v>6500</v>
      </c>
      <c r="E167">
        <v>6505</v>
      </c>
      <c r="F167" t="s">
        <v>8218</v>
      </c>
      <c r="G167" t="s">
        <v>8223</v>
      </c>
      <c r="H167" t="s">
        <v>8245</v>
      </c>
      <c r="I167">
        <v>1444169825</v>
      </c>
      <c r="J167">
        <v>1441577825</v>
      </c>
      <c r="K167" t="b">
        <v>0</v>
      </c>
      <c r="L167">
        <v>31</v>
      </c>
      <c r="M167" t="b">
        <v>1</v>
      </c>
      <c r="N167" t="s">
        <v>8269</v>
      </c>
      <c r="O167">
        <v>100</v>
      </c>
      <c r="P167">
        <v>209.84</v>
      </c>
      <c r="Q167" t="s">
        <v>8315</v>
      </c>
      <c r="R167" t="s">
        <v>8316</v>
      </c>
      <c r="S167" s="16">
        <v>42253.928530092591</v>
      </c>
      <c r="T167" s="16">
        <v>42283.928530092591</v>
      </c>
    </row>
    <row r="168" spans="1:20" x14ac:dyDescent="0.25">
      <c r="A168">
        <v>3311</v>
      </c>
      <c r="B168" t="s">
        <v>3311</v>
      </c>
      <c r="C168" t="s">
        <v>7421</v>
      </c>
      <c r="D168">
        <v>2500</v>
      </c>
      <c r="E168">
        <v>2746</v>
      </c>
      <c r="F168" t="s">
        <v>8218</v>
      </c>
      <c r="G168" t="s">
        <v>8223</v>
      </c>
      <c r="H168" t="s">
        <v>8245</v>
      </c>
      <c r="I168">
        <v>1445065210</v>
      </c>
      <c r="J168">
        <v>1442473210</v>
      </c>
      <c r="K168" t="b">
        <v>0</v>
      </c>
      <c r="L168">
        <v>45</v>
      </c>
      <c r="M168" t="b">
        <v>1</v>
      </c>
      <c r="N168" t="s">
        <v>8269</v>
      </c>
      <c r="O168">
        <v>110</v>
      </c>
      <c r="P168">
        <v>61.02</v>
      </c>
      <c r="Q168" t="s">
        <v>8315</v>
      </c>
      <c r="R168" t="s">
        <v>8316</v>
      </c>
      <c r="S168" s="16">
        <v>42264.29178240741</v>
      </c>
      <c r="T168" s="16">
        <v>42294.29178240741</v>
      </c>
    </row>
    <row r="169" spans="1:20" x14ac:dyDescent="0.25">
      <c r="A169">
        <v>3312</v>
      </c>
      <c r="B169" t="s">
        <v>3312</v>
      </c>
      <c r="C169" t="s">
        <v>7422</v>
      </c>
      <c r="D169">
        <v>2500</v>
      </c>
      <c r="E169">
        <v>2501</v>
      </c>
      <c r="F169" t="s">
        <v>8218</v>
      </c>
      <c r="G169" t="s">
        <v>8223</v>
      </c>
      <c r="H169" t="s">
        <v>8245</v>
      </c>
      <c r="I169">
        <v>1478901600</v>
      </c>
      <c r="J169">
        <v>1477077946</v>
      </c>
      <c r="K169" t="b">
        <v>0</v>
      </c>
      <c r="L169">
        <v>41</v>
      </c>
      <c r="M169" t="b">
        <v>1</v>
      </c>
      <c r="N169" t="s">
        <v>8269</v>
      </c>
      <c r="O169">
        <v>100</v>
      </c>
      <c r="P169">
        <v>61</v>
      </c>
      <c r="Q169" t="s">
        <v>8315</v>
      </c>
      <c r="R169" t="s">
        <v>8316</v>
      </c>
      <c r="S169" s="16">
        <v>42664.809560185182</v>
      </c>
      <c r="T169" s="16">
        <v>42685.916666666672</v>
      </c>
    </row>
    <row r="170" spans="1:20" x14ac:dyDescent="0.25">
      <c r="A170">
        <v>3313</v>
      </c>
      <c r="B170" t="s">
        <v>3313</v>
      </c>
      <c r="C170" t="s">
        <v>7423</v>
      </c>
      <c r="D170">
        <v>2000</v>
      </c>
      <c r="E170">
        <v>2321</v>
      </c>
      <c r="F170" t="s">
        <v>8218</v>
      </c>
      <c r="G170" t="s">
        <v>8223</v>
      </c>
      <c r="H170" t="s">
        <v>8245</v>
      </c>
      <c r="I170">
        <v>1453856400</v>
      </c>
      <c r="J170">
        <v>1452664317</v>
      </c>
      <c r="K170" t="b">
        <v>0</v>
      </c>
      <c r="L170">
        <v>29</v>
      </c>
      <c r="M170" t="b">
        <v>1</v>
      </c>
      <c r="N170" t="s">
        <v>8269</v>
      </c>
      <c r="O170">
        <v>116</v>
      </c>
      <c r="P170">
        <v>80.03</v>
      </c>
      <c r="Q170" t="s">
        <v>8315</v>
      </c>
      <c r="R170" t="s">
        <v>8316</v>
      </c>
      <c r="S170" s="16">
        <v>42382.244409722218</v>
      </c>
      <c r="T170" s="16">
        <v>42396.041666666672</v>
      </c>
    </row>
    <row r="171" spans="1:20" x14ac:dyDescent="0.25">
      <c r="A171">
        <v>3316</v>
      </c>
      <c r="B171" t="s">
        <v>3316</v>
      </c>
      <c r="C171" t="s">
        <v>7426</v>
      </c>
      <c r="D171">
        <v>11737</v>
      </c>
      <c r="E171">
        <v>11747.18</v>
      </c>
      <c r="F171" t="s">
        <v>8218</v>
      </c>
      <c r="G171" t="s">
        <v>8223</v>
      </c>
      <c r="H171" t="s">
        <v>8245</v>
      </c>
      <c r="I171">
        <v>1407506040</v>
      </c>
      <c r="J171">
        <v>1404680075</v>
      </c>
      <c r="K171" t="b">
        <v>0</v>
      </c>
      <c r="L171">
        <v>125</v>
      </c>
      <c r="M171" t="b">
        <v>1</v>
      </c>
      <c r="N171" t="s">
        <v>8269</v>
      </c>
      <c r="O171">
        <v>100</v>
      </c>
      <c r="P171">
        <v>93.98</v>
      </c>
      <c r="Q171" t="s">
        <v>8315</v>
      </c>
      <c r="R171" t="s">
        <v>8316</v>
      </c>
      <c r="S171" s="16">
        <v>41826.871238425927</v>
      </c>
      <c r="T171" s="16">
        <v>41859.57916666667</v>
      </c>
    </row>
    <row r="172" spans="1:20" x14ac:dyDescent="0.25">
      <c r="A172">
        <v>3317</v>
      </c>
      <c r="B172" t="s">
        <v>3317</v>
      </c>
      <c r="C172" t="s">
        <v>7427</v>
      </c>
      <c r="D172">
        <v>1050</v>
      </c>
      <c r="E172">
        <v>1115</v>
      </c>
      <c r="F172" t="s">
        <v>8218</v>
      </c>
      <c r="G172" t="s">
        <v>8223</v>
      </c>
      <c r="H172" t="s">
        <v>8245</v>
      </c>
      <c r="I172">
        <v>1465347424</v>
      </c>
      <c r="J172">
        <v>1462755424</v>
      </c>
      <c r="K172" t="b">
        <v>0</v>
      </c>
      <c r="L172">
        <v>18</v>
      </c>
      <c r="M172" t="b">
        <v>1</v>
      </c>
      <c r="N172" t="s">
        <v>8269</v>
      </c>
      <c r="O172">
        <v>106</v>
      </c>
      <c r="P172">
        <v>61.94</v>
      </c>
      <c r="Q172" t="s">
        <v>8315</v>
      </c>
      <c r="R172" t="s">
        <v>8316</v>
      </c>
      <c r="S172" s="16">
        <v>42499.039629629624</v>
      </c>
      <c r="T172" s="16">
        <v>42529.039629629624</v>
      </c>
    </row>
    <row r="173" spans="1:20" x14ac:dyDescent="0.25">
      <c r="A173">
        <v>3320</v>
      </c>
      <c r="B173" t="s">
        <v>3320</v>
      </c>
      <c r="C173" t="s">
        <v>7430</v>
      </c>
      <c r="D173">
        <v>2500</v>
      </c>
      <c r="E173">
        <v>2525</v>
      </c>
      <c r="F173" t="s">
        <v>8218</v>
      </c>
      <c r="G173" t="s">
        <v>8223</v>
      </c>
      <c r="H173" t="s">
        <v>8245</v>
      </c>
      <c r="I173">
        <v>1466557557</v>
      </c>
      <c r="J173">
        <v>1463965557</v>
      </c>
      <c r="K173" t="b">
        <v>0</v>
      </c>
      <c r="L173">
        <v>38</v>
      </c>
      <c r="M173" t="b">
        <v>1</v>
      </c>
      <c r="N173" t="s">
        <v>8269</v>
      </c>
      <c r="O173">
        <v>101</v>
      </c>
      <c r="P173">
        <v>66.45</v>
      </c>
      <c r="Q173" t="s">
        <v>8315</v>
      </c>
      <c r="R173" t="s">
        <v>8316</v>
      </c>
      <c r="S173" s="16">
        <v>42513.045798611114</v>
      </c>
      <c r="T173" s="16">
        <v>42543.045798611114</v>
      </c>
    </row>
    <row r="174" spans="1:20" x14ac:dyDescent="0.25">
      <c r="A174">
        <v>3321</v>
      </c>
      <c r="B174" t="s">
        <v>3321</v>
      </c>
      <c r="C174" t="s">
        <v>7431</v>
      </c>
      <c r="D174">
        <v>500</v>
      </c>
      <c r="E174">
        <v>537</v>
      </c>
      <c r="F174" t="s">
        <v>8218</v>
      </c>
      <c r="G174" t="s">
        <v>8223</v>
      </c>
      <c r="H174" t="s">
        <v>8245</v>
      </c>
      <c r="I174">
        <v>1413431940</v>
      </c>
      <c r="J174">
        <v>1412216665</v>
      </c>
      <c r="K174" t="b">
        <v>0</v>
      </c>
      <c r="L174">
        <v>15</v>
      </c>
      <c r="M174" t="b">
        <v>1</v>
      </c>
      <c r="N174" t="s">
        <v>8269</v>
      </c>
      <c r="O174">
        <v>107</v>
      </c>
      <c r="P174">
        <v>35.799999999999997</v>
      </c>
      <c r="Q174" t="s">
        <v>8315</v>
      </c>
      <c r="R174" t="s">
        <v>8316</v>
      </c>
      <c r="S174" s="16">
        <v>41914.100289351853</v>
      </c>
      <c r="T174" s="16">
        <v>41928.165972222225</v>
      </c>
    </row>
    <row r="175" spans="1:20" x14ac:dyDescent="0.25">
      <c r="A175">
        <v>3322</v>
      </c>
      <c r="B175" t="s">
        <v>3322</v>
      </c>
      <c r="C175" t="s">
        <v>7432</v>
      </c>
      <c r="D175">
        <v>3300</v>
      </c>
      <c r="E175">
        <v>3350</v>
      </c>
      <c r="F175" t="s">
        <v>8218</v>
      </c>
      <c r="G175" t="s">
        <v>8223</v>
      </c>
      <c r="H175" t="s">
        <v>8245</v>
      </c>
      <c r="I175">
        <v>1466567700</v>
      </c>
      <c r="J175">
        <v>1464653696</v>
      </c>
      <c r="K175" t="b">
        <v>0</v>
      </c>
      <c r="L175">
        <v>23</v>
      </c>
      <c r="M175" t="b">
        <v>1</v>
      </c>
      <c r="N175" t="s">
        <v>8269</v>
      </c>
      <c r="O175">
        <v>102</v>
      </c>
      <c r="P175">
        <v>145.65</v>
      </c>
      <c r="Q175" t="s">
        <v>8315</v>
      </c>
      <c r="R175" t="s">
        <v>8316</v>
      </c>
      <c r="S175" s="16">
        <v>42521.010370370372</v>
      </c>
      <c r="T175" s="16">
        <v>42543.163194444445</v>
      </c>
    </row>
    <row r="176" spans="1:20" x14ac:dyDescent="0.25">
      <c r="A176">
        <v>3326</v>
      </c>
      <c r="B176" t="s">
        <v>3326</v>
      </c>
      <c r="C176" t="s">
        <v>7436</v>
      </c>
      <c r="D176">
        <v>8000</v>
      </c>
      <c r="E176">
        <v>8110</v>
      </c>
      <c r="F176" t="s">
        <v>8218</v>
      </c>
      <c r="G176" t="s">
        <v>8223</v>
      </c>
      <c r="H176" t="s">
        <v>8245</v>
      </c>
      <c r="I176">
        <v>1425830905</v>
      </c>
      <c r="J176">
        <v>1423242505</v>
      </c>
      <c r="K176" t="b">
        <v>0</v>
      </c>
      <c r="L176">
        <v>57</v>
      </c>
      <c r="M176" t="b">
        <v>1</v>
      </c>
      <c r="N176" t="s">
        <v>8269</v>
      </c>
      <c r="O176">
        <v>101</v>
      </c>
      <c r="P176">
        <v>142.28</v>
      </c>
      <c r="Q176" t="s">
        <v>8315</v>
      </c>
      <c r="R176" t="s">
        <v>8316</v>
      </c>
      <c r="S176" s="16">
        <v>42041.714178240742</v>
      </c>
      <c r="T176" s="16">
        <v>42071.67251157407</v>
      </c>
    </row>
    <row r="177" spans="1:20" x14ac:dyDescent="0.25">
      <c r="A177">
        <v>3328</v>
      </c>
      <c r="B177" t="s">
        <v>3328</v>
      </c>
      <c r="C177" t="s">
        <v>7438</v>
      </c>
      <c r="D177">
        <v>1800</v>
      </c>
      <c r="E177">
        <v>2635</v>
      </c>
      <c r="F177" t="s">
        <v>8218</v>
      </c>
      <c r="G177" t="s">
        <v>8223</v>
      </c>
      <c r="H177" t="s">
        <v>8245</v>
      </c>
      <c r="I177">
        <v>1404522000</v>
      </c>
      <c r="J177">
        <v>1404308883</v>
      </c>
      <c r="K177" t="b">
        <v>0</v>
      </c>
      <c r="L177">
        <v>9</v>
      </c>
      <c r="M177" t="b">
        <v>1</v>
      </c>
      <c r="N177" t="s">
        <v>8269</v>
      </c>
      <c r="O177">
        <v>146</v>
      </c>
      <c r="P177">
        <v>292.77999999999997</v>
      </c>
      <c r="Q177" t="s">
        <v>8315</v>
      </c>
      <c r="R177" t="s">
        <v>8316</v>
      </c>
      <c r="S177" s="16">
        <v>41822.57503472222</v>
      </c>
      <c r="T177" s="16">
        <v>41825.041666666664</v>
      </c>
    </row>
    <row r="178" spans="1:20" x14ac:dyDescent="0.25">
      <c r="A178">
        <v>3331</v>
      </c>
      <c r="B178" t="s">
        <v>3331</v>
      </c>
      <c r="C178" t="s">
        <v>7441</v>
      </c>
      <c r="D178">
        <v>5000</v>
      </c>
      <c r="E178">
        <v>5226</v>
      </c>
      <c r="F178" t="s">
        <v>8218</v>
      </c>
      <c r="G178" t="s">
        <v>8223</v>
      </c>
      <c r="H178" t="s">
        <v>8245</v>
      </c>
      <c r="I178">
        <v>1444149886</v>
      </c>
      <c r="J178">
        <v>1441125886</v>
      </c>
      <c r="K178" t="b">
        <v>0</v>
      </c>
      <c r="L178">
        <v>65</v>
      </c>
      <c r="M178" t="b">
        <v>1</v>
      </c>
      <c r="N178" t="s">
        <v>8269</v>
      </c>
      <c r="O178">
        <v>105</v>
      </c>
      <c r="P178">
        <v>80.400000000000006</v>
      </c>
      <c r="Q178" t="s">
        <v>8315</v>
      </c>
      <c r="R178" t="s">
        <v>8316</v>
      </c>
      <c r="S178" s="16">
        <v>42248.697754629626</v>
      </c>
      <c r="T178" s="16">
        <v>42283.697754629626</v>
      </c>
    </row>
    <row r="179" spans="1:20" x14ac:dyDescent="0.25">
      <c r="A179">
        <v>3332</v>
      </c>
      <c r="B179" t="s">
        <v>3332</v>
      </c>
      <c r="C179" t="s">
        <v>7442</v>
      </c>
      <c r="D179">
        <v>6000</v>
      </c>
      <c r="E179">
        <v>6000</v>
      </c>
      <c r="F179" t="s">
        <v>8218</v>
      </c>
      <c r="G179" t="s">
        <v>8223</v>
      </c>
      <c r="H179" t="s">
        <v>8245</v>
      </c>
      <c r="I179">
        <v>1405802330</v>
      </c>
      <c r="J179">
        <v>1403210330</v>
      </c>
      <c r="K179" t="b">
        <v>0</v>
      </c>
      <c r="L179">
        <v>83</v>
      </c>
      <c r="M179" t="b">
        <v>1</v>
      </c>
      <c r="N179" t="s">
        <v>8269</v>
      </c>
      <c r="O179">
        <v>100</v>
      </c>
      <c r="P179">
        <v>72.290000000000006</v>
      </c>
      <c r="Q179" t="s">
        <v>8315</v>
      </c>
      <c r="R179" t="s">
        <v>8316</v>
      </c>
      <c r="S179" s="16">
        <v>41809.860300925924</v>
      </c>
      <c r="T179" s="16">
        <v>41839.860300925924</v>
      </c>
    </row>
    <row r="180" spans="1:20" x14ac:dyDescent="0.25">
      <c r="A180">
        <v>3333</v>
      </c>
      <c r="B180" t="s">
        <v>3333</v>
      </c>
      <c r="C180" t="s">
        <v>7443</v>
      </c>
      <c r="D180">
        <v>3500</v>
      </c>
      <c r="E180">
        <v>3660</v>
      </c>
      <c r="F180" t="s">
        <v>8218</v>
      </c>
      <c r="G180" t="s">
        <v>8223</v>
      </c>
      <c r="H180" t="s">
        <v>8245</v>
      </c>
      <c r="I180">
        <v>1434384880</v>
      </c>
      <c r="J180">
        <v>1432484080</v>
      </c>
      <c r="K180" t="b">
        <v>0</v>
      </c>
      <c r="L180">
        <v>111</v>
      </c>
      <c r="M180" t="b">
        <v>1</v>
      </c>
      <c r="N180" t="s">
        <v>8269</v>
      </c>
      <c r="O180">
        <v>105</v>
      </c>
      <c r="P180">
        <v>32.97</v>
      </c>
      <c r="Q180" t="s">
        <v>8315</v>
      </c>
      <c r="R180" t="s">
        <v>8316</v>
      </c>
      <c r="S180" s="16">
        <v>42148.676851851851</v>
      </c>
      <c r="T180" s="16">
        <v>42170.676851851851</v>
      </c>
    </row>
    <row r="181" spans="1:20" x14ac:dyDescent="0.25">
      <c r="A181">
        <v>3334</v>
      </c>
      <c r="B181" t="s">
        <v>3334</v>
      </c>
      <c r="C181" t="s">
        <v>7444</v>
      </c>
      <c r="D181">
        <v>3871</v>
      </c>
      <c r="E181">
        <v>5366</v>
      </c>
      <c r="F181" t="s">
        <v>8218</v>
      </c>
      <c r="G181" t="s">
        <v>8223</v>
      </c>
      <c r="H181" t="s">
        <v>8245</v>
      </c>
      <c r="I181">
        <v>1438259422</v>
      </c>
      <c r="J181">
        <v>1435667422</v>
      </c>
      <c r="K181" t="b">
        <v>0</v>
      </c>
      <c r="L181">
        <v>46</v>
      </c>
      <c r="M181" t="b">
        <v>1</v>
      </c>
      <c r="N181" t="s">
        <v>8269</v>
      </c>
      <c r="O181">
        <v>139</v>
      </c>
      <c r="P181">
        <v>116.65</v>
      </c>
      <c r="Q181" t="s">
        <v>8315</v>
      </c>
      <c r="R181" t="s">
        <v>8316</v>
      </c>
      <c r="S181" s="16">
        <v>42185.521087962959</v>
      </c>
      <c r="T181" s="16">
        <v>42215.521087962959</v>
      </c>
    </row>
    <row r="182" spans="1:20" x14ac:dyDescent="0.25">
      <c r="A182">
        <v>3338</v>
      </c>
      <c r="B182" t="s">
        <v>3338</v>
      </c>
      <c r="C182" t="s">
        <v>7448</v>
      </c>
      <c r="D182">
        <v>15000</v>
      </c>
      <c r="E182">
        <v>15327</v>
      </c>
      <c r="F182" t="s">
        <v>8218</v>
      </c>
      <c r="G182" t="s">
        <v>8223</v>
      </c>
      <c r="H182" t="s">
        <v>8245</v>
      </c>
      <c r="I182">
        <v>1487944080</v>
      </c>
      <c r="J182">
        <v>1486129680</v>
      </c>
      <c r="K182" t="b">
        <v>0</v>
      </c>
      <c r="L182">
        <v>112</v>
      </c>
      <c r="M182" t="b">
        <v>1</v>
      </c>
      <c r="N182" t="s">
        <v>8269</v>
      </c>
      <c r="O182">
        <v>102</v>
      </c>
      <c r="P182">
        <v>136.85</v>
      </c>
      <c r="Q182" t="s">
        <v>8315</v>
      </c>
      <c r="R182" t="s">
        <v>8316</v>
      </c>
      <c r="S182" s="16">
        <v>42769.574999999997</v>
      </c>
      <c r="T182" s="16">
        <v>42790.574999999997</v>
      </c>
    </row>
    <row r="183" spans="1:20" x14ac:dyDescent="0.25">
      <c r="A183">
        <v>3339</v>
      </c>
      <c r="B183" t="s">
        <v>3339</v>
      </c>
      <c r="C183" t="s">
        <v>7449</v>
      </c>
      <c r="D183">
        <v>8000</v>
      </c>
      <c r="E183">
        <v>8348</v>
      </c>
      <c r="F183" t="s">
        <v>8218</v>
      </c>
      <c r="G183" t="s">
        <v>8223</v>
      </c>
      <c r="H183" t="s">
        <v>8245</v>
      </c>
      <c r="I183">
        <v>1469721518</v>
      </c>
      <c r="J183">
        <v>1467129518</v>
      </c>
      <c r="K183" t="b">
        <v>0</v>
      </c>
      <c r="L183">
        <v>47</v>
      </c>
      <c r="M183" t="b">
        <v>1</v>
      </c>
      <c r="N183" t="s">
        <v>8269</v>
      </c>
      <c r="O183">
        <v>104</v>
      </c>
      <c r="P183">
        <v>177.62</v>
      </c>
      <c r="Q183" t="s">
        <v>8315</v>
      </c>
      <c r="R183" t="s">
        <v>8316</v>
      </c>
      <c r="S183" s="16">
        <v>42549.665717592594</v>
      </c>
      <c r="T183" s="16">
        <v>42579.665717592594</v>
      </c>
    </row>
    <row r="184" spans="1:20" x14ac:dyDescent="0.25">
      <c r="A184">
        <v>3340</v>
      </c>
      <c r="B184" t="s">
        <v>3340</v>
      </c>
      <c r="C184" t="s">
        <v>7450</v>
      </c>
      <c r="D184">
        <v>3000</v>
      </c>
      <c r="E184">
        <v>4145</v>
      </c>
      <c r="F184" t="s">
        <v>8218</v>
      </c>
      <c r="G184" t="s">
        <v>8223</v>
      </c>
      <c r="H184" t="s">
        <v>8245</v>
      </c>
      <c r="I184">
        <v>1481066554</v>
      </c>
      <c r="J184">
        <v>1478906554</v>
      </c>
      <c r="K184" t="b">
        <v>0</v>
      </c>
      <c r="L184">
        <v>38</v>
      </c>
      <c r="M184" t="b">
        <v>1</v>
      </c>
      <c r="N184" t="s">
        <v>8269</v>
      </c>
      <c r="O184">
        <v>138</v>
      </c>
      <c r="P184">
        <v>109.08</v>
      </c>
      <c r="Q184" t="s">
        <v>8315</v>
      </c>
      <c r="R184" t="s">
        <v>8316</v>
      </c>
      <c r="S184" s="16">
        <v>42685.974004629628</v>
      </c>
      <c r="T184" s="16">
        <v>42710.974004629628</v>
      </c>
    </row>
    <row r="185" spans="1:20" x14ac:dyDescent="0.25">
      <c r="A185">
        <v>3342</v>
      </c>
      <c r="B185" t="s">
        <v>3342</v>
      </c>
      <c r="C185" t="s">
        <v>7452</v>
      </c>
      <c r="D185">
        <v>6000</v>
      </c>
      <c r="E185">
        <v>6100</v>
      </c>
      <c r="F185" t="s">
        <v>8218</v>
      </c>
      <c r="G185" t="s">
        <v>8223</v>
      </c>
      <c r="H185" t="s">
        <v>8245</v>
      </c>
      <c r="I185">
        <v>1427864340</v>
      </c>
      <c r="J185">
        <v>1425020810</v>
      </c>
      <c r="K185" t="b">
        <v>0</v>
      </c>
      <c r="L185">
        <v>78</v>
      </c>
      <c r="M185" t="b">
        <v>1</v>
      </c>
      <c r="N185" t="s">
        <v>8269</v>
      </c>
      <c r="O185">
        <v>102</v>
      </c>
      <c r="P185">
        <v>78.209999999999994</v>
      </c>
      <c r="Q185" t="s">
        <v>8315</v>
      </c>
      <c r="R185" t="s">
        <v>8316</v>
      </c>
      <c r="S185" s="16">
        <v>42062.296412037031</v>
      </c>
      <c r="T185" s="16">
        <v>42095.207638888889</v>
      </c>
    </row>
    <row r="186" spans="1:20" x14ac:dyDescent="0.25">
      <c r="A186">
        <v>3344</v>
      </c>
      <c r="B186" t="s">
        <v>3344</v>
      </c>
      <c r="C186" t="s">
        <v>7454</v>
      </c>
      <c r="D186">
        <v>4500</v>
      </c>
      <c r="E186">
        <v>4565</v>
      </c>
      <c r="F186" t="s">
        <v>8218</v>
      </c>
      <c r="G186" t="s">
        <v>8223</v>
      </c>
      <c r="H186" t="s">
        <v>8245</v>
      </c>
      <c r="I186">
        <v>1409374093</v>
      </c>
      <c r="J186">
        <v>1406782093</v>
      </c>
      <c r="K186" t="b">
        <v>0</v>
      </c>
      <c r="L186">
        <v>40</v>
      </c>
      <c r="M186" t="b">
        <v>1</v>
      </c>
      <c r="N186" t="s">
        <v>8269</v>
      </c>
      <c r="O186">
        <v>101</v>
      </c>
      <c r="P186">
        <v>114.13</v>
      </c>
      <c r="Q186" t="s">
        <v>8315</v>
      </c>
      <c r="R186" t="s">
        <v>8316</v>
      </c>
      <c r="S186" s="16">
        <v>41851.200150462959</v>
      </c>
      <c r="T186" s="16">
        <v>41881.200150462959</v>
      </c>
    </row>
    <row r="187" spans="1:20" x14ac:dyDescent="0.25">
      <c r="A187">
        <v>3345</v>
      </c>
      <c r="B187" t="s">
        <v>3345</v>
      </c>
      <c r="C187" t="s">
        <v>7455</v>
      </c>
      <c r="D187">
        <v>500</v>
      </c>
      <c r="E187">
        <v>650</v>
      </c>
      <c r="F187" t="s">
        <v>8218</v>
      </c>
      <c r="G187" t="s">
        <v>8223</v>
      </c>
      <c r="H187" t="s">
        <v>8245</v>
      </c>
      <c r="I187">
        <v>1429317420</v>
      </c>
      <c r="J187">
        <v>1424226768</v>
      </c>
      <c r="K187" t="b">
        <v>0</v>
      </c>
      <c r="L187">
        <v>13</v>
      </c>
      <c r="M187" t="b">
        <v>1</v>
      </c>
      <c r="N187" t="s">
        <v>8269</v>
      </c>
      <c r="O187">
        <v>130</v>
      </c>
      <c r="P187">
        <v>50</v>
      </c>
      <c r="Q187" t="s">
        <v>8315</v>
      </c>
      <c r="R187" t="s">
        <v>8316</v>
      </c>
      <c r="S187" s="16">
        <v>42053.106111111112</v>
      </c>
      <c r="T187" s="16">
        <v>42112.025694444441</v>
      </c>
    </row>
    <row r="188" spans="1:20" x14ac:dyDescent="0.25">
      <c r="A188">
        <v>3346</v>
      </c>
      <c r="B188" t="s">
        <v>3346</v>
      </c>
      <c r="C188" t="s">
        <v>7456</v>
      </c>
      <c r="D188">
        <v>1500</v>
      </c>
      <c r="E188">
        <v>1650</v>
      </c>
      <c r="F188" t="s">
        <v>8218</v>
      </c>
      <c r="G188" t="s">
        <v>8223</v>
      </c>
      <c r="H188" t="s">
        <v>8245</v>
      </c>
      <c r="I188">
        <v>1424910910</v>
      </c>
      <c r="J188">
        <v>1424306110</v>
      </c>
      <c r="K188" t="b">
        <v>0</v>
      </c>
      <c r="L188">
        <v>18</v>
      </c>
      <c r="M188" t="b">
        <v>1</v>
      </c>
      <c r="N188" t="s">
        <v>8269</v>
      </c>
      <c r="O188">
        <v>110</v>
      </c>
      <c r="P188">
        <v>91.67</v>
      </c>
      <c r="Q188" t="s">
        <v>8315</v>
      </c>
      <c r="R188" t="s">
        <v>8316</v>
      </c>
      <c r="S188" s="16">
        <v>42054.024421296301</v>
      </c>
      <c r="T188" s="16">
        <v>42061.024421296301</v>
      </c>
    </row>
    <row r="189" spans="1:20" x14ac:dyDescent="0.25">
      <c r="A189">
        <v>3348</v>
      </c>
      <c r="B189" t="s">
        <v>3266</v>
      </c>
      <c r="C189" t="s">
        <v>7458</v>
      </c>
      <c r="D189">
        <v>5500</v>
      </c>
      <c r="E189">
        <v>5516</v>
      </c>
      <c r="F189" t="s">
        <v>8218</v>
      </c>
      <c r="G189" t="s">
        <v>8223</v>
      </c>
      <c r="H189" t="s">
        <v>8245</v>
      </c>
      <c r="I189">
        <v>1461988740</v>
      </c>
      <c r="J189">
        <v>1459949080</v>
      </c>
      <c r="K189" t="b">
        <v>0</v>
      </c>
      <c r="L189">
        <v>79</v>
      </c>
      <c r="M189" t="b">
        <v>1</v>
      </c>
      <c r="N189" t="s">
        <v>8269</v>
      </c>
      <c r="O189">
        <v>100</v>
      </c>
      <c r="P189">
        <v>69.819999999999993</v>
      </c>
      <c r="Q189" t="s">
        <v>8315</v>
      </c>
      <c r="R189" t="s">
        <v>8316</v>
      </c>
      <c r="S189" s="16">
        <v>42466.558796296296</v>
      </c>
      <c r="T189" s="16">
        <v>42490.165972222225</v>
      </c>
    </row>
    <row r="190" spans="1:20" x14ac:dyDescent="0.25">
      <c r="A190">
        <v>3349</v>
      </c>
      <c r="B190" t="s">
        <v>3348</v>
      </c>
      <c r="C190" t="s">
        <v>7459</v>
      </c>
      <c r="D190">
        <v>1000</v>
      </c>
      <c r="E190">
        <v>1534</v>
      </c>
      <c r="F190" t="s">
        <v>8218</v>
      </c>
      <c r="G190" t="s">
        <v>8223</v>
      </c>
      <c r="H190" t="s">
        <v>8245</v>
      </c>
      <c r="I190">
        <v>1465837200</v>
      </c>
      <c r="J190">
        <v>1463971172</v>
      </c>
      <c r="K190" t="b">
        <v>0</v>
      </c>
      <c r="L190">
        <v>14</v>
      </c>
      <c r="M190" t="b">
        <v>1</v>
      </c>
      <c r="N190" t="s">
        <v>8269</v>
      </c>
      <c r="O190">
        <v>153</v>
      </c>
      <c r="P190">
        <v>109.57</v>
      </c>
      <c r="Q190" t="s">
        <v>8315</v>
      </c>
      <c r="R190" t="s">
        <v>8316</v>
      </c>
      <c r="S190" s="16">
        <v>42513.110787037032</v>
      </c>
      <c r="T190" s="16">
        <v>42534.708333333328</v>
      </c>
    </row>
    <row r="191" spans="1:20" x14ac:dyDescent="0.25">
      <c r="A191">
        <v>3354</v>
      </c>
      <c r="B191" t="s">
        <v>3353</v>
      </c>
      <c r="C191" t="s">
        <v>7464</v>
      </c>
      <c r="D191">
        <v>3000</v>
      </c>
      <c r="E191">
        <v>3058</v>
      </c>
      <c r="F191" t="s">
        <v>8218</v>
      </c>
      <c r="G191" t="s">
        <v>8223</v>
      </c>
      <c r="H191" t="s">
        <v>8245</v>
      </c>
      <c r="I191">
        <v>1446091260</v>
      </c>
      <c r="J191">
        <v>1443029206</v>
      </c>
      <c r="K191" t="b">
        <v>0</v>
      </c>
      <c r="L191">
        <v>55</v>
      </c>
      <c r="M191" t="b">
        <v>1</v>
      </c>
      <c r="N191" t="s">
        <v>8269</v>
      </c>
      <c r="O191">
        <v>102</v>
      </c>
      <c r="P191">
        <v>55.6</v>
      </c>
      <c r="Q191" t="s">
        <v>8315</v>
      </c>
      <c r="R191" t="s">
        <v>8316</v>
      </c>
      <c r="S191" s="16">
        <v>42270.7269212963</v>
      </c>
      <c r="T191" s="16">
        <v>42306.167361111111</v>
      </c>
    </row>
    <row r="192" spans="1:20" x14ac:dyDescent="0.25">
      <c r="A192">
        <v>3358</v>
      </c>
      <c r="B192" t="s">
        <v>3357</v>
      </c>
      <c r="C192" t="s">
        <v>7468</v>
      </c>
      <c r="D192">
        <v>10000</v>
      </c>
      <c r="E192">
        <v>10299</v>
      </c>
      <c r="F192" t="s">
        <v>8218</v>
      </c>
      <c r="G192" t="s">
        <v>8223</v>
      </c>
      <c r="H192" t="s">
        <v>8245</v>
      </c>
      <c r="I192">
        <v>1416385679</v>
      </c>
      <c r="J192">
        <v>1413790079</v>
      </c>
      <c r="K192" t="b">
        <v>0</v>
      </c>
      <c r="L192">
        <v>162</v>
      </c>
      <c r="M192" t="b">
        <v>1</v>
      </c>
      <c r="N192" t="s">
        <v>8269</v>
      </c>
      <c r="O192">
        <v>103</v>
      </c>
      <c r="P192">
        <v>63.57</v>
      </c>
      <c r="Q192" t="s">
        <v>8315</v>
      </c>
      <c r="R192" t="s">
        <v>8316</v>
      </c>
      <c r="S192" s="16">
        <v>41932.311099537037</v>
      </c>
      <c r="T192" s="16">
        <v>41962.352766203709</v>
      </c>
    </row>
    <row r="193" spans="1:20" x14ac:dyDescent="0.25">
      <c r="A193">
        <v>3359</v>
      </c>
      <c r="B193" t="s">
        <v>3358</v>
      </c>
      <c r="C193" t="s">
        <v>7469</v>
      </c>
      <c r="D193">
        <v>4000</v>
      </c>
      <c r="E193">
        <v>4250</v>
      </c>
      <c r="F193" t="s">
        <v>8218</v>
      </c>
      <c r="G193" t="s">
        <v>8223</v>
      </c>
      <c r="H193" t="s">
        <v>8245</v>
      </c>
      <c r="I193">
        <v>1487985734</v>
      </c>
      <c r="J193">
        <v>1484097734</v>
      </c>
      <c r="K193" t="b">
        <v>0</v>
      </c>
      <c r="L193">
        <v>23</v>
      </c>
      <c r="M193" t="b">
        <v>1</v>
      </c>
      <c r="N193" t="s">
        <v>8269</v>
      </c>
      <c r="O193">
        <v>106</v>
      </c>
      <c r="P193">
        <v>184.78</v>
      </c>
      <c r="Q193" t="s">
        <v>8315</v>
      </c>
      <c r="R193" t="s">
        <v>8316</v>
      </c>
      <c r="S193" s="16">
        <v>42746.057106481487</v>
      </c>
      <c r="T193" s="16">
        <v>42791.057106481487</v>
      </c>
    </row>
    <row r="194" spans="1:20" x14ac:dyDescent="0.25">
      <c r="A194">
        <v>3361</v>
      </c>
      <c r="B194" t="s">
        <v>3360</v>
      </c>
      <c r="C194" t="s">
        <v>7471</v>
      </c>
      <c r="D194">
        <v>5000</v>
      </c>
      <c r="E194">
        <v>5673</v>
      </c>
      <c r="F194" t="s">
        <v>8218</v>
      </c>
      <c r="G194" t="s">
        <v>8223</v>
      </c>
      <c r="H194" t="s">
        <v>8245</v>
      </c>
      <c r="I194">
        <v>1409587140</v>
      </c>
      <c r="J194">
        <v>1408062990</v>
      </c>
      <c r="K194" t="b">
        <v>0</v>
      </c>
      <c r="L194">
        <v>68</v>
      </c>
      <c r="M194" t="b">
        <v>1</v>
      </c>
      <c r="N194" t="s">
        <v>8269</v>
      </c>
      <c r="O194">
        <v>113</v>
      </c>
      <c r="P194">
        <v>83.43</v>
      </c>
      <c r="Q194" t="s">
        <v>8315</v>
      </c>
      <c r="R194" t="s">
        <v>8316</v>
      </c>
      <c r="S194" s="16">
        <v>41866.025347222225</v>
      </c>
      <c r="T194" s="16">
        <v>41883.665972222225</v>
      </c>
    </row>
    <row r="195" spans="1:20" x14ac:dyDescent="0.25">
      <c r="A195">
        <v>3362</v>
      </c>
      <c r="B195" t="s">
        <v>3361</v>
      </c>
      <c r="C195" t="s">
        <v>7472</v>
      </c>
      <c r="D195">
        <v>500</v>
      </c>
      <c r="E195">
        <v>1090</v>
      </c>
      <c r="F195" t="s">
        <v>8218</v>
      </c>
      <c r="G195" t="s">
        <v>8223</v>
      </c>
      <c r="H195" t="s">
        <v>8245</v>
      </c>
      <c r="I195">
        <v>1425704100</v>
      </c>
      <c r="J195">
        <v>1424484717</v>
      </c>
      <c r="K195" t="b">
        <v>0</v>
      </c>
      <c r="L195">
        <v>20</v>
      </c>
      <c r="M195" t="b">
        <v>1</v>
      </c>
      <c r="N195" t="s">
        <v>8269</v>
      </c>
      <c r="O195">
        <v>218</v>
      </c>
      <c r="P195">
        <v>54.5</v>
      </c>
      <c r="Q195" t="s">
        <v>8315</v>
      </c>
      <c r="R195" t="s">
        <v>8316</v>
      </c>
      <c r="S195" s="16">
        <v>42056.091631944444</v>
      </c>
      <c r="T195" s="16">
        <v>42070.204861111109</v>
      </c>
    </row>
    <row r="196" spans="1:20" x14ac:dyDescent="0.25">
      <c r="A196">
        <v>3363</v>
      </c>
      <c r="B196" t="s">
        <v>3362</v>
      </c>
      <c r="C196" t="s">
        <v>7473</v>
      </c>
      <c r="D196">
        <v>7750</v>
      </c>
      <c r="E196">
        <v>7860</v>
      </c>
      <c r="F196" t="s">
        <v>8218</v>
      </c>
      <c r="G196" t="s">
        <v>8223</v>
      </c>
      <c r="H196" t="s">
        <v>8245</v>
      </c>
      <c r="I196">
        <v>1408464000</v>
      </c>
      <c r="J196">
        <v>1406831445</v>
      </c>
      <c r="K196" t="b">
        <v>0</v>
      </c>
      <c r="L196">
        <v>26</v>
      </c>
      <c r="M196" t="b">
        <v>1</v>
      </c>
      <c r="N196" t="s">
        <v>8269</v>
      </c>
      <c r="O196">
        <v>101</v>
      </c>
      <c r="P196">
        <v>302.31</v>
      </c>
      <c r="Q196" t="s">
        <v>8315</v>
      </c>
      <c r="R196" t="s">
        <v>8316</v>
      </c>
      <c r="S196" s="16">
        <v>41851.771354166667</v>
      </c>
      <c r="T196" s="16">
        <v>41870.666666666664</v>
      </c>
    </row>
    <row r="197" spans="1:20" x14ac:dyDescent="0.25">
      <c r="A197">
        <v>3365</v>
      </c>
      <c r="B197" t="s">
        <v>3364</v>
      </c>
      <c r="C197" t="s">
        <v>7475</v>
      </c>
      <c r="D197">
        <v>2500</v>
      </c>
      <c r="E197">
        <v>2600</v>
      </c>
      <c r="F197" t="s">
        <v>8218</v>
      </c>
      <c r="G197" t="s">
        <v>8223</v>
      </c>
      <c r="H197" t="s">
        <v>8245</v>
      </c>
      <c r="I197">
        <v>1449973592</v>
      </c>
      <c r="J197">
        <v>1447381592</v>
      </c>
      <c r="K197" t="b">
        <v>0</v>
      </c>
      <c r="L197">
        <v>3</v>
      </c>
      <c r="M197" t="b">
        <v>1</v>
      </c>
      <c r="N197" t="s">
        <v>8269</v>
      </c>
      <c r="O197">
        <v>104</v>
      </c>
      <c r="P197">
        <v>866.67</v>
      </c>
      <c r="Q197" t="s">
        <v>8315</v>
      </c>
      <c r="R197" t="s">
        <v>8316</v>
      </c>
      <c r="S197" s="16">
        <v>42321.101759259262</v>
      </c>
      <c r="T197" s="16">
        <v>42351.101759259262</v>
      </c>
    </row>
    <row r="198" spans="1:20" x14ac:dyDescent="0.25">
      <c r="A198">
        <v>3366</v>
      </c>
      <c r="B198" t="s">
        <v>3365</v>
      </c>
      <c r="C198" t="s">
        <v>7476</v>
      </c>
      <c r="D198">
        <v>500</v>
      </c>
      <c r="E198">
        <v>1105</v>
      </c>
      <c r="F198" t="s">
        <v>8218</v>
      </c>
      <c r="G198" t="s">
        <v>8223</v>
      </c>
      <c r="H198" t="s">
        <v>8245</v>
      </c>
      <c r="I198">
        <v>1431481037</v>
      </c>
      <c r="J198">
        <v>1428889037</v>
      </c>
      <c r="K198" t="b">
        <v>0</v>
      </c>
      <c r="L198">
        <v>18</v>
      </c>
      <c r="M198" t="b">
        <v>1</v>
      </c>
      <c r="N198" t="s">
        <v>8269</v>
      </c>
      <c r="O198">
        <v>221</v>
      </c>
      <c r="P198">
        <v>61.39</v>
      </c>
      <c r="Q198" t="s">
        <v>8315</v>
      </c>
      <c r="R198" t="s">
        <v>8316</v>
      </c>
      <c r="S198" s="16">
        <v>42107.067557870367</v>
      </c>
      <c r="T198" s="16">
        <v>42137.067557870367</v>
      </c>
    </row>
    <row r="199" spans="1:20" x14ac:dyDescent="0.25">
      <c r="A199">
        <v>3368</v>
      </c>
      <c r="B199" t="s">
        <v>3367</v>
      </c>
      <c r="C199" t="s">
        <v>7478</v>
      </c>
      <c r="D199">
        <v>1000</v>
      </c>
      <c r="E199">
        <v>1046</v>
      </c>
      <c r="F199" t="s">
        <v>8218</v>
      </c>
      <c r="G199" t="s">
        <v>8223</v>
      </c>
      <c r="H199" t="s">
        <v>8245</v>
      </c>
      <c r="I199">
        <v>1420088400</v>
      </c>
      <c r="J199">
        <v>1416977259</v>
      </c>
      <c r="K199" t="b">
        <v>0</v>
      </c>
      <c r="L199">
        <v>23</v>
      </c>
      <c r="M199" t="b">
        <v>1</v>
      </c>
      <c r="N199" t="s">
        <v>8269</v>
      </c>
      <c r="O199">
        <v>105</v>
      </c>
      <c r="P199">
        <v>45.48</v>
      </c>
      <c r="Q199" t="s">
        <v>8315</v>
      </c>
      <c r="R199" t="s">
        <v>8316</v>
      </c>
      <c r="S199" s="16">
        <v>41969.199756944443</v>
      </c>
      <c r="T199" s="16">
        <v>42005.208333333328</v>
      </c>
    </row>
    <row r="200" spans="1:20" x14ac:dyDescent="0.25">
      <c r="A200">
        <v>3370</v>
      </c>
      <c r="B200" t="s">
        <v>3369</v>
      </c>
      <c r="C200" t="s">
        <v>7480</v>
      </c>
      <c r="D200">
        <v>1500</v>
      </c>
      <c r="E200">
        <v>1766</v>
      </c>
      <c r="F200" t="s">
        <v>8218</v>
      </c>
      <c r="G200" t="s">
        <v>8223</v>
      </c>
      <c r="H200" t="s">
        <v>8245</v>
      </c>
      <c r="I200">
        <v>1481961600</v>
      </c>
      <c r="J200">
        <v>1479283285</v>
      </c>
      <c r="K200" t="b">
        <v>0</v>
      </c>
      <c r="L200">
        <v>26</v>
      </c>
      <c r="M200" t="b">
        <v>1</v>
      </c>
      <c r="N200" t="s">
        <v>8269</v>
      </c>
      <c r="O200">
        <v>118</v>
      </c>
      <c r="P200">
        <v>67.92</v>
      </c>
      <c r="Q200" t="s">
        <v>8315</v>
      </c>
      <c r="R200" t="s">
        <v>8316</v>
      </c>
      <c r="S200" s="16">
        <v>42690.334317129629</v>
      </c>
      <c r="T200" s="16">
        <v>42721.333333333328</v>
      </c>
    </row>
    <row r="201" spans="1:20" x14ac:dyDescent="0.25">
      <c r="A201">
        <v>3371</v>
      </c>
      <c r="B201" t="s">
        <v>3370</v>
      </c>
      <c r="C201" t="s">
        <v>7481</v>
      </c>
      <c r="D201">
        <v>200</v>
      </c>
      <c r="E201">
        <v>277</v>
      </c>
      <c r="F201" t="s">
        <v>8218</v>
      </c>
      <c r="G201" t="s">
        <v>8223</v>
      </c>
      <c r="H201" t="s">
        <v>8245</v>
      </c>
      <c r="I201">
        <v>1449089965</v>
      </c>
      <c r="J201">
        <v>1446670765</v>
      </c>
      <c r="K201" t="b">
        <v>0</v>
      </c>
      <c r="L201">
        <v>9</v>
      </c>
      <c r="M201" t="b">
        <v>1</v>
      </c>
      <c r="N201" t="s">
        <v>8269</v>
      </c>
      <c r="O201">
        <v>139</v>
      </c>
      <c r="P201">
        <v>30.78</v>
      </c>
      <c r="Q201" t="s">
        <v>8315</v>
      </c>
      <c r="R201" t="s">
        <v>8316</v>
      </c>
      <c r="S201" s="16">
        <v>42312.874594907407</v>
      </c>
      <c r="T201" s="16">
        <v>42340.874594907407</v>
      </c>
    </row>
    <row r="202" spans="1:20" x14ac:dyDescent="0.25">
      <c r="A202">
        <v>3372</v>
      </c>
      <c r="B202" t="s">
        <v>3371</v>
      </c>
      <c r="C202" t="s">
        <v>7482</v>
      </c>
      <c r="D202">
        <v>1000</v>
      </c>
      <c r="E202">
        <v>1035</v>
      </c>
      <c r="F202" t="s">
        <v>8218</v>
      </c>
      <c r="G202" t="s">
        <v>8223</v>
      </c>
      <c r="H202" t="s">
        <v>8245</v>
      </c>
      <c r="I202">
        <v>1408942740</v>
      </c>
      <c r="J202">
        <v>1407157756</v>
      </c>
      <c r="K202" t="b">
        <v>0</v>
      </c>
      <c r="L202">
        <v>27</v>
      </c>
      <c r="M202" t="b">
        <v>1</v>
      </c>
      <c r="N202" t="s">
        <v>8269</v>
      </c>
      <c r="O202">
        <v>104</v>
      </c>
      <c r="P202">
        <v>38.33</v>
      </c>
      <c r="Q202" t="s">
        <v>8315</v>
      </c>
      <c r="R202" t="s">
        <v>8316</v>
      </c>
      <c r="S202" s="16">
        <v>41855.548101851848</v>
      </c>
      <c r="T202" s="16">
        <v>41876.207638888889</v>
      </c>
    </row>
    <row r="203" spans="1:20" x14ac:dyDescent="0.25">
      <c r="A203">
        <v>3376</v>
      </c>
      <c r="B203" t="s">
        <v>3375</v>
      </c>
      <c r="C203" t="s">
        <v>7486</v>
      </c>
      <c r="D203">
        <v>8000</v>
      </c>
      <c r="E203">
        <v>8001</v>
      </c>
      <c r="F203" t="s">
        <v>8218</v>
      </c>
      <c r="G203" t="s">
        <v>8223</v>
      </c>
      <c r="H203" t="s">
        <v>8245</v>
      </c>
      <c r="I203">
        <v>1429976994</v>
      </c>
      <c r="J203">
        <v>1424796594</v>
      </c>
      <c r="K203" t="b">
        <v>0</v>
      </c>
      <c r="L203">
        <v>19</v>
      </c>
      <c r="M203" t="b">
        <v>1</v>
      </c>
      <c r="N203" t="s">
        <v>8269</v>
      </c>
      <c r="O203">
        <v>100</v>
      </c>
      <c r="P203">
        <v>421.11</v>
      </c>
      <c r="Q203" t="s">
        <v>8315</v>
      </c>
      <c r="R203" t="s">
        <v>8316</v>
      </c>
      <c r="S203" s="16">
        <v>42059.701319444444</v>
      </c>
      <c r="T203" s="16">
        <v>42119.659652777773</v>
      </c>
    </row>
    <row r="204" spans="1:20" x14ac:dyDescent="0.25">
      <c r="A204">
        <v>3380</v>
      </c>
      <c r="B204" t="s">
        <v>3379</v>
      </c>
      <c r="C204" t="s">
        <v>7490</v>
      </c>
      <c r="D204">
        <v>3000</v>
      </c>
      <c r="E204">
        <v>3133</v>
      </c>
      <c r="F204" t="s">
        <v>8218</v>
      </c>
      <c r="G204" t="s">
        <v>8223</v>
      </c>
      <c r="H204" t="s">
        <v>8245</v>
      </c>
      <c r="I204">
        <v>1417305178</v>
      </c>
      <c r="J204">
        <v>1414277578</v>
      </c>
      <c r="K204" t="b">
        <v>0</v>
      </c>
      <c r="L204">
        <v>28</v>
      </c>
      <c r="M204" t="b">
        <v>1</v>
      </c>
      <c r="N204" t="s">
        <v>8269</v>
      </c>
      <c r="O204">
        <v>104</v>
      </c>
      <c r="P204">
        <v>111.89</v>
      </c>
      <c r="Q204" t="s">
        <v>8315</v>
      </c>
      <c r="R204" t="s">
        <v>8316</v>
      </c>
      <c r="S204" s="16">
        <v>41937.95344907407</v>
      </c>
      <c r="T204" s="16">
        <v>41972.995115740734</v>
      </c>
    </row>
    <row r="205" spans="1:20" x14ac:dyDescent="0.25">
      <c r="A205">
        <v>3381</v>
      </c>
      <c r="B205" t="s">
        <v>3380</v>
      </c>
      <c r="C205" t="s">
        <v>7491</v>
      </c>
      <c r="D205">
        <v>4000</v>
      </c>
      <c r="E205">
        <v>4090</v>
      </c>
      <c r="F205" t="s">
        <v>8218</v>
      </c>
      <c r="G205" t="s">
        <v>8223</v>
      </c>
      <c r="H205" t="s">
        <v>8245</v>
      </c>
      <c r="I205">
        <v>1426044383</v>
      </c>
      <c r="J205">
        <v>1423455983</v>
      </c>
      <c r="K205" t="b">
        <v>0</v>
      </c>
      <c r="L205">
        <v>48</v>
      </c>
      <c r="M205" t="b">
        <v>1</v>
      </c>
      <c r="N205" t="s">
        <v>8269</v>
      </c>
      <c r="O205">
        <v>102</v>
      </c>
      <c r="P205">
        <v>85.21</v>
      </c>
      <c r="Q205" t="s">
        <v>8315</v>
      </c>
      <c r="R205" t="s">
        <v>8316</v>
      </c>
      <c r="S205" s="16">
        <v>42044.184988425928</v>
      </c>
      <c r="T205" s="16">
        <v>42074.143321759257</v>
      </c>
    </row>
    <row r="206" spans="1:20" x14ac:dyDescent="0.25">
      <c r="A206">
        <v>3383</v>
      </c>
      <c r="B206" t="s">
        <v>3382</v>
      </c>
      <c r="C206" t="s">
        <v>7493</v>
      </c>
      <c r="D206">
        <v>1750</v>
      </c>
      <c r="E206">
        <v>1955</v>
      </c>
      <c r="F206" t="s">
        <v>8218</v>
      </c>
      <c r="G206" t="s">
        <v>8223</v>
      </c>
      <c r="H206" t="s">
        <v>8245</v>
      </c>
      <c r="I206">
        <v>1466707620</v>
      </c>
      <c r="J206">
        <v>1464979620</v>
      </c>
      <c r="K206" t="b">
        <v>0</v>
      </c>
      <c r="L206">
        <v>30</v>
      </c>
      <c r="M206" t="b">
        <v>1</v>
      </c>
      <c r="N206" t="s">
        <v>8269</v>
      </c>
      <c r="O206">
        <v>112</v>
      </c>
      <c r="P206">
        <v>65.17</v>
      </c>
      <c r="Q206" t="s">
        <v>8315</v>
      </c>
      <c r="R206" t="s">
        <v>8316</v>
      </c>
      <c r="S206" s="16">
        <v>42524.782638888893</v>
      </c>
      <c r="T206" s="16">
        <v>42544.782638888893</v>
      </c>
    </row>
    <row r="207" spans="1:20" x14ac:dyDescent="0.25">
      <c r="A207">
        <v>3384</v>
      </c>
      <c r="B207" t="s">
        <v>3383</v>
      </c>
      <c r="C207" t="s">
        <v>7494</v>
      </c>
      <c r="D207">
        <v>6000</v>
      </c>
      <c r="E207">
        <v>6000.66</v>
      </c>
      <c r="F207" t="s">
        <v>8218</v>
      </c>
      <c r="G207" t="s">
        <v>8223</v>
      </c>
      <c r="H207" t="s">
        <v>8245</v>
      </c>
      <c r="I207">
        <v>1448074800</v>
      </c>
      <c r="J207">
        <v>1444874768</v>
      </c>
      <c r="K207" t="b">
        <v>0</v>
      </c>
      <c r="L207">
        <v>64</v>
      </c>
      <c r="M207" t="b">
        <v>1</v>
      </c>
      <c r="N207" t="s">
        <v>8269</v>
      </c>
      <c r="O207">
        <v>100</v>
      </c>
      <c r="P207">
        <v>93.76</v>
      </c>
      <c r="Q207" t="s">
        <v>8315</v>
      </c>
      <c r="R207" t="s">
        <v>8316</v>
      </c>
      <c r="S207" s="16">
        <v>42292.087592592594</v>
      </c>
      <c r="T207" s="16">
        <v>42329.125</v>
      </c>
    </row>
    <row r="208" spans="1:20" x14ac:dyDescent="0.25">
      <c r="A208">
        <v>3385</v>
      </c>
      <c r="B208" t="s">
        <v>3384</v>
      </c>
      <c r="C208" t="s">
        <v>7495</v>
      </c>
      <c r="D208">
        <v>2000</v>
      </c>
      <c r="E208">
        <v>2000</v>
      </c>
      <c r="F208" t="s">
        <v>8218</v>
      </c>
      <c r="G208" t="s">
        <v>8223</v>
      </c>
      <c r="H208" t="s">
        <v>8245</v>
      </c>
      <c r="I208">
        <v>1418244552</v>
      </c>
      <c r="J208">
        <v>1415652552</v>
      </c>
      <c r="K208" t="b">
        <v>0</v>
      </c>
      <c r="L208">
        <v>15</v>
      </c>
      <c r="M208" t="b">
        <v>1</v>
      </c>
      <c r="N208" t="s">
        <v>8269</v>
      </c>
      <c r="O208">
        <v>100</v>
      </c>
      <c r="P208">
        <v>133.33000000000001</v>
      </c>
      <c r="Q208" t="s">
        <v>8315</v>
      </c>
      <c r="R208" t="s">
        <v>8316</v>
      </c>
      <c r="S208" s="16">
        <v>41953.8675</v>
      </c>
      <c r="T208" s="16">
        <v>41983.8675</v>
      </c>
    </row>
    <row r="209" spans="1:20" x14ac:dyDescent="0.25">
      <c r="A209">
        <v>3386</v>
      </c>
      <c r="B209" t="s">
        <v>3385</v>
      </c>
      <c r="C209" t="s">
        <v>7496</v>
      </c>
      <c r="D209">
        <v>2000</v>
      </c>
      <c r="E209">
        <v>2100</v>
      </c>
      <c r="F209" t="s">
        <v>8218</v>
      </c>
      <c r="G209" t="s">
        <v>8223</v>
      </c>
      <c r="H209" t="s">
        <v>8245</v>
      </c>
      <c r="I209">
        <v>1417620506</v>
      </c>
      <c r="J209">
        <v>1415028506</v>
      </c>
      <c r="K209" t="b">
        <v>0</v>
      </c>
      <c r="L209">
        <v>41</v>
      </c>
      <c r="M209" t="b">
        <v>1</v>
      </c>
      <c r="N209" t="s">
        <v>8269</v>
      </c>
      <c r="O209">
        <v>105</v>
      </c>
      <c r="P209">
        <v>51.22</v>
      </c>
      <c r="Q209" t="s">
        <v>8315</v>
      </c>
      <c r="R209" t="s">
        <v>8316</v>
      </c>
      <c r="S209" s="16">
        <v>41946.644745370373</v>
      </c>
      <c r="T209" s="16">
        <v>41976.644745370373</v>
      </c>
    </row>
    <row r="210" spans="1:20" x14ac:dyDescent="0.25">
      <c r="A210">
        <v>3387</v>
      </c>
      <c r="B210" t="s">
        <v>3386</v>
      </c>
      <c r="C210" t="s">
        <v>7497</v>
      </c>
      <c r="D210">
        <v>3000</v>
      </c>
      <c r="E210">
        <v>3506</v>
      </c>
      <c r="F210" t="s">
        <v>8218</v>
      </c>
      <c r="G210" t="s">
        <v>8223</v>
      </c>
      <c r="H210" t="s">
        <v>8245</v>
      </c>
      <c r="I210">
        <v>1418581088</v>
      </c>
      <c r="J210">
        <v>1415125088</v>
      </c>
      <c r="K210" t="b">
        <v>0</v>
      </c>
      <c r="L210">
        <v>35</v>
      </c>
      <c r="M210" t="b">
        <v>1</v>
      </c>
      <c r="N210" t="s">
        <v>8269</v>
      </c>
      <c r="O210">
        <v>117</v>
      </c>
      <c r="P210">
        <v>100.17</v>
      </c>
      <c r="Q210" t="s">
        <v>8315</v>
      </c>
      <c r="R210" t="s">
        <v>8316</v>
      </c>
      <c r="S210" s="16">
        <v>41947.762592592589</v>
      </c>
      <c r="T210" s="16">
        <v>41987.762592592597</v>
      </c>
    </row>
    <row r="211" spans="1:20" x14ac:dyDescent="0.25">
      <c r="A211">
        <v>3389</v>
      </c>
      <c r="B211" t="s">
        <v>3388</v>
      </c>
      <c r="C211" t="s">
        <v>7499</v>
      </c>
      <c r="D211">
        <v>10000</v>
      </c>
      <c r="E211">
        <v>11450</v>
      </c>
      <c r="F211" t="s">
        <v>8218</v>
      </c>
      <c r="G211" t="s">
        <v>8223</v>
      </c>
      <c r="H211" t="s">
        <v>8245</v>
      </c>
      <c r="I211">
        <v>1464960682</v>
      </c>
      <c r="J211">
        <v>1462368682</v>
      </c>
      <c r="K211" t="b">
        <v>0</v>
      </c>
      <c r="L211">
        <v>62</v>
      </c>
      <c r="M211" t="b">
        <v>1</v>
      </c>
      <c r="N211" t="s">
        <v>8269</v>
      </c>
      <c r="O211">
        <v>115</v>
      </c>
      <c r="P211">
        <v>184.68</v>
      </c>
      <c r="Q211" t="s">
        <v>8315</v>
      </c>
      <c r="R211" t="s">
        <v>8316</v>
      </c>
      <c r="S211" s="16">
        <v>42494.563449074078</v>
      </c>
      <c r="T211" s="16">
        <v>42524.563449074078</v>
      </c>
    </row>
    <row r="212" spans="1:20" x14ac:dyDescent="0.25">
      <c r="A212">
        <v>3390</v>
      </c>
      <c r="B212" t="s">
        <v>3389</v>
      </c>
      <c r="C212" t="s">
        <v>7500</v>
      </c>
      <c r="D212">
        <v>1500</v>
      </c>
      <c r="E212">
        <v>1536</v>
      </c>
      <c r="F212" t="s">
        <v>8218</v>
      </c>
      <c r="G212" t="s">
        <v>8223</v>
      </c>
      <c r="H212" t="s">
        <v>8245</v>
      </c>
      <c r="I212">
        <v>1405017345</v>
      </c>
      <c r="J212">
        <v>1403721345</v>
      </c>
      <c r="K212" t="b">
        <v>0</v>
      </c>
      <c r="L212">
        <v>22</v>
      </c>
      <c r="M212" t="b">
        <v>1</v>
      </c>
      <c r="N212" t="s">
        <v>8269</v>
      </c>
      <c r="O212">
        <v>102</v>
      </c>
      <c r="P212">
        <v>69.819999999999993</v>
      </c>
      <c r="Q212" t="s">
        <v>8315</v>
      </c>
      <c r="R212" t="s">
        <v>8316</v>
      </c>
      <c r="S212" s="16">
        <v>41815.774826388886</v>
      </c>
      <c r="T212" s="16">
        <v>41830.774826388886</v>
      </c>
    </row>
    <row r="213" spans="1:20" x14ac:dyDescent="0.25">
      <c r="A213">
        <v>3391</v>
      </c>
      <c r="B213" t="s">
        <v>3390</v>
      </c>
      <c r="C213" t="s">
        <v>7501</v>
      </c>
      <c r="D213">
        <v>500</v>
      </c>
      <c r="E213">
        <v>1115</v>
      </c>
      <c r="F213" t="s">
        <v>8218</v>
      </c>
      <c r="G213" t="s">
        <v>8223</v>
      </c>
      <c r="H213" t="s">
        <v>8245</v>
      </c>
      <c r="I213">
        <v>1407536880</v>
      </c>
      <c r="J213">
        <v>1404997548</v>
      </c>
      <c r="K213" t="b">
        <v>0</v>
      </c>
      <c r="L213">
        <v>18</v>
      </c>
      <c r="M213" t="b">
        <v>1</v>
      </c>
      <c r="N213" t="s">
        <v>8269</v>
      </c>
      <c r="O213">
        <v>223</v>
      </c>
      <c r="P213">
        <v>61.94</v>
      </c>
      <c r="Q213" t="s">
        <v>8315</v>
      </c>
      <c r="R213" t="s">
        <v>8316</v>
      </c>
      <c r="S213" s="16">
        <v>41830.545694444445</v>
      </c>
      <c r="T213" s="16">
        <v>41859.936111111114</v>
      </c>
    </row>
    <row r="214" spans="1:20" x14ac:dyDescent="0.25">
      <c r="A214">
        <v>3393</v>
      </c>
      <c r="B214" t="s">
        <v>3392</v>
      </c>
      <c r="C214" t="s">
        <v>7503</v>
      </c>
      <c r="D214">
        <v>1500</v>
      </c>
      <c r="E214">
        <v>1587</v>
      </c>
      <c r="F214" t="s">
        <v>8218</v>
      </c>
      <c r="G214" t="s">
        <v>8223</v>
      </c>
      <c r="H214" t="s">
        <v>8245</v>
      </c>
      <c r="I214">
        <v>1415234760</v>
      </c>
      <c r="J214">
        <v>1413065230</v>
      </c>
      <c r="K214" t="b">
        <v>0</v>
      </c>
      <c r="L214">
        <v>44</v>
      </c>
      <c r="M214" t="b">
        <v>1</v>
      </c>
      <c r="N214" t="s">
        <v>8269</v>
      </c>
      <c r="O214">
        <v>106</v>
      </c>
      <c r="P214">
        <v>36.07</v>
      </c>
      <c r="Q214" t="s">
        <v>8315</v>
      </c>
      <c r="R214" t="s">
        <v>8316</v>
      </c>
      <c r="S214" s="16">
        <v>41923.921643518523</v>
      </c>
      <c r="T214" s="16">
        <v>41949.031944444447</v>
      </c>
    </row>
    <row r="215" spans="1:20" x14ac:dyDescent="0.25">
      <c r="A215">
        <v>3396</v>
      </c>
      <c r="B215" t="s">
        <v>3395</v>
      </c>
      <c r="C215" t="s">
        <v>7506</v>
      </c>
      <c r="D215">
        <v>1500</v>
      </c>
      <c r="E215">
        <v>1565</v>
      </c>
      <c r="F215" t="s">
        <v>8218</v>
      </c>
      <c r="G215" t="s">
        <v>8223</v>
      </c>
      <c r="H215" t="s">
        <v>8245</v>
      </c>
      <c r="I215">
        <v>1401595140</v>
      </c>
      <c r="J215">
        <v>1399286589</v>
      </c>
      <c r="K215" t="b">
        <v>0</v>
      </c>
      <c r="L215">
        <v>28</v>
      </c>
      <c r="M215" t="b">
        <v>1</v>
      </c>
      <c r="N215" t="s">
        <v>8269</v>
      </c>
      <c r="O215">
        <v>104</v>
      </c>
      <c r="P215">
        <v>55.89</v>
      </c>
      <c r="Q215" t="s">
        <v>8315</v>
      </c>
      <c r="R215" t="s">
        <v>8316</v>
      </c>
      <c r="S215" s="16">
        <v>41764.44663194444</v>
      </c>
      <c r="T215" s="16">
        <v>41791.165972222225</v>
      </c>
    </row>
    <row r="216" spans="1:20" x14ac:dyDescent="0.25">
      <c r="A216">
        <v>3398</v>
      </c>
      <c r="B216" t="s">
        <v>3397</v>
      </c>
      <c r="C216" t="s">
        <v>7508</v>
      </c>
      <c r="D216">
        <v>4000</v>
      </c>
      <c r="E216">
        <v>4443</v>
      </c>
      <c r="F216" t="s">
        <v>8218</v>
      </c>
      <c r="G216" t="s">
        <v>8223</v>
      </c>
      <c r="H216" t="s">
        <v>8245</v>
      </c>
      <c r="I216">
        <v>1416589200</v>
      </c>
      <c r="J216">
        <v>1414605776</v>
      </c>
      <c r="K216" t="b">
        <v>0</v>
      </c>
      <c r="L216">
        <v>65</v>
      </c>
      <c r="M216" t="b">
        <v>1</v>
      </c>
      <c r="N216" t="s">
        <v>8269</v>
      </c>
      <c r="O216">
        <v>111</v>
      </c>
      <c r="P216">
        <v>68.349999999999994</v>
      </c>
      <c r="Q216" t="s">
        <v>8315</v>
      </c>
      <c r="R216" t="s">
        <v>8316</v>
      </c>
      <c r="S216" s="16">
        <v>41941.75203703704</v>
      </c>
      <c r="T216" s="16">
        <v>41964.708333333328</v>
      </c>
    </row>
    <row r="217" spans="1:20" x14ac:dyDescent="0.25">
      <c r="A217">
        <v>3400</v>
      </c>
      <c r="B217" t="s">
        <v>3399</v>
      </c>
      <c r="C217" t="s">
        <v>7510</v>
      </c>
      <c r="D217">
        <v>10000</v>
      </c>
      <c r="E217">
        <v>10041</v>
      </c>
      <c r="F217" t="s">
        <v>8218</v>
      </c>
      <c r="G217" t="s">
        <v>8223</v>
      </c>
      <c r="H217" t="s">
        <v>8245</v>
      </c>
      <c r="I217">
        <v>1409266414</v>
      </c>
      <c r="J217">
        <v>1405378414</v>
      </c>
      <c r="K217" t="b">
        <v>0</v>
      </c>
      <c r="L217">
        <v>85</v>
      </c>
      <c r="M217" t="b">
        <v>1</v>
      </c>
      <c r="N217" t="s">
        <v>8269</v>
      </c>
      <c r="O217">
        <v>100</v>
      </c>
      <c r="P217">
        <v>118.13</v>
      </c>
      <c r="Q217" t="s">
        <v>8315</v>
      </c>
      <c r="R217" t="s">
        <v>8316</v>
      </c>
      <c r="S217" s="16">
        <v>41834.953865740739</v>
      </c>
      <c r="T217" s="16">
        <v>41879.953865740739</v>
      </c>
    </row>
    <row r="218" spans="1:20" x14ac:dyDescent="0.25">
      <c r="A218">
        <v>3402</v>
      </c>
      <c r="B218" t="s">
        <v>3401</v>
      </c>
      <c r="C218" t="s">
        <v>7512</v>
      </c>
      <c r="D218">
        <v>15000</v>
      </c>
      <c r="E218">
        <v>16465</v>
      </c>
      <c r="F218" t="s">
        <v>8218</v>
      </c>
      <c r="G218" t="s">
        <v>8223</v>
      </c>
      <c r="H218" t="s">
        <v>8245</v>
      </c>
      <c r="I218">
        <v>1447295460</v>
      </c>
      <c r="J218">
        <v>1444747843</v>
      </c>
      <c r="K218" t="b">
        <v>0</v>
      </c>
      <c r="L218">
        <v>165</v>
      </c>
      <c r="M218" t="b">
        <v>1</v>
      </c>
      <c r="N218" t="s">
        <v>8269</v>
      </c>
      <c r="O218">
        <v>110</v>
      </c>
      <c r="P218">
        <v>99.79</v>
      </c>
      <c r="Q218" t="s">
        <v>8315</v>
      </c>
      <c r="R218" t="s">
        <v>8316</v>
      </c>
      <c r="S218" s="16">
        <v>42290.61855324074</v>
      </c>
      <c r="T218" s="16">
        <v>42320.104861111111</v>
      </c>
    </row>
    <row r="219" spans="1:20" x14ac:dyDescent="0.25">
      <c r="A219">
        <v>3404</v>
      </c>
      <c r="B219" t="s">
        <v>3403</v>
      </c>
      <c r="C219" t="s">
        <v>7514</v>
      </c>
      <c r="D219">
        <v>500</v>
      </c>
      <c r="E219">
        <v>610</v>
      </c>
      <c r="F219" t="s">
        <v>8218</v>
      </c>
      <c r="G219" t="s">
        <v>8223</v>
      </c>
      <c r="H219" t="s">
        <v>8245</v>
      </c>
      <c r="I219">
        <v>1434542702</v>
      </c>
      <c r="J219">
        <v>1432814702</v>
      </c>
      <c r="K219" t="b">
        <v>0</v>
      </c>
      <c r="L219">
        <v>3</v>
      </c>
      <c r="M219" t="b">
        <v>1</v>
      </c>
      <c r="N219" t="s">
        <v>8269</v>
      </c>
      <c r="O219">
        <v>122</v>
      </c>
      <c r="P219">
        <v>203.33</v>
      </c>
      <c r="Q219" t="s">
        <v>8315</v>
      </c>
      <c r="R219" t="s">
        <v>8316</v>
      </c>
      <c r="S219" s="16">
        <v>42152.503495370373</v>
      </c>
      <c r="T219" s="16">
        <v>42172.503495370373</v>
      </c>
    </row>
    <row r="220" spans="1:20" x14ac:dyDescent="0.25">
      <c r="A220">
        <v>3406</v>
      </c>
      <c r="B220" t="s">
        <v>3405</v>
      </c>
      <c r="C220" t="s">
        <v>7516</v>
      </c>
      <c r="D220">
        <v>10000</v>
      </c>
      <c r="E220">
        <v>10031</v>
      </c>
      <c r="F220" t="s">
        <v>8218</v>
      </c>
      <c r="G220" t="s">
        <v>8223</v>
      </c>
      <c r="H220" t="s">
        <v>8245</v>
      </c>
      <c r="I220">
        <v>1405511376</v>
      </c>
      <c r="J220">
        <v>1401623376</v>
      </c>
      <c r="K220" t="b">
        <v>0</v>
      </c>
      <c r="L220">
        <v>91</v>
      </c>
      <c r="M220" t="b">
        <v>1</v>
      </c>
      <c r="N220" t="s">
        <v>8269</v>
      </c>
      <c r="O220">
        <v>100</v>
      </c>
      <c r="P220">
        <v>110.23</v>
      </c>
      <c r="Q220" t="s">
        <v>8315</v>
      </c>
      <c r="R220" t="s">
        <v>8316</v>
      </c>
      <c r="S220" s="16">
        <v>41791.492777777778</v>
      </c>
      <c r="T220" s="16">
        <v>41836.492777777778</v>
      </c>
    </row>
    <row r="221" spans="1:20" x14ac:dyDescent="0.25">
      <c r="A221">
        <v>3408</v>
      </c>
      <c r="B221" t="s">
        <v>3407</v>
      </c>
      <c r="C221" t="s">
        <v>7518</v>
      </c>
      <c r="D221">
        <v>500</v>
      </c>
      <c r="E221">
        <v>1055</v>
      </c>
      <c r="F221" t="s">
        <v>8218</v>
      </c>
      <c r="G221" t="s">
        <v>8223</v>
      </c>
      <c r="H221" t="s">
        <v>8245</v>
      </c>
      <c r="I221">
        <v>1405727304</v>
      </c>
      <c r="J221">
        <v>1403135304</v>
      </c>
      <c r="K221" t="b">
        <v>0</v>
      </c>
      <c r="L221">
        <v>18</v>
      </c>
      <c r="M221" t="b">
        <v>1</v>
      </c>
      <c r="N221" t="s">
        <v>8269</v>
      </c>
      <c r="O221">
        <v>211</v>
      </c>
      <c r="P221">
        <v>58.61</v>
      </c>
      <c r="Q221" t="s">
        <v>8315</v>
      </c>
      <c r="R221" t="s">
        <v>8316</v>
      </c>
      <c r="S221" s="16">
        <v>41808.991944444446</v>
      </c>
      <c r="T221" s="16">
        <v>41838.991944444446</v>
      </c>
    </row>
    <row r="222" spans="1:20" x14ac:dyDescent="0.25">
      <c r="A222">
        <v>3410</v>
      </c>
      <c r="B222" t="s">
        <v>3409</v>
      </c>
      <c r="C222" t="s">
        <v>7520</v>
      </c>
      <c r="D222">
        <v>3000</v>
      </c>
      <c r="E222">
        <v>3255</v>
      </c>
      <c r="F222" t="s">
        <v>8218</v>
      </c>
      <c r="G222" t="s">
        <v>8223</v>
      </c>
      <c r="H222" t="s">
        <v>8245</v>
      </c>
      <c r="I222">
        <v>1465196400</v>
      </c>
      <c r="J222">
        <v>1462841990</v>
      </c>
      <c r="K222" t="b">
        <v>0</v>
      </c>
      <c r="L222">
        <v>40</v>
      </c>
      <c r="M222" t="b">
        <v>1</v>
      </c>
      <c r="N222" t="s">
        <v>8269</v>
      </c>
      <c r="O222">
        <v>109</v>
      </c>
      <c r="P222">
        <v>81.38</v>
      </c>
      <c r="Q222" t="s">
        <v>8315</v>
      </c>
      <c r="R222" t="s">
        <v>8316</v>
      </c>
      <c r="S222" s="16">
        <v>42500.041550925926</v>
      </c>
      <c r="T222" s="16">
        <v>42527.291666666672</v>
      </c>
    </row>
    <row r="223" spans="1:20" x14ac:dyDescent="0.25">
      <c r="A223">
        <v>3411</v>
      </c>
      <c r="B223" t="s">
        <v>3410</v>
      </c>
      <c r="C223" t="s">
        <v>7521</v>
      </c>
      <c r="D223">
        <v>15000</v>
      </c>
      <c r="E223">
        <v>15535</v>
      </c>
      <c r="F223" t="s">
        <v>8218</v>
      </c>
      <c r="G223" t="s">
        <v>8223</v>
      </c>
      <c r="H223" t="s">
        <v>8245</v>
      </c>
      <c r="I223">
        <v>1444264372</v>
      </c>
      <c r="J223">
        <v>1442536372</v>
      </c>
      <c r="K223" t="b">
        <v>0</v>
      </c>
      <c r="L223">
        <v>78</v>
      </c>
      <c r="M223" t="b">
        <v>1</v>
      </c>
      <c r="N223" t="s">
        <v>8269</v>
      </c>
      <c r="O223">
        <v>104</v>
      </c>
      <c r="P223">
        <v>199.17</v>
      </c>
      <c r="Q223" t="s">
        <v>8315</v>
      </c>
      <c r="R223" t="s">
        <v>8316</v>
      </c>
      <c r="S223" s="16">
        <v>42265.022824074069</v>
      </c>
      <c r="T223" s="16">
        <v>42285.022824074069</v>
      </c>
    </row>
    <row r="224" spans="1:20" x14ac:dyDescent="0.25">
      <c r="A224">
        <v>3413</v>
      </c>
      <c r="B224" t="s">
        <v>3412</v>
      </c>
      <c r="C224" t="s">
        <v>7523</v>
      </c>
      <c r="D224">
        <v>500</v>
      </c>
      <c r="E224">
        <v>650</v>
      </c>
      <c r="F224" t="s">
        <v>8218</v>
      </c>
      <c r="G224" t="s">
        <v>8223</v>
      </c>
      <c r="H224" t="s">
        <v>8245</v>
      </c>
      <c r="I224">
        <v>1425099540</v>
      </c>
      <c r="J224">
        <v>1424280938</v>
      </c>
      <c r="K224" t="b">
        <v>0</v>
      </c>
      <c r="L224">
        <v>14</v>
      </c>
      <c r="M224" t="b">
        <v>1</v>
      </c>
      <c r="N224" t="s">
        <v>8269</v>
      </c>
      <c r="O224">
        <v>130</v>
      </c>
      <c r="P224">
        <v>46.43</v>
      </c>
      <c r="Q224" t="s">
        <v>8315</v>
      </c>
      <c r="R224" t="s">
        <v>8316</v>
      </c>
      <c r="S224" s="16">
        <v>42053.733078703706</v>
      </c>
      <c r="T224" s="16">
        <v>42063.207638888889</v>
      </c>
    </row>
    <row r="225" spans="1:20" x14ac:dyDescent="0.25">
      <c r="A225">
        <v>3414</v>
      </c>
      <c r="B225" t="s">
        <v>3413</v>
      </c>
      <c r="C225" t="s">
        <v>7524</v>
      </c>
      <c r="D225">
        <v>3000</v>
      </c>
      <c r="E225">
        <v>3105</v>
      </c>
      <c r="F225" t="s">
        <v>8218</v>
      </c>
      <c r="G225" t="s">
        <v>8223</v>
      </c>
      <c r="H225" t="s">
        <v>8245</v>
      </c>
      <c r="I225">
        <v>1480579140</v>
      </c>
      <c r="J225">
        <v>1478030325</v>
      </c>
      <c r="K225" t="b">
        <v>0</v>
      </c>
      <c r="L225">
        <v>44</v>
      </c>
      <c r="M225" t="b">
        <v>1</v>
      </c>
      <c r="N225" t="s">
        <v>8269</v>
      </c>
      <c r="O225">
        <v>104</v>
      </c>
      <c r="P225">
        <v>70.569999999999993</v>
      </c>
      <c r="Q225" t="s">
        <v>8315</v>
      </c>
      <c r="R225" t="s">
        <v>8316</v>
      </c>
      <c r="S225" s="16">
        <v>42675.832465277781</v>
      </c>
      <c r="T225" s="16">
        <v>42705.332638888889</v>
      </c>
    </row>
    <row r="226" spans="1:20" x14ac:dyDescent="0.25">
      <c r="A226">
        <v>3415</v>
      </c>
      <c r="B226" t="s">
        <v>3414</v>
      </c>
      <c r="C226" t="s">
        <v>7525</v>
      </c>
      <c r="D226">
        <v>200</v>
      </c>
      <c r="E226">
        <v>200</v>
      </c>
      <c r="F226" t="s">
        <v>8218</v>
      </c>
      <c r="G226" t="s">
        <v>8223</v>
      </c>
      <c r="H226" t="s">
        <v>8245</v>
      </c>
      <c r="I226">
        <v>1460935800</v>
      </c>
      <c r="J226">
        <v>1459999656</v>
      </c>
      <c r="K226" t="b">
        <v>0</v>
      </c>
      <c r="L226">
        <v>9</v>
      </c>
      <c r="M226" t="b">
        <v>1</v>
      </c>
      <c r="N226" t="s">
        <v>8269</v>
      </c>
      <c r="O226">
        <v>100</v>
      </c>
      <c r="P226">
        <v>22.22</v>
      </c>
      <c r="Q226" t="s">
        <v>8315</v>
      </c>
      <c r="R226" t="s">
        <v>8316</v>
      </c>
      <c r="S226" s="16">
        <v>42467.144166666665</v>
      </c>
      <c r="T226" s="16">
        <v>42477.979166666672</v>
      </c>
    </row>
    <row r="227" spans="1:20" x14ac:dyDescent="0.25">
      <c r="A227">
        <v>3417</v>
      </c>
      <c r="B227" t="s">
        <v>3416</v>
      </c>
      <c r="C227" t="s">
        <v>7527</v>
      </c>
      <c r="D227">
        <v>1700</v>
      </c>
      <c r="E227">
        <v>1700.01</v>
      </c>
      <c r="F227" t="s">
        <v>8218</v>
      </c>
      <c r="G227" t="s">
        <v>8223</v>
      </c>
      <c r="H227" t="s">
        <v>8245</v>
      </c>
      <c r="I227">
        <v>1414284180</v>
      </c>
      <c r="J227">
        <v>1410558948</v>
      </c>
      <c r="K227" t="b">
        <v>0</v>
      </c>
      <c r="L227">
        <v>45</v>
      </c>
      <c r="M227" t="b">
        <v>1</v>
      </c>
      <c r="N227" t="s">
        <v>8269</v>
      </c>
      <c r="O227">
        <v>100</v>
      </c>
      <c r="P227">
        <v>37.78</v>
      </c>
      <c r="Q227" t="s">
        <v>8315</v>
      </c>
      <c r="R227" t="s">
        <v>8316</v>
      </c>
      <c r="S227" s="16">
        <v>41894.91375</v>
      </c>
      <c r="T227" s="16">
        <v>41938.029861111114</v>
      </c>
    </row>
    <row r="228" spans="1:20" x14ac:dyDescent="0.25">
      <c r="A228">
        <v>3418</v>
      </c>
      <c r="B228" t="s">
        <v>3417</v>
      </c>
      <c r="C228" t="s">
        <v>7528</v>
      </c>
      <c r="D228">
        <v>4000</v>
      </c>
      <c r="E228">
        <v>4035</v>
      </c>
      <c r="F228" t="s">
        <v>8218</v>
      </c>
      <c r="G228" t="s">
        <v>8223</v>
      </c>
      <c r="H228" t="s">
        <v>8245</v>
      </c>
      <c r="I228">
        <v>1400875307</v>
      </c>
      <c r="J228">
        <v>1398283307</v>
      </c>
      <c r="K228" t="b">
        <v>0</v>
      </c>
      <c r="L228">
        <v>56</v>
      </c>
      <c r="M228" t="b">
        <v>1</v>
      </c>
      <c r="N228" t="s">
        <v>8269</v>
      </c>
      <c r="O228">
        <v>101</v>
      </c>
      <c r="P228">
        <v>72.05</v>
      </c>
      <c r="Q228" t="s">
        <v>8315</v>
      </c>
      <c r="R228" t="s">
        <v>8316</v>
      </c>
      <c r="S228" s="16">
        <v>41752.83457175926</v>
      </c>
      <c r="T228" s="16">
        <v>41782.83457175926</v>
      </c>
    </row>
    <row r="229" spans="1:20" x14ac:dyDescent="0.25">
      <c r="A229">
        <v>3421</v>
      </c>
      <c r="B229" t="s">
        <v>3420</v>
      </c>
      <c r="C229" t="s">
        <v>7531</v>
      </c>
      <c r="D229">
        <v>10000</v>
      </c>
      <c r="E229">
        <v>10115</v>
      </c>
      <c r="F229" t="s">
        <v>8218</v>
      </c>
      <c r="G229" t="s">
        <v>8223</v>
      </c>
      <c r="H229" t="s">
        <v>8245</v>
      </c>
      <c r="I229">
        <v>1425495563</v>
      </c>
      <c r="J229">
        <v>1422903563</v>
      </c>
      <c r="K229" t="b">
        <v>0</v>
      </c>
      <c r="L229">
        <v>98</v>
      </c>
      <c r="M229" t="b">
        <v>1</v>
      </c>
      <c r="N229" t="s">
        <v>8269</v>
      </c>
      <c r="O229">
        <v>101</v>
      </c>
      <c r="P229">
        <v>103.21</v>
      </c>
      <c r="Q229" t="s">
        <v>8315</v>
      </c>
      <c r="R229" t="s">
        <v>8316</v>
      </c>
      <c r="S229" s="16">
        <v>42037.791238425925</v>
      </c>
      <c r="T229" s="16">
        <v>42067.791238425925</v>
      </c>
    </row>
    <row r="230" spans="1:20" x14ac:dyDescent="0.25">
      <c r="A230">
        <v>3423</v>
      </c>
      <c r="B230" t="s">
        <v>3422</v>
      </c>
      <c r="C230" t="s">
        <v>7533</v>
      </c>
      <c r="D230">
        <v>250</v>
      </c>
      <c r="E230">
        <v>350</v>
      </c>
      <c r="F230" t="s">
        <v>8218</v>
      </c>
      <c r="G230" t="s">
        <v>8223</v>
      </c>
      <c r="H230" t="s">
        <v>8245</v>
      </c>
      <c r="I230">
        <v>1429912341</v>
      </c>
      <c r="J230">
        <v>1427320341</v>
      </c>
      <c r="K230" t="b">
        <v>0</v>
      </c>
      <c r="L230">
        <v>10</v>
      </c>
      <c r="M230" t="b">
        <v>1</v>
      </c>
      <c r="N230" t="s">
        <v>8269</v>
      </c>
      <c r="O230">
        <v>140</v>
      </c>
      <c r="P230">
        <v>35</v>
      </c>
      <c r="Q230" t="s">
        <v>8315</v>
      </c>
      <c r="R230" t="s">
        <v>8316</v>
      </c>
      <c r="S230" s="16">
        <v>42088.911354166667</v>
      </c>
      <c r="T230" s="16">
        <v>42118.911354166667</v>
      </c>
    </row>
    <row r="231" spans="1:20" x14ac:dyDescent="0.25">
      <c r="A231">
        <v>3424</v>
      </c>
      <c r="B231" t="s">
        <v>3423</v>
      </c>
      <c r="C231" t="s">
        <v>7534</v>
      </c>
      <c r="D231">
        <v>6000</v>
      </c>
      <c r="E231">
        <v>6215</v>
      </c>
      <c r="F231" t="s">
        <v>8218</v>
      </c>
      <c r="G231" t="s">
        <v>8223</v>
      </c>
      <c r="H231" t="s">
        <v>8245</v>
      </c>
      <c r="I231">
        <v>1423119540</v>
      </c>
      <c r="J231">
        <v>1421252084</v>
      </c>
      <c r="K231" t="b">
        <v>0</v>
      </c>
      <c r="L231">
        <v>76</v>
      </c>
      <c r="M231" t="b">
        <v>1</v>
      </c>
      <c r="N231" t="s">
        <v>8269</v>
      </c>
      <c r="O231">
        <v>104</v>
      </c>
      <c r="P231">
        <v>81.78</v>
      </c>
      <c r="Q231" t="s">
        <v>8315</v>
      </c>
      <c r="R231" t="s">
        <v>8316</v>
      </c>
      <c r="S231" s="16">
        <v>42018.676898148144</v>
      </c>
      <c r="T231" s="16">
        <v>42040.290972222225</v>
      </c>
    </row>
    <row r="232" spans="1:20" x14ac:dyDescent="0.25">
      <c r="A232">
        <v>3425</v>
      </c>
      <c r="B232" t="s">
        <v>3424</v>
      </c>
      <c r="C232" t="s">
        <v>7535</v>
      </c>
      <c r="D232">
        <v>30000</v>
      </c>
      <c r="E232">
        <v>30891.1</v>
      </c>
      <c r="F232" t="s">
        <v>8218</v>
      </c>
      <c r="G232" t="s">
        <v>8223</v>
      </c>
      <c r="H232" t="s">
        <v>8245</v>
      </c>
      <c r="I232">
        <v>1412434136</v>
      </c>
      <c r="J232">
        <v>1409669336</v>
      </c>
      <c r="K232" t="b">
        <v>0</v>
      </c>
      <c r="L232">
        <v>104</v>
      </c>
      <c r="M232" t="b">
        <v>1</v>
      </c>
      <c r="N232" t="s">
        <v>8269</v>
      </c>
      <c r="O232">
        <v>103</v>
      </c>
      <c r="P232">
        <v>297.02999999999997</v>
      </c>
      <c r="Q232" t="s">
        <v>8315</v>
      </c>
      <c r="R232" t="s">
        <v>8316</v>
      </c>
      <c r="S232" s="16">
        <v>41884.617314814815</v>
      </c>
      <c r="T232" s="16">
        <v>41916.617314814815</v>
      </c>
    </row>
    <row r="233" spans="1:20" x14ac:dyDescent="0.25">
      <c r="A233">
        <v>3426</v>
      </c>
      <c r="B233" t="s">
        <v>3425</v>
      </c>
      <c r="C233" t="s">
        <v>7536</v>
      </c>
      <c r="D233">
        <v>3750</v>
      </c>
      <c r="E233">
        <v>4055</v>
      </c>
      <c r="F233" t="s">
        <v>8218</v>
      </c>
      <c r="G233" t="s">
        <v>8223</v>
      </c>
      <c r="H233" t="s">
        <v>8245</v>
      </c>
      <c r="I233">
        <v>1411264800</v>
      </c>
      <c r="J233">
        <v>1409620903</v>
      </c>
      <c r="K233" t="b">
        <v>0</v>
      </c>
      <c r="L233">
        <v>87</v>
      </c>
      <c r="M233" t="b">
        <v>1</v>
      </c>
      <c r="N233" t="s">
        <v>8269</v>
      </c>
      <c r="O233">
        <v>108</v>
      </c>
      <c r="P233">
        <v>46.61</v>
      </c>
      <c r="Q233" t="s">
        <v>8315</v>
      </c>
      <c r="R233" t="s">
        <v>8316</v>
      </c>
      <c r="S233" s="16">
        <v>41884.056747685187</v>
      </c>
      <c r="T233" s="16">
        <v>41903.083333333336</v>
      </c>
    </row>
    <row r="234" spans="1:20" x14ac:dyDescent="0.25">
      <c r="A234">
        <v>3431</v>
      </c>
      <c r="B234" t="s">
        <v>3430</v>
      </c>
      <c r="C234" t="s">
        <v>7541</v>
      </c>
      <c r="D234">
        <v>2000</v>
      </c>
      <c r="E234">
        <v>2000</v>
      </c>
      <c r="F234" t="s">
        <v>8218</v>
      </c>
      <c r="G234" t="s">
        <v>8223</v>
      </c>
      <c r="H234" t="s">
        <v>8245</v>
      </c>
      <c r="I234">
        <v>1408383153</v>
      </c>
      <c r="J234">
        <v>1405791153</v>
      </c>
      <c r="K234" t="b">
        <v>0</v>
      </c>
      <c r="L234">
        <v>21</v>
      </c>
      <c r="M234" t="b">
        <v>1</v>
      </c>
      <c r="N234" t="s">
        <v>8269</v>
      </c>
      <c r="O234">
        <v>100</v>
      </c>
      <c r="P234">
        <v>95.24</v>
      </c>
      <c r="Q234" t="s">
        <v>8315</v>
      </c>
      <c r="R234" t="s">
        <v>8316</v>
      </c>
      <c r="S234" s="16">
        <v>41839.730937500004</v>
      </c>
      <c r="T234" s="16">
        <v>41869.730937500004</v>
      </c>
    </row>
    <row r="235" spans="1:20" x14ac:dyDescent="0.25">
      <c r="A235">
        <v>3432</v>
      </c>
      <c r="B235" t="s">
        <v>3431</v>
      </c>
      <c r="C235" t="s">
        <v>7542</v>
      </c>
      <c r="D235">
        <v>2000</v>
      </c>
      <c r="E235">
        <v>2193</v>
      </c>
      <c r="F235" t="s">
        <v>8218</v>
      </c>
      <c r="G235" t="s">
        <v>8223</v>
      </c>
      <c r="H235" t="s">
        <v>8245</v>
      </c>
      <c r="I235">
        <v>1454709600</v>
      </c>
      <c r="J235">
        <v>1452520614</v>
      </c>
      <c r="K235" t="b">
        <v>0</v>
      </c>
      <c r="L235">
        <v>42</v>
      </c>
      <c r="M235" t="b">
        <v>1</v>
      </c>
      <c r="N235" t="s">
        <v>8269</v>
      </c>
      <c r="O235">
        <v>110</v>
      </c>
      <c r="P235">
        <v>52.21</v>
      </c>
      <c r="Q235" t="s">
        <v>8315</v>
      </c>
      <c r="R235" t="s">
        <v>8316</v>
      </c>
      <c r="S235" s="16">
        <v>42380.581180555557</v>
      </c>
      <c r="T235" s="16">
        <v>42405.916666666672</v>
      </c>
    </row>
    <row r="236" spans="1:20" x14ac:dyDescent="0.25">
      <c r="A236">
        <v>3433</v>
      </c>
      <c r="B236" t="s">
        <v>3432</v>
      </c>
      <c r="C236" t="s">
        <v>7543</v>
      </c>
      <c r="D236">
        <v>9500</v>
      </c>
      <c r="E236">
        <v>9525</v>
      </c>
      <c r="F236" t="s">
        <v>8218</v>
      </c>
      <c r="G236" t="s">
        <v>8223</v>
      </c>
      <c r="H236" t="s">
        <v>8245</v>
      </c>
      <c r="I236">
        <v>1402974000</v>
      </c>
      <c r="J236">
        <v>1400290255</v>
      </c>
      <c r="K236" t="b">
        <v>0</v>
      </c>
      <c r="L236">
        <v>71</v>
      </c>
      <c r="M236" t="b">
        <v>1</v>
      </c>
      <c r="N236" t="s">
        <v>8269</v>
      </c>
      <c r="O236">
        <v>100</v>
      </c>
      <c r="P236">
        <v>134.15</v>
      </c>
      <c r="Q236" t="s">
        <v>8315</v>
      </c>
      <c r="R236" t="s">
        <v>8316</v>
      </c>
      <c r="S236" s="16">
        <v>41776.063136574077</v>
      </c>
      <c r="T236" s="16">
        <v>41807.125</v>
      </c>
    </row>
    <row r="237" spans="1:20" x14ac:dyDescent="0.25">
      <c r="A237">
        <v>3434</v>
      </c>
      <c r="B237" t="s">
        <v>3433</v>
      </c>
      <c r="C237" t="s">
        <v>7544</v>
      </c>
      <c r="D237">
        <v>10000</v>
      </c>
      <c r="E237">
        <v>10555</v>
      </c>
      <c r="F237" t="s">
        <v>8218</v>
      </c>
      <c r="G237" t="s">
        <v>8223</v>
      </c>
      <c r="H237" t="s">
        <v>8245</v>
      </c>
      <c r="I237">
        <v>1404983269</v>
      </c>
      <c r="J237">
        <v>1402391269</v>
      </c>
      <c r="K237" t="b">
        <v>0</v>
      </c>
      <c r="L237">
        <v>168</v>
      </c>
      <c r="M237" t="b">
        <v>1</v>
      </c>
      <c r="N237" t="s">
        <v>8269</v>
      </c>
      <c r="O237">
        <v>106</v>
      </c>
      <c r="P237">
        <v>62.83</v>
      </c>
      <c r="Q237" t="s">
        <v>8315</v>
      </c>
      <c r="R237" t="s">
        <v>8316</v>
      </c>
      <c r="S237" s="16">
        <v>41800.380428240744</v>
      </c>
      <c r="T237" s="16">
        <v>41830.380428240744</v>
      </c>
    </row>
    <row r="238" spans="1:20" x14ac:dyDescent="0.25">
      <c r="A238">
        <v>3435</v>
      </c>
      <c r="B238" t="s">
        <v>3434</v>
      </c>
      <c r="C238" t="s">
        <v>7545</v>
      </c>
      <c r="D238">
        <v>1000</v>
      </c>
      <c r="E238">
        <v>1120</v>
      </c>
      <c r="F238" t="s">
        <v>8218</v>
      </c>
      <c r="G238" t="s">
        <v>8223</v>
      </c>
      <c r="H238" t="s">
        <v>8245</v>
      </c>
      <c r="I238">
        <v>1470538800</v>
      </c>
      <c r="J238">
        <v>1469112493</v>
      </c>
      <c r="K238" t="b">
        <v>0</v>
      </c>
      <c r="L238">
        <v>19</v>
      </c>
      <c r="M238" t="b">
        <v>1</v>
      </c>
      <c r="N238" t="s">
        <v>8269</v>
      </c>
      <c r="O238">
        <v>112</v>
      </c>
      <c r="P238">
        <v>58.95</v>
      </c>
      <c r="Q238" t="s">
        <v>8315</v>
      </c>
      <c r="R238" t="s">
        <v>8316</v>
      </c>
      <c r="S238" s="16">
        <v>42572.61681712963</v>
      </c>
      <c r="T238" s="16">
        <v>42589.125</v>
      </c>
    </row>
    <row r="239" spans="1:20" x14ac:dyDescent="0.25">
      <c r="A239">
        <v>3436</v>
      </c>
      <c r="B239" t="s">
        <v>3435</v>
      </c>
      <c r="C239" t="s">
        <v>7546</v>
      </c>
      <c r="D239">
        <v>5000</v>
      </c>
      <c r="E239">
        <v>5295</v>
      </c>
      <c r="F239" t="s">
        <v>8218</v>
      </c>
      <c r="G239" t="s">
        <v>8223</v>
      </c>
      <c r="H239" t="s">
        <v>8245</v>
      </c>
      <c r="I239">
        <v>1408638480</v>
      </c>
      <c r="J239">
        <v>1406811593</v>
      </c>
      <c r="K239" t="b">
        <v>0</v>
      </c>
      <c r="L239">
        <v>37</v>
      </c>
      <c r="M239" t="b">
        <v>1</v>
      </c>
      <c r="N239" t="s">
        <v>8269</v>
      </c>
      <c r="O239">
        <v>106</v>
      </c>
      <c r="P239">
        <v>143.11000000000001</v>
      </c>
      <c r="Q239" t="s">
        <v>8315</v>
      </c>
      <c r="R239" t="s">
        <v>8316</v>
      </c>
      <c r="S239" s="16">
        <v>41851.541585648149</v>
      </c>
      <c r="T239" s="16">
        <v>41872.686111111114</v>
      </c>
    </row>
    <row r="240" spans="1:20" x14ac:dyDescent="0.25">
      <c r="A240">
        <v>3437</v>
      </c>
      <c r="B240" t="s">
        <v>3436</v>
      </c>
      <c r="C240" t="s">
        <v>7547</v>
      </c>
      <c r="D240">
        <v>3000</v>
      </c>
      <c r="E240">
        <v>3030</v>
      </c>
      <c r="F240" t="s">
        <v>8218</v>
      </c>
      <c r="G240" t="s">
        <v>8223</v>
      </c>
      <c r="H240" t="s">
        <v>8245</v>
      </c>
      <c r="I240">
        <v>1440003820</v>
      </c>
      <c r="J240">
        <v>1437411820</v>
      </c>
      <c r="K240" t="b">
        <v>0</v>
      </c>
      <c r="L240">
        <v>36</v>
      </c>
      <c r="M240" t="b">
        <v>1</v>
      </c>
      <c r="N240" t="s">
        <v>8269</v>
      </c>
      <c r="O240">
        <v>101</v>
      </c>
      <c r="P240">
        <v>84.17</v>
      </c>
      <c r="Q240" t="s">
        <v>8315</v>
      </c>
      <c r="R240" t="s">
        <v>8316</v>
      </c>
      <c r="S240" s="16">
        <v>42205.710879629631</v>
      </c>
      <c r="T240" s="16">
        <v>42235.710879629631</v>
      </c>
    </row>
    <row r="241" spans="1:20" x14ac:dyDescent="0.25">
      <c r="A241">
        <v>3439</v>
      </c>
      <c r="B241" t="s">
        <v>3438</v>
      </c>
      <c r="C241" t="s">
        <v>7549</v>
      </c>
      <c r="D241">
        <v>1200</v>
      </c>
      <c r="E241">
        <v>1616.14</v>
      </c>
      <c r="F241" t="s">
        <v>8218</v>
      </c>
      <c r="G241" t="s">
        <v>8223</v>
      </c>
      <c r="H241" t="s">
        <v>8245</v>
      </c>
      <c r="I241">
        <v>1453179540</v>
      </c>
      <c r="J241">
        <v>1452030730</v>
      </c>
      <c r="K241" t="b">
        <v>0</v>
      </c>
      <c r="L241">
        <v>18</v>
      </c>
      <c r="M241" t="b">
        <v>1</v>
      </c>
      <c r="N241" t="s">
        <v>8269</v>
      </c>
      <c r="O241">
        <v>135</v>
      </c>
      <c r="P241">
        <v>89.79</v>
      </c>
      <c r="Q241" t="s">
        <v>8315</v>
      </c>
      <c r="R241" t="s">
        <v>8316</v>
      </c>
      <c r="S241" s="16">
        <v>42374.911226851851</v>
      </c>
      <c r="T241" s="16">
        <v>42388.207638888889</v>
      </c>
    </row>
    <row r="242" spans="1:20" x14ac:dyDescent="0.25">
      <c r="A242">
        <v>3440</v>
      </c>
      <c r="B242" t="s">
        <v>3439</v>
      </c>
      <c r="C242" t="s">
        <v>7550</v>
      </c>
      <c r="D242">
        <v>5000</v>
      </c>
      <c r="E242">
        <v>5260.92</v>
      </c>
      <c r="F242" t="s">
        <v>8218</v>
      </c>
      <c r="G242" t="s">
        <v>8223</v>
      </c>
      <c r="H242" t="s">
        <v>8245</v>
      </c>
      <c r="I242">
        <v>1405095300</v>
      </c>
      <c r="J242">
        <v>1403146628</v>
      </c>
      <c r="K242" t="b">
        <v>0</v>
      </c>
      <c r="L242">
        <v>82</v>
      </c>
      <c r="M242" t="b">
        <v>1</v>
      </c>
      <c r="N242" t="s">
        <v>8269</v>
      </c>
      <c r="O242">
        <v>105</v>
      </c>
      <c r="P242">
        <v>64.16</v>
      </c>
      <c r="Q242" t="s">
        <v>8315</v>
      </c>
      <c r="R242" t="s">
        <v>8316</v>
      </c>
      <c r="S242" s="16">
        <v>41809.12300925926</v>
      </c>
      <c r="T242" s="16">
        <v>41831.677083333336</v>
      </c>
    </row>
    <row r="243" spans="1:20" x14ac:dyDescent="0.25">
      <c r="A243">
        <v>3441</v>
      </c>
      <c r="B243" t="s">
        <v>3440</v>
      </c>
      <c r="C243" t="s">
        <v>7551</v>
      </c>
      <c r="D243">
        <v>2500</v>
      </c>
      <c r="E243">
        <v>2565</v>
      </c>
      <c r="F243" t="s">
        <v>8218</v>
      </c>
      <c r="G243" t="s">
        <v>8223</v>
      </c>
      <c r="H243" t="s">
        <v>8245</v>
      </c>
      <c r="I243">
        <v>1447445820</v>
      </c>
      <c r="J243">
        <v>1445077121</v>
      </c>
      <c r="K243" t="b">
        <v>0</v>
      </c>
      <c r="L243">
        <v>43</v>
      </c>
      <c r="M243" t="b">
        <v>1</v>
      </c>
      <c r="N243" t="s">
        <v>8269</v>
      </c>
      <c r="O243">
        <v>103</v>
      </c>
      <c r="P243">
        <v>59.65</v>
      </c>
      <c r="Q243" t="s">
        <v>8315</v>
      </c>
      <c r="R243" t="s">
        <v>8316</v>
      </c>
      <c r="S243" s="16">
        <v>42294.429641203707</v>
      </c>
      <c r="T243" s="16">
        <v>42321.845138888893</v>
      </c>
    </row>
    <row r="244" spans="1:20" x14ac:dyDescent="0.25">
      <c r="A244">
        <v>3442</v>
      </c>
      <c r="B244" t="s">
        <v>3441</v>
      </c>
      <c r="C244" t="s">
        <v>7552</v>
      </c>
      <c r="D244">
        <v>250</v>
      </c>
      <c r="E244">
        <v>250</v>
      </c>
      <c r="F244" t="s">
        <v>8218</v>
      </c>
      <c r="G244" t="s">
        <v>8223</v>
      </c>
      <c r="H244" t="s">
        <v>8245</v>
      </c>
      <c r="I244">
        <v>1433016672</v>
      </c>
      <c r="J244">
        <v>1430424672</v>
      </c>
      <c r="K244" t="b">
        <v>0</v>
      </c>
      <c r="L244">
        <v>8</v>
      </c>
      <c r="M244" t="b">
        <v>1</v>
      </c>
      <c r="N244" t="s">
        <v>8269</v>
      </c>
      <c r="O244">
        <v>100</v>
      </c>
      <c r="P244">
        <v>31.25</v>
      </c>
      <c r="Q244" t="s">
        <v>8315</v>
      </c>
      <c r="R244" t="s">
        <v>8316</v>
      </c>
      <c r="S244" s="16">
        <v>42124.841111111105</v>
      </c>
      <c r="T244" s="16">
        <v>42154.841111111105</v>
      </c>
    </row>
    <row r="245" spans="1:20" x14ac:dyDescent="0.25">
      <c r="A245">
        <v>3443</v>
      </c>
      <c r="B245" t="s">
        <v>3442</v>
      </c>
      <c r="C245" t="s">
        <v>7553</v>
      </c>
      <c r="D245">
        <v>1000</v>
      </c>
      <c r="E245">
        <v>1855</v>
      </c>
      <c r="F245" t="s">
        <v>8218</v>
      </c>
      <c r="G245" t="s">
        <v>8223</v>
      </c>
      <c r="H245" t="s">
        <v>8245</v>
      </c>
      <c r="I245">
        <v>1410266146</v>
      </c>
      <c r="J245">
        <v>1407674146</v>
      </c>
      <c r="K245" t="b">
        <v>0</v>
      </c>
      <c r="L245">
        <v>45</v>
      </c>
      <c r="M245" t="b">
        <v>1</v>
      </c>
      <c r="N245" t="s">
        <v>8269</v>
      </c>
      <c r="O245">
        <v>186</v>
      </c>
      <c r="P245">
        <v>41.22</v>
      </c>
      <c r="Q245" t="s">
        <v>8315</v>
      </c>
      <c r="R245" t="s">
        <v>8316</v>
      </c>
      <c r="S245" s="16">
        <v>41861.524837962963</v>
      </c>
      <c r="T245" s="16">
        <v>41891.524837962963</v>
      </c>
    </row>
    <row r="246" spans="1:20" x14ac:dyDescent="0.25">
      <c r="A246">
        <v>3447</v>
      </c>
      <c r="B246" t="s">
        <v>3446</v>
      </c>
      <c r="C246" t="s">
        <v>7557</v>
      </c>
      <c r="D246">
        <v>1000</v>
      </c>
      <c r="E246">
        <v>1078</v>
      </c>
      <c r="F246" t="s">
        <v>8218</v>
      </c>
      <c r="G246" t="s">
        <v>8223</v>
      </c>
      <c r="H246" t="s">
        <v>8245</v>
      </c>
      <c r="I246">
        <v>1458332412</v>
      </c>
      <c r="J246">
        <v>1454448012</v>
      </c>
      <c r="K246" t="b">
        <v>0</v>
      </c>
      <c r="L246">
        <v>14</v>
      </c>
      <c r="M246" t="b">
        <v>1</v>
      </c>
      <c r="N246" t="s">
        <v>8269</v>
      </c>
      <c r="O246">
        <v>108</v>
      </c>
      <c r="P246">
        <v>77</v>
      </c>
      <c r="Q246" t="s">
        <v>8315</v>
      </c>
      <c r="R246" t="s">
        <v>8316</v>
      </c>
      <c r="S246" s="16">
        <v>42402.889027777783</v>
      </c>
      <c r="T246" s="16">
        <v>42447.847361111111</v>
      </c>
    </row>
    <row r="247" spans="1:20" x14ac:dyDescent="0.25">
      <c r="A247">
        <v>3448</v>
      </c>
      <c r="B247" t="s">
        <v>3447</v>
      </c>
      <c r="C247" t="s">
        <v>7558</v>
      </c>
      <c r="D247">
        <v>2100</v>
      </c>
      <c r="E247">
        <v>2305</v>
      </c>
      <c r="F247" t="s">
        <v>8218</v>
      </c>
      <c r="G247" t="s">
        <v>8223</v>
      </c>
      <c r="H247" t="s">
        <v>8245</v>
      </c>
      <c r="I247">
        <v>1418784689</v>
      </c>
      <c r="J247">
        <v>1416192689</v>
      </c>
      <c r="K247" t="b">
        <v>0</v>
      </c>
      <c r="L247">
        <v>45</v>
      </c>
      <c r="M247" t="b">
        <v>1</v>
      </c>
      <c r="N247" t="s">
        <v>8269</v>
      </c>
      <c r="O247">
        <v>110</v>
      </c>
      <c r="P247">
        <v>51.22</v>
      </c>
      <c r="Q247" t="s">
        <v>8315</v>
      </c>
      <c r="R247" t="s">
        <v>8316</v>
      </c>
      <c r="S247" s="16">
        <v>41960.119085648148</v>
      </c>
      <c r="T247" s="16">
        <v>41990.119085648148</v>
      </c>
    </row>
    <row r="248" spans="1:20" x14ac:dyDescent="0.25">
      <c r="A248">
        <v>3449</v>
      </c>
      <c r="B248" t="s">
        <v>3448</v>
      </c>
      <c r="C248" t="s">
        <v>7559</v>
      </c>
      <c r="D248">
        <v>800</v>
      </c>
      <c r="E248">
        <v>1365</v>
      </c>
      <c r="F248" t="s">
        <v>8218</v>
      </c>
      <c r="G248" t="s">
        <v>8223</v>
      </c>
      <c r="H248" t="s">
        <v>8245</v>
      </c>
      <c r="I248">
        <v>1468036800</v>
      </c>
      <c r="J248">
        <v>1465607738</v>
      </c>
      <c r="K248" t="b">
        <v>0</v>
      </c>
      <c r="L248">
        <v>20</v>
      </c>
      <c r="M248" t="b">
        <v>1</v>
      </c>
      <c r="N248" t="s">
        <v>8269</v>
      </c>
      <c r="O248">
        <v>171</v>
      </c>
      <c r="P248">
        <v>68.25</v>
      </c>
      <c r="Q248" t="s">
        <v>8315</v>
      </c>
      <c r="R248" t="s">
        <v>8316</v>
      </c>
      <c r="S248" s="16">
        <v>42532.052523148144</v>
      </c>
      <c r="T248" s="16">
        <v>42560.166666666672</v>
      </c>
    </row>
    <row r="249" spans="1:20" x14ac:dyDescent="0.25">
      <c r="A249">
        <v>3451</v>
      </c>
      <c r="B249" t="s">
        <v>3450</v>
      </c>
      <c r="C249" t="s">
        <v>7561</v>
      </c>
      <c r="D249">
        <v>650</v>
      </c>
      <c r="E249">
        <v>658</v>
      </c>
      <c r="F249" t="s">
        <v>8218</v>
      </c>
      <c r="G249" t="s">
        <v>8223</v>
      </c>
      <c r="H249" t="s">
        <v>8245</v>
      </c>
      <c r="I249">
        <v>1429636927</v>
      </c>
      <c r="J249">
        <v>1427304127</v>
      </c>
      <c r="K249" t="b">
        <v>0</v>
      </c>
      <c r="L249">
        <v>16</v>
      </c>
      <c r="M249" t="b">
        <v>1</v>
      </c>
      <c r="N249" t="s">
        <v>8269</v>
      </c>
      <c r="O249">
        <v>101</v>
      </c>
      <c r="P249">
        <v>41.13</v>
      </c>
      <c r="Q249" t="s">
        <v>8315</v>
      </c>
      <c r="R249" t="s">
        <v>8316</v>
      </c>
      <c r="S249" s="16">
        <v>42088.723692129628</v>
      </c>
      <c r="T249" s="16">
        <v>42115.723692129628</v>
      </c>
    </row>
    <row r="250" spans="1:20" x14ac:dyDescent="0.25">
      <c r="A250">
        <v>3452</v>
      </c>
      <c r="B250" t="s">
        <v>3451</v>
      </c>
      <c r="C250" t="s">
        <v>7562</v>
      </c>
      <c r="D250">
        <v>1000</v>
      </c>
      <c r="E250">
        <v>1532</v>
      </c>
      <c r="F250" t="s">
        <v>8218</v>
      </c>
      <c r="G250" t="s">
        <v>8223</v>
      </c>
      <c r="H250" t="s">
        <v>8245</v>
      </c>
      <c r="I250">
        <v>1406087940</v>
      </c>
      <c r="J250">
        <v>1404141626</v>
      </c>
      <c r="K250" t="b">
        <v>0</v>
      </c>
      <c r="L250">
        <v>37</v>
      </c>
      <c r="M250" t="b">
        <v>1</v>
      </c>
      <c r="N250" t="s">
        <v>8269</v>
      </c>
      <c r="O250">
        <v>153</v>
      </c>
      <c r="P250">
        <v>41.41</v>
      </c>
      <c r="Q250" t="s">
        <v>8315</v>
      </c>
      <c r="R250" t="s">
        <v>8316</v>
      </c>
      <c r="S250" s="16">
        <v>41820.639189814814</v>
      </c>
      <c r="T250" s="16">
        <v>41843.165972222225</v>
      </c>
    </row>
    <row r="251" spans="1:20" x14ac:dyDescent="0.25">
      <c r="A251">
        <v>3455</v>
      </c>
      <c r="B251" t="s">
        <v>3454</v>
      </c>
      <c r="C251" t="s">
        <v>7565</v>
      </c>
      <c r="D251">
        <v>10000</v>
      </c>
      <c r="E251">
        <v>10065</v>
      </c>
      <c r="F251" t="s">
        <v>8218</v>
      </c>
      <c r="G251" t="s">
        <v>8223</v>
      </c>
      <c r="H251" t="s">
        <v>8245</v>
      </c>
      <c r="I251">
        <v>1476381627</v>
      </c>
      <c r="J251">
        <v>1473789627</v>
      </c>
      <c r="K251" t="b">
        <v>0</v>
      </c>
      <c r="L251">
        <v>69</v>
      </c>
      <c r="M251" t="b">
        <v>1</v>
      </c>
      <c r="N251" t="s">
        <v>8269</v>
      </c>
      <c r="O251">
        <v>101</v>
      </c>
      <c r="P251">
        <v>145.87</v>
      </c>
      <c r="Q251" t="s">
        <v>8315</v>
      </c>
      <c r="R251" t="s">
        <v>8316</v>
      </c>
      <c r="S251" s="16">
        <v>42626.7503125</v>
      </c>
      <c r="T251" s="16">
        <v>42656.7503125</v>
      </c>
    </row>
    <row r="252" spans="1:20" x14ac:dyDescent="0.25">
      <c r="A252">
        <v>3456</v>
      </c>
      <c r="B252" t="s">
        <v>3455</v>
      </c>
      <c r="C252" t="s">
        <v>7566</v>
      </c>
      <c r="D252">
        <v>3000</v>
      </c>
      <c r="E252">
        <v>5739</v>
      </c>
      <c r="F252" t="s">
        <v>8218</v>
      </c>
      <c r="G252" t="s">
        <v>8223</v>
      </c>
      <c r="H252" t="s">
        <v>8245</v>
      </c>
      <c r="I252">
        <v>1406876340</v>
      </c>
      <c r="J252">
        <v>1404190567</v>
      </c>
      <c r="K252" t="b">
        <v>0</v>
      </c>
      <c r="L252">
        <v>16</v>
      </c>
      <c r="M252" t="b">
        <v>1</v>
      </c>
      <c r="N252" t="s">
        <v>8269</v>
      </c>
      <c r="O252">
        <v>191</v>
      </c>
      <c r="P252">
        <v>358.69</v>
      </c>
      <c r="Q252" t="s">
        <v>8315</v>
      </c>
      <c r="R252" t="s">
        <v>8316</v>
      </c>
      <c r="S252" s="16">
        <v>41821.205636574072</v>
      </c>
      <c r="T252" s="16">
        <v>41852.290972222225</v>
      </c>
    </row>
    <row r="253" spans="1:20" x14ac:dyDescent="0.25">
      <c r="A253">
        <v>3457</v>
      </c>
      <c r="B253" t="s">
        <v>3456</v>
      </c>
      <c r="C253" t="s">
        <v>7567</v>
      </c>
      <c r="D253">
        <v>2000</v>
      </c>
      <c r="E253">
        <v>2804</v>
      </c>
      <c r="F253" t="s">
        <v>8218</v>
      </c>
      <c r="G253" t="s">
        <v>8223</v>
      </c>
      <c r="H253" t="s">
        <v>8245</v>
      </c>
      <c r="I253">
        <v>1423720740</v>
      </c>
      <c r="J253">
        <v>1421081857</v>
      </c>
      <c r="K253" t="b">
        <v>0</v>
      </c>
      <c r="L253">
        <v>55</v>
      </c>
      <c r="M253" t="b">
        <v>1</v>
      </c>
      <c r="N253" t="s">
        <v>8269</v>
      </c>
      <c r="O253">
        <v>140</v>
      </c>
      <c r="P253">
        <v>50.98</v>
      </c>
      <c r="Q253" t="s">
        <v>8315</v>
      </c>
      <c r="R253" t="s">
        <v>8316</v>
      </c>
      <c r="S253" s="16">
        <v>42016.706678240742</v>
      </c>
      <c r="T253" s="16">
        <v>42047.249305555553</v>
      </c>
    </row>
    <row r="254" spans="1:20" x14ac:dyDescent="0.25">
      <c r="A254">
        <v>3458</v>
      </c>
      <c r="B254" t="s">
        <v>3457</v>
      </c>
      <c r="C254" t="s">
        <v>7568</v>
      </c>
      <c r="D254">
        <v>978</v>
      </c>
      <c r="E254">
        <v>1216</v>
      </c>
      <c r="F254" t="s">
        <v>8218</v>
      </c>
      <c r="G254" t="s">
        <v>8223</v>
      </c>
      <c r="H254" t="s">
        <v>8245</v>
      </c>
      <c r="I254">
        <v>1422937620</v>
      </c>
      <c r="J254">
        <v>1420606303</v>
      </c>
      <c r="K254" t="b">
        <v>0</v>
      </c>
      <c r="L254">
        <v>27</v>
      </c>
      <c r="M254" t="b">
        <v>1</v>
      </c>
      <c r="N254" t="s">
        <v>8269</v>
      </c>
      <c r="O254">
        <v>124</v>
      </c>
      <c r="P254">
        <v>45.04</v>
      </c>
      <c r="Q254" t="s">
        <v>8315</v>
      </c>
      <c r="R254" t="s">
        <v>8316</v>
      </c>
      <c r="S254" s="16">
        <v>42011.202581018515</v>
      </c>
      <c r="T254" s="16">
        <v>42038.185416666667</v>
      </c>
    </row>
    <row r="255" spans="1:20" x14ac:dyDescent="0.25">
      <c r="A255">
        <v>3461</v>
      </c>
      <c r="B255" t="s">
        <v>3460</v>
      </c>
      <c r="C255" t="s">
        <v>7571</v>
      </c>
      <c r="D255">
        <v>500</v>
      </c>
      <c r="E255">
        <v>695</v>
      </c>
      <c r="F255" t="s">
        <v>8218</v>
      </c>
      <c r="G255" t="s">
        <v>8223</v>
      </c>
      <c r="H255" t="s">
        <v>8245</v>
      </c>
      <c r="I255">
        <v>1477710000</v>
      </c>
      <c r="J255">
        <v>1475248279</v>
      </c>
      <c r="K255" t="b">
        <v>0</v>
      </c>
      <c r="L255">
        <v>12</v>
      </c>
      <c r="M255" t="b">
        <v>1</v>
      </c>
      <c r="N255" t="s">
        <v>8269</v>
      </c>
      <c r="O255">
        <v>139</v>
      </c>
      <c r="P255">
        <v>57.92</v>
      </c>
      <c r="Q255" t="s">
        <v>8315</v>
      </c>
      <c r="R255" t="s">
        <v>8316</v>
      </c>
      <c r="S255" s="16">
        <v>42643.632858796293</v>
      </c>
      <c r="T255" s="16">
        <v>42672.125</v>
      </c>
    </row>
    <row r="256" spans="1:20" x14ac:dyDescent="0.25">
      <c r="A256">
        <v>3462</v>
      </c>
      <c r="B256" t="s">
        <v>3461</v>
      </c>
      <c r="C256" t="s">
        <v>7572</v>
      </c>
      <c r="D256">
        <v>250</v>
      </c>
      <c r="E256">
        <v>505</v>
      </c>
      <c r="F256" t="s">
        <v>8218</v>
      </c>
      <c r="G256" t="s">
        <v>8223</v>
      </c>
      <c r="H256" t="s">
        <v>8245</v>
      </c>
      <c r="I256">
        <v>1436551200</v>
      </c>
      <c r="J256">
        <v>1435181628</v>
      </c>
      <c r="K256" t="b">
        <v>0</v>
      </c>
      <c r="L256">
        <v>17</v>
      </c>
      <c r="M256" t="b">
        <v>1</v>
      </c>
      <c r="N256" t="s">
        <v>8269</v>
      </c>
      <c r="O256">
        <v>202</v>
      </c>
      <c r="P256">
        <v>29.71</v>
      </c>
      <c r="Q256" t="s">
        <v>8315</v>
      </c>
      <c r="R256" t="s">
        <v>8316</v>
      </c>
      <c r="S256" s="16">
        <v>42179.898472222223</v>
      </c>
      <c r="T256" s="16">
        <v>42195.75</v>
      </c>
    </row>
    <row r="257" spans="1:20" x14ac:dyDescent="0.25">
      <c r="A257">
        <v>3464</v>
      </c>
      <c r="B257" t="s">
        <v>3463</v>
      </c>
      <c r="C257" t="s">
        <v>7574</v>
      </c>
      <c r="D257">
        <v>5000</v>
      </c>
      <c r="E257">
        <v>5116.18</v>
      </c>
      <c r="F257" t="s">
        <v>8218</v>
      </c>
      <c r="G257" t="s">
        <v>8223</v>
      </c>
      <c r="H257" t="s">
        <v>8245</v>
      </c>
      <c r="I257">
        <v>1471921637</v>
      </c>
      <c r="J257">
        <v>1469329637</v>
      </c>
      <c r="K257" t="b">
        <v>0</v>
      </c>
      <c r="L257">
        <v>93</v>
      </c>
      <c r="M257" t="b">
        <v>1</v>
      </c>
      <c r="N257" t="s">
        <v>8269</v>
      </c>
      <c r="O257">
        <v>102</v>
      </c>
      <c r="P257">
        <v>55.01</v>
      </c>
      <c r="Q257" t="s">
        <v>8315</v>
      </c>
      <c r="R257" t="s">
        <v>8316</v>
      </c>
      <c r="S257" s="16">
        <v>42575.130057870367</v>
      </c>
      <c r="T257" s="16">
        <v>42605.130057870367</v>
      </c>
    </row>
    <row r="258" spans="1:20" x14ac:dyDescent="0.25">
      <c r="A258">
        <v>3466</v>
      </c>
      <c r="B258" t="s">
        <v>3465</v>
      </c>
      <c r="C258" t="s">
        <v>7576</v>
      </c>
      <c r="D258">
        <v>3500</v>
      </c>
      <c r="E258">
        <v>4450</v>
      </c>
      <c r="F258" t="s">
        <v>8218</v>
      </c>
      <c r="G258" t="s">
        <v>8223</v>
      </c>
      <c r="H258" t="s">
        <v>8245</v>
      </c>
      <c r="I258">
        <v>1461108450</v>
      </c>
      <c r="J258">
        <v>1455928050</v>
      </c>
      <c r="K258" t="b">
        <v>0</v>
      </c>
      <c r="L258">
        <v>61</v>
      </c>
      <c r="M258" t="b">
        <v>1</v>
      </c>
      <c r="N258" t="s">
        <v>8269</v>
      </c>
      <c r="O258">
        <v>127</v>
      </c>
      <c r="P258">
        <v>72.95</v>
      </c>
      <c r="Q258" t="s">
        <v>8315</v>
      </c>
      <c r="R258" t="s">
        <v>8316</v>
      </c>
      <c r="S258" s="16">
        <v>42420.019097222219</v>
      </c>
      <c r="T258" s="16">
        <v>42479.977430555555</v>
      </c>
    </row>
    <row r="259" spans="1:20" x14ac:dyDescent="0.25">
      <c r="A259">
        <v>3467</v>
      </c>
      <c r="B259" t="s">
        <v>3466</v>
      </c>
      <c r="C259" t="s">
        <v>7577</v>
      </c>
      <c r="D259">
        <v>3000</v>
      </c>
      <c r="E259">
        <v>3030</v>
      </c>
      <c r="F259" t="s">
        <v>8218</v>
      </c>
      <c r="G259" t="s">
        <v>8223</v>
      </c>
      <c r="H259" t="s">
        <v>8245</v>
      </c>
      <c r="I259">
        <v>1426864032</v>
      </c>
      <c r="J259">
        <v>1424275632</v>
      </c>
      <c r="K259" t="b">
        <v>0</v>
      </c>
      <c r="L259">
        <v>47</v>
      </c>
      <c r="M259" t="b">
        <v>1</v>
      </c>
      <c r="N259" t="s">
        <v>8269</v>
      </c>
      <c r="O259">
        <v>101</v>
      </c>
      <c r="P259">
        <v>64.47</v>
      </c>
      <c r="Q259" t="s">
        <v>8315</v>
      </c>
      <c r="R259" t="s">
        <v>8316</v>
      </c>
      <c r="S259" s="16">
        <v>42053.671666666662</v>
      </c>
      <c r="T259" s="16">
        <v>42083.630000000005</v>
      </c>
    </row>
    <row r="260" spans="1:20" x14ac:dyDescent="0.25">
      <c r="A260">
        <v>3468</v>
      </c>
      <c r="B260" t="s">
        <v>3467</v>
      </c>
      <c r="C260" t="s">
        <v>7578</v>
      </c>
      <c r="D260">
        <v>10000</v>
      </c>
      <c r="E260">
        <v>12178</v>
      </c>
      <c r="F260" t="s">
        <v>8218</v>
      </c>
      <c r="G260" t="s">
        <v>8223</v>
      </c>
      <c r="H260" t="s">
        <v>8245</v>
      </c>
      <c r="I260">
        <v>1474426800</v>
      </c>
      <c r="J260">
        <v>1471976529</v>
      </c>
      <c r="K260" t="b">
        <v>0</v>
      </c>
      <c r="L260">
        <v>17</v>
      </c>
      <c r="M260" t="b">
        <v>1</v>
      </c>
      <c r="N260" t="s">
        <v>8269</v>
      </c>
      <c r="O260">
        <v>122</v>
      </c>
      <c r="P260">
        <v>716.35</v>
      </c>
      <c r="Q260" t="s">
        <v>8315</v>
      </c>
      <c r="R260" t="s">
        <v>8316</v>
      </c>
      <c r="S260" s="16">
        <v>42605.765381944439</v>
      </c>
      <c r="T260" s="16">
        <v>42634.125</v>
      </c>
    </row>
    <row r="261" spans="1:20" x14ac:dyDescent="0.25">
      <c r="A261">
        <v>3469</v>
      </c>
      <c r="B261" t="s">
        <v>3468</v>
      </c>
      <c r="C261" t="s">
        <v>7579</v>
      </c>
      <c r="D261">
        <v>2800</v>
      </c>
      <c r="E261">
        <v>3175</v>
      </c>
      <c r="F261" t="s">
        <v>8218</v>
      </c>
      <c r="G261" t="s">
        <v>8223</v>
      </c>
      <c r="H261" t="s">
        <v>8245</v>
      </c>
      <c r="I261">
        <v>1461857045</v>
      </c>
      <c r="J261">
        <v>1459265045</v>
      </c>
      <c r="K261" t="b">
        <v>0</v>
      </c>
      <c r="L261">
        <v>63</v>
      </c>
      <c r="M261" t="b">
        <v>1</v>
      </c>
      <c r="N261" t="s">
        <v>8269</v>
      </c>
      <c r="O261">
        <v>113</v>
      </c>
      <c r="P261">
        <v>50.4</v>
      </c>
      <c r="Q261" t="s">
        <v>8315</v>
      </c>
      <c r="R261" t="s">
        <v>8316</v>
      </c>
      <c r="S261" s="16">
        <v>42458.641724537039</v>
      </c>
      <c r="T261" s="16">
        <v>42488.641724537039</v>
      </c>
    </row>
    <row r="262" spans="1:20" x14ac:dyDescent="0.25">
      <c r="A262">
        <v>3470</v>
      </c>
      <c r="B262" t="s">
        <v>3469</v>
      </c>
      <c r="C262" t="s">
        <v>7580</v>
      </c>
      <c r="D262">
        <v>250</v>
      </c>
      <c r="E262">
        <v>375</v>
      </c>
      <c r="F262" t="s">
        <v>8218</v>
      </c>
      <c r="G262" t="s">
        <v>8223</v>
      </c>
      <c r="H262" t="s">
        <v>8245</v>
      </c>
      <c r="I262">
        <v>1468618680</v>
      </c>
      <c r="J262">
        <v>1465345902</v>
      </c>
      <c r="K262" t="b">
        <v>0</v>
      </c>
      <c r="L262">
        <v>9</v>
      </c>
      <c r="M262" t="b">
        <v>1</v>
      </c>
      <c r="N262" t="s">
        <v>8269</v>
      </c>
      <c r="O262">
        <v>150</v>
      </c>
      <c r="P262">
        <v>41.67</v>
      </c>
      <c r="Q262" t="s">
        <v>8315</v>
      </c>
      <c r="R262" t="s">
        <v>8316</v>
      </c>
      <c r="S262" s="16">
        <v>42529.022013888884</v>
      </c>
      <c r="T262" s="16">
        <v>42566.901388888888</v>
      </c>
    </row>
    <row r="263" spans="1:20" x14ac:dyDescent="0.25">
      <c r="A263">
        <v>3472</v>
      </c>
      <c r="B263" t="s">
        <v>3471</v>
      </c>
      <c r="C263" t="s">
        <v>7582</v>
      </c>
      <c r="D263">
        <v>2000</v>
      </c>
      <c r="E263">
        <v>2041</v>
      </c>
      <c r="F263" t="s">
        <v>8218</v>
      </c>
      <c r="G263" t="s">
        <v>8223</v>
      </c>
      <c r="H263" t="s">
        <v>8245</v>
      </c>
      <c r="I263">
        <v>1415253540</v>
      </c>
      <c r="J263">
        <v>1413432331</v>
      </c>
      <c r="K263" t="b">
        <v>0</v>
      </c>
      <c r="L263">
        <v>23</v>
      </c>
      <c r="M263" t="b">
        <v>1</v>
      </c>
      <c r="N263" t="s">
        <v>8269</v>
      </c>
      <c r="O263">
        <v>102</v>
      </c>
      <c r="P263">
        <v>88.74</v>
      </c>
      <c r="Q263" t="s">
        <v>8315</v>
      </c>
      <c r="R263" t="s">
        <v>8316</v>
      </c>
      <c r="S263" s="16">
        <v>41928.170497685183</v>
      </c>
      <c r="T263" s="16">
        <v>41949.249305555553</v>
      </c>
    </row>
    <row r="264" spans="1:20" x14ac:dyDescent="0.25">
      <c r="A264">
        <v>3473</v>
      </c>
      <c r="B264" t="s">
        <v>3472</v>
      </c>
      <c r="C264" t="s">
        <v>7583</v>
      </c>
      <c r="D264">
        <v>4900</v>
      </c>
      <c r="E264">
        <v>4900</v>
      </c>
      <c r="F264" t="s">
        <v>8218</v>
      </c>
      <c r="G264" t="s">
        <v>8223</v>
      </c>
      <c r="H264" t="s">
        <v>8245</v>
      </c>
      <c r="I264">
        <v>1426883220</v>
      </c>
      <c r="J264">
        <v>1425067296</v>
      </c>
      <c r="K264" t="b">
        <v>0</v>
      </c>
      <c r="L264">
        <v>33</v>
      </c>
      <c r="M264" t="b">
        <v>1</v>
      </c>
      <c r="N264" t="s">
        <v>8269</v>
      </c>
      <c r="O264">
        <v>100</v>
      </c>
      <c r="P264">
        <v>148.47999999999999</v>
      </c>
      <c r="Q264" t="s">
        <v>8315</v>
      </c>
      <c r="R264" t="s">
        <v>8316</v>
      </c>
      <c r="S264" s="16">
        <v>42062.834444444445</v>
      </c>
      <c r="T264" s="16">
        <v>42083.852083333331</v>
      </c>
    </row>
    <row r="265" spans="1:20" x14ac:dyDescent="0.25">
      <c r="A265">
        <v>3476</v>
      </c>
      <c r="B265" t="s">
        <v>3475</v>
      </c>
      <c r="C265" t="s">
        <v>7586</v>
      </c>
      <c r="D265">
        <v>300</v>
      </c>
      <c r="E265">
        <v>312</v>
      </c>
      <c r="F265" t="s">
        <v>8218</v>
      </c>
      <c r="G265" t="s">
        <v>8223</v>
      </c>
      <c r="H265" t="s">
        <v>8245</v>
      </c>
      <c r="I265">
        <v>1414378800</v>
      </c>
      <c r="J265">
        <v>1412836990</v>
      </c>
      <c r="K265" t="b">
        <v>0</v>
      </c>
      <c r="L265">
        <v>6</v>
      </c>
      <c r="M265" t="b">
        <v>1</v>
      </c>
      <c r="N265" t="s">
        <v>8269</v>
      </c>
      <c r="O265">
        <v>104</v>
      </c>
      <c r="P265">
        <v>52</v>
      </c>
      <c r="Q265" t="s">
        <v>8315</v>
      </c>
      <c r="R265" t="s">
        <v>8316</v>
      </c>
      <c r="S265" s="16">
        <v>41921.279976851853</v>
      </c>
      <c r="T265" s="16">
        <v>41939.125</v>
      </c>
    </row>
    <row r="266" spans="1:20" x14ac:dyDescent="0.25">
      <c r="A266">
        <v>3477</v>
      </c>
      <c r="B266" t="s">
        <v>3476</v>
      </c>
      <c r="C266" t="s">
        <v>7587</v>
      </c>
      <c r="D266">
        <v>1800</v>
      </c>
      <c r="E266">
        <v>2076</v>
      </c>
      <c r="F266" t="s">
        <v>8218</v>
      </c>
      <c r="G266" t="s">
        <v>8223</v>
      </c>
      <c r="H266" t="s">
        <v>8245</v>
      </c>
      <c r="I266">
        <v>1431831600</v>
      </c>
      <c r="J266">
        <v>1430761243</v>
      </c>
      <c r="K266" t="b">
        <v>0</v>
      </c>
      <c r="L266">
        <v>39</v>
      </c>
      <c r="M266" t="b">
        <v>1</v>
      </c>
      <c r="N266" t="s">
        <v>8269</v>
      </c>
      <c r="O266">
        <v>115</v>
      </c>
      <c r="P266">
        <v>53.23</v>
      </c>
      <c r="Q266" t="s">
        <v>8315</v>
      </c>
      <c r="R266" t="s">
        <v>8316</v>
      </c>
      <c r="S266" s="16">
        <v>42128.736608796295</v>
      </c>
      <c r="T266" s="16">
        <v>42141.125</v>
      </c>
    </row>
    <row r="267" spans="1:20" x14ac:dyDescent="0.25">
      <c r="A267">
        <v>3478</v>
      </c>
      <c r="B267" t="s">
        <v>3477</v>
      </c>
      <c r="C267" t="s">
        <v>7588</v>
      </c>
      <c r="D267">
        <v>2000</v>
      </c>
      <c r="E267">
        <v>2257</v>
      </c>
      <c r="F267" t="s">
        <v>8218</v>
      </c>
      <c r="G267" t="s">
        <v>8223</v>
      </c>
      <c r="H267" t="s">
        <v>8245</v>
      </c>
      <c r="I267">
        <v>1426539600</v>
      </c>
      <c r="J267">
        <v>1424296822</v>
      </c>
      <c r="K267" t="b">
        <v>0</v>
      </c>
      <c r="L267">
        <v>57</v>
      </c>
      <c r="M267" t="b">
        <v>1</v>
      </c>
      <c r="N267" t="s">
        <v>8269</v>
      </c>
      <c r="O267">
        <v>113</v>
      </c>
      <c r="P267">
        <v>39.6</v>
      </c>
      <c r="Q267" t="s">
        <v>8315</v>
      </c>
      <c r="R267" t="s">
        <v>8316</v>
      </c>
      <c r="S267" s="16">
        <v>42053.916921296302</v>
      </c>
      <c r="T267" s="16">
        <v>42079.875</v>
      </c>
    </row>
    <row r="268" spans="1:20" x14ac:dyDescent="0.25">
      <c r="A268">
        <v>3480</v>
      </c>
      <c r="B268" t="s">
        <v>3479</v>
      </c>
      <c r="C268" t="s">
        <v>7590</v>
      </c>
      <c r="D268">
        <v>1500</v>
      </c>
      <c r="E268">
        <v>2140</v>
      </c>
      <c r="F268" t="s">
        <v>8218</v>
      </c>
      <c r="G268" t="s">
        <v>8223</v>
      </c>
      <c r="H268" t="s">
        <v>8245</v>
      </c>
      <c r="I268">
        <v>1436562000</v>
      </c>
      <c r="J268">
        <v>1434440227</v>
      </c>
      <c r="K268" t="b">
        <v>0</v>
      </c>
      <c r="L268">
        <v>13</v>
      </c>
      <c r="M268" t="b">
        <v>1</v>
      </c>
      <c r="N268" t="s">
        <v>8269</v>
      </c>
      <c r="O268">
        <v>143</v>
      </c>
      <c r="P268">
        <v>164.62</v>
      </c>
      <c r="Q268" t="s">
        <v>8315</v>
      </c>
      <c r="R268" t="s">
        <v>8316</v>
      </c>
      <c r="S268" s="16">
        <v>42171.317442129628</v>
      </c>
      <c r="T268" s="16">
        <v>42195.875</v>
      </c>
    </row>
    <row r="269" spans="1:20" x14ac:dyDescent="0.25">
      <c r="A269">
        <v>3483</v>
      </c>
      <c r="B269" t="s">
        <v>3482</v>
      </c>
      <c r="C269" t="s">
        <v>7593</v>
      </c>
      <c r="D269">
        <v>3350</v>
      </c>
      <c r="E269">
        <v>5358</v>
      </c>
      <c r="F269" t="s">
        <v>8218</v>
      </c>
      <c r="G269" t="s">
        <v>8223</v>
      </c>
      <c r="H269" t="s">
        <v>8245</v>
      </c>
      <c r="I269">
        <v>1404403381</v>
      </c>
      <c r="J269">
        <v>1401811381</v>
      </c>
      <c r="K269" t="b">
        <v>0</v>
      </c>
      <c r="L269">
        <v>133</v>
      </c>
      <c r="M269" t="b">
        <v>1</v>
      </c>
      <c r="N269" t="s">
        <v>8269</v>
      </c>
      <c r="O269">
        <v>160</v>
      </c>
      <c r="P269">
        <v>40.29</v>
      </c>
      <c r="Q269" t="s">
        <v>8315</v>
      </c>
      <c r="R269" t="s">
        <v>8316</v>
      </c>
      <c r="S269" s="16">
        <v>41793.668761574074</v>
      </c>
      <c r="T269" s="16">
        <v>41823.668761574074</v>
      </c>
    </row>
    <row r="270" spans="1:20" x14ac:dyDescent="0.25">
      <c r="A270">
        <v>3484</v>
      </c>
      <c r="B270" t="s">
        <v>3483</v>
      </c>
      <c r="C270" t="s">
        <v>7594</v>
      </c>
      <c r="D270">
        <v>2500</v>
      </c>
      <c r="E270">
        <v>2856</v>
      </c>
      <c r="F270" t="s">
        <v>8218</v>
      </c>
      <c r="G270" t="s">
        <v>8223</v>
      </c>
      <c r="H270" t="s">
        <v>8245</v>
      </c>
      <c r="I270">
        <v>1466014499</v>
      </c>
      <c r="J270">
        <v>1463422499</v>
      </c>
      <c r="K270" t="b">
        <v>0</v>
      </c>
      <c r="L270">
        <v>44</v>
      </c>
      <c r="M270" t="b">
        <v>1</v>
      </c>
      <c r="N270" t="s">
        <v>8269</v>
      </c>
      <c r="O270">
        <v>114</v>
      </c>
      <c r="P270">
        <v>64.91</v>
      </c>
      <c r="Q270" t="s">
        <v>8315</v>
      </c>
      <c r="R270" t="s">
        <v>8316</v>
      </c>
      <c r="S270" s="16">
        <v>42506.760405092587</v>
      </c>
      <c r="T270" s="16">
        <v>42536.760405092587</v>
      </c>
    </row>
    <row r="271" spans="1:20" x14ac:dyDescent="0.25">
      <c r="A271">
        <v>3485</v>
      </c>
      <c r="B271" t="s">
        <v>3484</v>
      </c>
      <c r="C271" t="s">
        <v>7595</v>
      </c>
      <c r="D271">
        <v>1650</v>
      </c>
      <c r="E271">
        <v>1660</v>
      </c>
      <c r="F271" t="s">
        <v>8218</v>
      </c>
      <c r="G271" t="s">
        <v>8223</v>
      </c>
      <c r="H271" t="s">
        <v>8245</v>
      </c>
      <c r="I271">
        <v>1454431080</v>
      </c>
      <c r="J271">
        <v>1451839080</v>
      </c>
      <c r="K271" t="b">
        <v>0</v>
      </c>
      <c r="L271">
        <v>30</v>
      </c>
      <c r="M271" t="b">
        <v>1</v>
      </c>
      <c r="N271" t="s">
        <v>8269</v>
      </c>
      <c r="O271">
        <v>101</v>
      </c>
      <c r="P271">
        <v>55.33</v>
      </c>
      <c r="Q271" t="s">
        <v>8315</v>
      </c>
      <c r="R271" t="s">
        <v>8316</v>
      </c>
      <c r="S271" s="16">
        <v>42372.693055555559</v>
      </c>
      <c r="T271" s="16">
        <v>42402.693055555559</v>
      </c>
    </row>
    <row r="272" spans="1:20" x14ac:dyDescent="0.25">
      <c r="A272">
        <v>3486</v>
      </c>
      <c r="B272" t="s">
        <v>3485</v>
      </c>
      <c r="C272" t="s">
        <v>7596</v>
      </c>
      <c r="D272">
        <v>3000</v>
      </c>
      <c r="E272">
        <v>4656</v>
      </c>
      <c r="F272" t="s">
        <v>8218</v>
      </c>
      <c r="G272" t="s">
        <v>8223</v>
      </c>
      <c r="H272" t="s">
        <v>8245</v>
      </c>
      <c r="I272">
        <v>1433314740</v>
      </c>
      <c r="J272">
        <v>1430600401</v>
      </c>
      <c r="K272" t="b">
        <v>0</v>
      </c>
      <c r="L272">
        <v>56</v>
      </c>
      <c r="M272" t="b">
        <v>1</v>
      </c>
      <c r="N272" t="s">
        <v>8269</v>
      </c>
      <c r="O272">
        <v>155</v>
      </c>
      <c r="P272">
        <v>83.14</v>
      </c>
      <c r="Q272" t="s">
        <v>8315</v>
      </c>
      <c r="R272" t="s">
        <v>8316</v>
      </c>
      <c r="S272" s="16">
        <v>42126.87501157407</v>
      </c>
      <c r="T272" s="16">
        <v>42158.290972222225</v>
      </c>
    </row>
    <row r="273" spans="1:20" x14ac:dyDescent="0.25">
      <c r="A273">
        <v>3488</v>
      </c>
      <c r="B273" t="s">
        <v>3487</v>
      </c>
      <c r="C273" t="s">
        <v>7598</v>
      </c>
      <c r="D273">
        <v>3000</v>
      </c>
      <c r="E273">
        <v>3636</v>
      </c>
      <c r="F273" t="s">
        <v>8218</v>
      </c>
      <c r="G273" t="s">
        <v>8223</v>
      </c>
      <c r="H273" t="s">
        <v>8245</v>
      </c>
      <c r="I273">
        <v>1429286400</v>
      </c>
      <c r="J273">
        <v>1427221560</v>
      </c>
      <c r="K273" t="b">
        <v>0</v>
      </c>
      <c r="L273">
        <v>29</v>
      </c>
      <c r="M273" t="b">
        <v>1</v>
      </c>
      <c r="N273" t="s">
        <v>8269</v>
      </c>
      <c r="O273">
        <v>121</v>
      </c>
      <c r="P273">
        <v>125.38</v>
      </c>
      <c r="Q273" t="s">
        <v>8315</v>
      </c>
      <c r="R273" t="s">
        <v>8316</v>
      </c>
      <c r="S273" s="16">
        <v>42087.768055555556</v>
      </c>
      <c r="T273" s="16">
        <v>42111.666666666672</v>
      </c>
    </row>
    <row r="274" spans="1:20" x14ac:dyDescent="0.25">
      <c r="A274">
        <v>3490</v>
      </c>
      <c r="B274" t="s">
        <v>3489</v>
      </c>
      <c r="C274" t="s">
        <v>7600</v>
      </c>
      <c r="D274">
        <v>1000</v>
      </c>
      <c r="E274">
        <v>1275</v>
      </c>
      <c r="F274" t="s">
        <v>8218</v>
      </c>
      <c r="G274" t="s">
        <v>8223</v>
      </c>
      <c r="H274" t="s">
        <v>8245</v>
      </c>
      <c r="I274">
        <v>1460574924</v>
      </c>
      <c r="J274">
        <v>1457982924</v>
      </c>
      <c r="K274" t="b">
        <v>0</v>
      </c>
      <c r="L274">
        <v>27</v>
      </c>
      <c r="M274" t="b">
        <v>1</v>
      </c>
      <c r="N274" t="s">
        <v>8269</v>
      </c>
      <c r="O274">
        <v>128</v>
      </c>
      <c r="P274">
        <v>47.22</v>
      </c>
      <c r="Q274" t="s">
        <v>8315</v>
      </c>
      <c r="R274" t="s">
        <v>8316</v>
      </c>
      <c r="S274" s="16">
        <v>42443.802361111113</v>
      </c>
      <c r="T274" s="16">
        <v>42473.802361111113</v>
      </c>
    </row>
    <row r="275" spans="1:20" x14ac:dyDescent="0.25">
      <c r="A275">
        <v>3491</v>
      </c>
      <c r="B275" t="s">
        <v>3490</v>
      </c>
      <c r="C275" t="s">
        <v>7601</v>
      </c>
      <c r="D275">
        <v>500</v>
      </c>
      <c r="E275">
        <v>791</v>
      </c>
      <c r="F275" t="s">
        <v>8218</v>
      </c>
      <c r="G275" t="s">
        <v>8223</v>
      </c>
      <c r="H275" t="s">
        <v>8245</v>
      </c>
      <c r="I275">
        <v>1431928784</v>
      </c>
      <c r="J275">
        <v>1430114384</v>
      </c>
      <c r="K275" t="b">
        <v>0</v>
      </c>
      <c r="L275">
        <v>10</v>
      </c>
      <c r="M275" t="b">
        <v>1</v>
      </c>
      <c r="N275" t="s">
        <v>8269</v>
      </c>
      <c r="O275">
        <v>158</v>
      </c>
      <c r="P275">
        <v>79.099999999999994</v>
      </c>
      <c r="Q275" t="s">
        <v>8315</v>
      </c>
      <c r="R275" t="s">
        <v>8316</v>
      </c>
      <c r="S275" s="16">
        <v>42121.249814814815</v>
      </c>
      <c r="T275" s="16">
        <v>42142.249814814815</v>
      </c>
    </row>
    <row r="276" spans="1:20" x14ac:dyDescent="0.25">
      <c r="A276">
        <v>3492</v>
      </c>
      <c r="B276" t="s">
        <v>3491</v>
      </c>
      <c r="C276" t="s">
        <v>7602</v>
      </c>
      <c r="D276">
        <v>3800</v>
      </c>
      <c r="E276">
        <v>4000.22</v>
      </c>
      <c r="F276" t="s">
        <v>8218</v>
      </c>
      <c r="G276" t="s">
        <v>8223</v>
      </c>
      <c r="H276" t="s">
        <v>8245</v>
      </c>
      <c r="I276">
        <v>1445818397</v>
      </c>
      <c r="J276">
        <v>1442794397</v>
      </c>
      <c r="K276" t="b">
        <v>0</v>
      </c>
      <c r="L276">
        <v>35</v>
      </c>
      <c r="M276" t="b">
        <v>1</v>
      </c>
      <c r="N276" t="s">
        <v>8269</v>
      </c>
      <c r="O276">
        <v>105</v>
      </c>
      <c r="P276">
        <v>114.29</v>
      </c>
      <c r="Q276" t="s">
        <v>8315</v>
      </c>
      <c r="R276" t="s">
        <v>8316</v>
      </c>
      <c r="S276" s="16">
        <v>42268.009224537032</v>
      </c>
      <c r="T276" s="16">
        <v>42303.009224537032</v>
      </c>
    </row>
    <row r="277" spans="1:20" x14ac:dyDescent="0.25">
      <c r="A277">
        <v>3493</v>
      </c>
      <c r="B277" t="s">
        <v>3492</v>
      </c>
      <c r="C277" t="s">
        <v>7603</v>
      </c>
      <c r="D277">
        <v>1500</v>
      </c>
      <c r="E277">
        <v>1500</v>
      </c>
      <c r="F277" t="s">
        <v>8218</v>
      </c>
      <c r="G277" t="s">
        <v>8223</v>
      </c>
      <c r="H277" t="s">
        <v>8245</v>
      </c>
      <c r="I277">
        <v>1408252260</v>
      </c>
      <c r="J277">
        <v>1406580436</v>
      </c>
      <c r="K277" t="b">
        <v>0</v>
      </c>
      <c r="L277">
        <v>29</v>
      </c>
      <c r="M277" t="b">
        <v>1</v>
      </c>
      <c r="N277" t="s">
        <v>8269</v>
      </c>
      <c r="O277">
        <v>100</v>
      </c>
      <c r="P277">
        <v>51.72</v>
      </c>
      <c r="Q277" t="s">
        <v>8315</v>
      </c>
      <c r="R277" t="s">
        <v>8316</v>
      </c>
      <c r="S277" s="16">
        <v>41848.866157407407</v>
      </c>
      <c r="T277" s="16">
        <v>41868.21597222222</v>
      </c>
    </row>
    <row r="278" spans="1:20" x14ac:dyDescent="0.25">
      <c r="A278">
        <v>3494</v>
      </c>
      <c r="B278" t="s">
        <v>3493</v>
      </c>
      <c r="C278" t="s">
        <v>7604</v>
      </c>
      <c r="D278">
        <v>400</v>
      </c>
      <c r="E278">
        <v>400</v>
      </c>
      <c r="F278" t="s">
        <v>8218</v>
      </c>
      <c r="G278" t="s">
        <v>8223</v>
      </c>
      <c r="H278" t="s">
        <v>8245</v>
      </c>
      <c r="I278">
        <v>1480140000</v>
      </c>
      <c r="J278">
        <v>1479186575</v>
      </c>
      <c r="K278" t="b">
        <v>0</v>
      </c>
      <c r="L278">
        <v>13</v>
      </c>
      <c r="M278" t="b">
        <v>1</v>
      </c>
      <c r="N278" t="s">
        <v>8269</v>
      </c>
      <c r="O278">
        <v>100</v>
      </c>
      <c r="P278">
        <v>30.77</v>
      </c>
      <c r="Q278" t="s">
        <v>8315</v>
      </c>
      <c r="R278" t="s">
        <v>8316</v>
      </c>
      <c r="S278" s="16">
        <v>42689.214988425927</v>
      </c>
      <c r="T278" s="16">
        <v>42700.25</v>
      </c>
    </row>
    <row r="279" spans="1:20" x14ac:dyDescent="0.25">
      <c r="A279">
        <v>3496</v>
      </c>
      <c r="B279" t="s">
        <v>3495</v>
      </c>
      <c r="C279" t="s">
        <v>7606</v>
      </c>
      <c r="D279">
        <v>3000</v>
      </c>
      <c r="E279">
        <v>3732</v>
      </c>
      <c r="F279" t="s">
        <v>8218</v>
      </c>
      <c r="G279" t="s">
        <v>8223</v>
      </c>
      <c r="H279" t="s">
        <v>8245</v>
      </c>
      <c r="I279">
        <v>1473625166</v>
      </c>
      <c r="J279">
        <v>1470169166</v>
      </c>
      <c r="K279" t="b">
        <v>0</v>
      </c>
      <c r="L279">
        <v>78</v>
      </c>
      <c r="M279" t="b">
        <v>1</v>
      </c>
      <c r="N279" t="s">
        <v>8269</v>
      </c>
      <c r="O279">
        <v>124</v>
      </c>
      <c r="P279">
        <v>47.85</v>
      </c>
      <c r="Q279" t="s">
        <v>8315</v>
      </c>
      <c r="R279" t="s">
        <v>8316</v>
      </c>
      <c r="S279" s="16">
        <v>42584.846828703703</v>
      </c>
      <c r="T279" s="16">
        <v>42624.846828703703</v>
      </c>
    </row>
    <row r="280" spans="1:20" x14ac:dyDescent="0.25">
      <c r="A280">
        <v>3497</v>
      </c>
      <c r="B280" t="s">
        <v>3496</v>
      </c>
      <c r="C280" t="s">
        <v>7607</v>
      </c>
      <c r="D280">
        <v>1551</v>
      </c>
      <c r="E280">
        <v>1686</v>
      </c>
      <c r="F280" t="s">
        <v>8218</v>
      </c>
      <c r="G280" t="s">
        <v>8223</v>
      </c>
      <c r="H280" t="s">
        <v>8245</v>
      </c>
      <c r="I280">
        <v>1464904800</v>
      </c>
      <c r="J280">
        <v>1463852904</v>
      </c>
      <c r="K280" t="b">
        <v>0</v>
      </c>
      <c r="L280">
        <v>49</v>
      </c>
      <c r="M280" t="b">
        <v>1</v>
      </c>
      <c r="N280" t="s">
        <v>8269</v>
      </c>
      <c r="O280">
        <v>109</v>
      </c>
      <c r="P280">
        <v>34.409999999999997</v>
      </c>
      <c r="Q280" t="s">
        <v>8315</v>
      </c>
      <c r="R280" t="s">
        <v>8316</v>
      </c>
      <c r="S280" s="16">
        <v>42511.741944444439</v>
      </c>
      <c r="T280" s="16">
        <v>42523.916666666672</v>
      </c>
    </row>
    <row r="281" spans="1:20" x14ac:dyDescent="0.25">
      <c r="A281">
        <v>3499</v>
      </c>
      <c r="B281" t="s">
        <v>3498</v>
      </c>
      <c r="C281" t="s">
        <v>7609</v>
      </c>
      <c r="D281">
        <v>2000</v>
      </c>
      <c r="E281">
        <v>2110</v>
      </c>
      <c r="F281" t="s">
        <v>8218</v>
      </c>
      <c r="G281" t="s">
        <v>8223</v>
      </c>
      <c r="H281" t="s">
        <v>8245</v>
      </c>
      <c r="I281">
        <v>1435733940</v>
      </c>
      <c r="J281">
        <v>1431046325</v>
      </c>
      <c r="K281" t="b">
        <v>0</v>
      </c>
      <c r="L281">
        <v>35</v>
      </c>
      <c r="M281" t="b">
        <v>1</v>
      </c>
      <c r="N281" t="s">
        <v>8269</v>
      </c>
      <c r="O281">
        <v>106</v>
      </c>
      <c r="P281">
        <v>60.29</v>
      </c>
      <c r="Q281" t="s">
        <v>8315</v>
      </c>
      <c r="R281" t="s">
        <v>8316</v>
      </c>
      <c r="S281" s="16">
        <v>42132.036168981482</v>
      </c>
      <c r="T281" s="16">
        <v>42186.290972222225</v>
      </c>
    </row>
    <row r="282" spans="1:20" x14ac:dyDescent="0.25">
      <c r="A282">
        <v>3500</v>
      </c>
      <c r="B282" t="s">
        <v>3499</v>
      </c>
      <c r="C282" t="s">
        <v>7610</v>
      </c>
      <c r="D282">
        <v>1000</v>
      </c>
      <c r="E282">
        <v>1063</v>
      </c>
      <c r="F282" t="s">
        <v>8218</v>
      </c>
      <c r="G282" t="s">
        <v>8223</v>
      </c>
      <c r="H282" t="s">
        <v>8245</v>
      </c>
      <c r="I282">
        <v>1457326740</v>
      </c>
      <c r="J282">
        <v>1455919438</v>
      </c>
      <c r="K282" t="b">
        <v>0</v>
      </c>
      <c r="L282">
        <v>42</v>
      </c>
      <c r="M282" t="b">
        <v>1</v>
      </c>
      <c r="N282" t="s">
        <v>8269</v>
      </c>
      <c r="O282">
        <v>106</v>
      </c>
      <c r="P282">
        <v>25.31</v>
      </c>
      <c r="Q282" t="s">
        <v>8315</v>
      </c>
      <c r="R282" t="s">
        <v>8316</v>
      </c>
      <c r="S282" s="16">
        <v>42419.91942129629</v>
      </c>
      <c r="T282" s="16">
        <v>42436.207638888889</v>
      </c>
    </row>
    <row r="283" spans="1:20" x14ac:dyDescent="0.25">
      <c r="A283">
        <v>3502</v>
      </c>
      <c r="B283" t="s">
        <v>3501</v>
      </c>
      <c r="C283" t="s">
        <v>7612</v>
      </c>
      <c r="D283">
        <v>4000</v>
      </c>
      <c r="E283">
        <v>4216</v>
      </c>
      <c r="F283" t="s">
        <v>8218</v>
      </c>
      <c r="G283" t="s">
        <v>8223</v>
      </c>
      <c r="H283" t="s">
        <v>8245</v>
      </c>
      <c r="I283">
        <v>1458100740</v>
      </c>
      <c r="J283">
        <v>1456862924</v>
      </c>
      <c r="K283" t="b">
        <v>0</v>
      </c>
      <c r="L283">
        <v>31</v>
      </c>
      <c r="M283" t="b">
        <v>1</v>
      </c>
      <c r="N283" t="s">
        <v>8269</v>
      </c>
      <c r="O283">
        <v>105</v>
      </c>
      <c r="P283">
        <v>136</v>
      </c>
      <c r="Q283" t="s">
        <v>8315</v>
      </c>
      <c r="R283" t="s">
        <v>8316</v>
      </c>
      <c r="S283" s="16">
        <v>42430.839398148149</v>
      </c>
      <c r="T283" s="16">
        <v>42445.165972222225</v>
      </c>
    </row>
    <row r="284" spans="1:20" x14ac:dyDescent="0.25">
      <c r="A284">
        <v>3504</v>
      </c>
      <c r="B284" t="s">
        <v>3503</v>
      </c>
      <c r="C284" t="s">
        <v>7614</v>
      </c>
      <c r="D284">
        <v>1000</v>
      </c>
      <c r="E284">
        <v>1000</v>
      </c>
      <c r="F284" t="s">
        <v>8218</v>
      </c>
      <c r="G284" t="s">
        <v>8223</v>
      </c>
      <c r="H284" t="s">
        <v>8245</v>
      </c>
      <c r="I284">
        <v>1447959491</v>
      </c>
      <c r="J284">
        <v>1445363891</v>
      </c>
      <c r="K284" t="b">
        <v>0</v>
      </c>
      <c r="L284">
        <v>8</v>
      </c>
      <c r="M284" t="b">
        <v>1</v>
      </c>
      <c r="N284" t="s">
        <v>8269</v>
      </c>
      <c r="O284">
        <v>100</v>
      </c>
      <c r="P284">
        <v>125</v>
      </c>
      <c r="Q284" t="s">
        <v>8315</v>
      </c>
      <c r="R284" t="s">
        <v>8316</v>
      </c>
      <c r="S284" s="16">
        <v>42297.748738425929</v>
      </c>
      <c r="T284" s="16">
        <v>42327.790405092594</v>
      </c>
    </row>
    <row r="285" spans="1:20" x14ac:dyDescent="0.25">
      <c r="A285">
        <v>3505</v>
      </c>
      <c r="B285" t="s">
        <v>3504</v>
      </c>
      <c r="C285" t="s">
        <v>7615</v>
      </c>
      <c r="D285">
        <v>2500</v>
      </c>
      <c r="E285">
        <v>2594</v>
      </c>
      <c r="F285" t="s">
        <v>8218</v>
      </c>
      <c r="G285" t="s">
        <v>8223</v>
      </c>
      <c r="H285" t="s">
        <v>8245</v>
      </c>
      <c r="I285">
        <v>1399953600</v>
      </c>
      <c r="J285">
        <v>1398983245</v>
      </c>
      <c r="K285" t="b">
        <v>0</v>
      </c>
      <c r="L285">
        <v>39</v>
      </c>
      <c r="M285" t="b">
        <v>1</v>
      </c>
      <c r="N285" t="s">
        <v>8269</v>
      </c>
      <c r="O285">
        <v>104</v>
      </c>
      <c r="P285">
        <v>66.510000000000005</v>
      </c>
      <c r="Q285" t="s">
        <v>8315</v>
      </c>
      <c r="R285" t="s">
        <v>8316</v>
      </c>
      <c r="S285" s="16">
        <v>41760.935706018521</v>
      </c>
      <c r="T285" s="16">
        <v>41772.166666666664</v>
      </c>
    </row>
    <row r="286" spans="1:20" x14ac:dyDescent="0.25">
      <c r="A286">
        <v>3506</v>
      </c>
      <c r="B286" t="s">
        <v>3505</v>
      </c>
      <c r="C286" t="s">
        <v>7616</v>
      </c>
      <c r="D286">
        <v>3000</v>
      </c>
      <c r="E286">
        <v>3045</v>
      </c>
      <c r="F286" t="s">
        <v>8218</v>
      </c>
      <c r="G286" t="s">
        <v>8223</v>
      </c>
      <c r="H286" t="s">
        <v>8245</v>
      </c>
      <c r="I286">
        <v>1408815440</v>
      </c>
      <c r="J286">
        <v>1404927440</v>
      </c>
      <c r="K286" t="b">
        <v>0</v>
      </c>
      <c r="L286">
        <v>29</v>
      </c>
      <c r="M286" t="b">
        <v>1</v>
      </c>
      <c r="N286" t="s">
        <v>8269</v>
      </c>
      <c r="O286">
        <v>102</v>
      </c>
      <c r="P286">
        <v>105</v>
      </c>
      <c r="Q286" t="s">
        <v>8315</v>
      </c>
      <c r="R286" t="s">
        <v>8316</v>
      </c>
      <c r="S286" s="16">
        <v>41829.734259259261</v>
      </c>
      <c r="T286" s="16">
        <v>41874.734259259261</v>
      </c>
    </row>
    <row r="287" spans="1:20" x14ac:dyDescent="0.25">
      <c r="A287">
        <v>3507</v>
      </c>
      <c r="B287" t="s">
        <v>3506</v>
      </c>
      <c r="C287" t="s">
        <v>7617</v>
      </c>
      <c r="D287">
        <v>10000</v>
      </c>
      <c r="E287">
        <v>10440</v>
      </c>
      <c r="F287" t="s">
        <v>8218</v>
      </c>
      <c r="G287" t="s">
        <v>8223</v>
      </c>
      <c r="H287" t="s">
        <v>8245</v>
      </c>
      <c r="I287">
        <v>1464732537</v>
      </c>
      <c r="J287">
        <v>1462140537</v>
      </c>
      <c r="K287" t="b">
        <v>0</v>
      </c>
      <c r="L287">
        <v>72</v>
      </c>
      <c r="M287" t="b">
        <v>1</v>
      </c>
      <c r="N287" t="s">
        <v>8269</v>
      </c>
      <c r="O287">
        <v>104</v>
      </c>
      <c r="P287">
        <v>145</v>
      </c>
      <c r="Q287" t="s">
        <v>8315</v>
      </c>
      <c r="R287" t="s">
        <v>8316</v>
      </c>
      <c r="S287" s="16">
        <v>42491.92288194444</v>
      </c>
      <c r="T287" s="16">
        <v>42521.92288194444</v>
      </c>
    </row>
    <row r="288" spans="1:20" x14ac:dyDescent="0.25">
      <c r="A288">
        <v>3509</v>
      </c>
      <c r="B288" t="s">
        <v>3508</v>
      </c>
      <c r="C288" t="s">
        <v>7619</v>
      </c>
      <c r="D288">
        <v>3000</v>
      </c>
      <c r="E288">
        <v>3190</v>
      </c>
      <c r="F288" t="s">
        <v>8218</v>
      </c>
      <c r="G288" t="s">
        <v>8223</v>
      </c>
      <c r="H288" t="s">
        <v>8245</v>
      </c>
      <c r="I288">
        <v>1416545700</v>
      </c>
      <c r="J288">
        <v>1415392666</v>
      </c>
      <c r="K288" t="b">
        <v>0</v>
      </c>
      <c r="L288">
        <v>33</v>
      </c>
      <c r="M288" t="b">
        <v>1</v>
      </c>
      <c r="N288" t="s">
        <v>8269</v>
      </c>
      <c r="O288">
        <v>106</v>
      </c>
      <c r="P288">
        <v>96.67</v>
      </c>
      <c r="Q288" t="s">
        <v>8315</v>
      </c>
      <c r="R288" t="s">
        <v>8316</v>
      </c>
      <c r="S288" s="16">
        <v>41950.859560185185</v>
      </c>
      <c r="T288" s="16">
        <v>41964.204861111109</v>
      </c>
    </row>
    <row r="289" spans="1:20" x14ac:dyDescent="0.25">
      <c r="A289">
        <v>3510</v>
      </c>
      <c r="B289" t="s">
        <v>3509</v>
      </c>
      <c r="C289" t="s">
        <v>7620</v>
      </c>
      <c r="D289">
        <v>900</v>
      </c>
      <c r="E289">
        <v>905</v>
      </c>
      <c r="F289" t="s">
        <v>8218</v>
      </c>
      <c r="G289" t="s">
        <v>8223</v>
      </c>
      <c r="H289" t="s">
        <v>8245</v>
      </c>
      <c r="I289">
        <v>1404312846</v>
      </c>
      <c r="J289">
        <v>1402584846</v>
      </c>
      <c r="K289" t="b">
        <v>0</v>
      </c>
      <c r="L289">
        <v>15</v>
      </c>
      <c r="M289" t="b">
        <v>1</v>
      </c>
      <c r="N289" t="s">
        <v>8269</v>
      </c>
      <c r="O289">
        <v>101</v>
      </c>
      <c r="P289">
        <v>60.33</v>
      </c>
      <c r="Q289" t="s">
        <v>8315</v>
      </c>
      <c r="R289" t="s">
        <v>8316</v>
      </c>
      <c r="S289" s="16">
        <v>41802.62090277778</v>
      </c>
      <c r="T289" s="16">
        <v>41822.62090277778</v>
      </c>
    </row>
    <row r="290" spans="1:20" x14ac:dyDescent="0.25">
      <c r="A290">
        <v>3513</v>
      </c>
      <c r="B290" t="s">
        <v>3512</v>
      </c>
      <c r="C290" t="s">
        <v>7623</v>
      </c>
      <c r="D290">
        <v>2800</v>
      </c>
      <c r="E290">
        <v>3315</v>
      </c>
      <c r="F290" t="s">
        <v>8218</v>
      </c>
      <c r="G290" t="s">
        <v>8223</v>
      </c>
      <c r="H290" t="s">
        <v>8245</v>
      </c>
      <c r="I290">
        <v>1401857940</v>
      </c>
      <c r="J290">
        <v>1400725112</v>
      </c>
      <c r="K290" t="b">
        <v>0</v>
      </c>
      <c r="L290">
        <v>44</v>
      </c>
      <c r="M290" t="b">
        <v>1</v>
      </c>
      <c r="N290" t="s">
        <v>8269</v>
      </c>
      <c r="O290">
        <v>118</v>
      </c>
      <c r="P290">
        <v>75.34</v>
      </c>
      <c r="Q290" t="s">
        <v>8315</v>
      </c>
      <c r="R290" t="s">
        <v>8316</v>
      </c>
      <c r="S290" s="16">
        <v>41781.096203703702</v>
      </c>
      <c r="T290" s="16">
        <v>41794.207638888889</v>
      </c>
    </row>
    <row r="291" spans="1:20" x14ac:dyDescent="0.25">
      <c r="A291">
        <v>3514</v>
      </c>
      <c r="B291" t="s">
        <v>3513</v>
      </c>
      <c r="C291" t="s">
        <v>7624</v>
      </c>
      <c r="D291">
        <v>500</v>
      </c>
      <c r="E291">
        <v>550</v>
      </c>
      <c r="F291" t="s">
        <v>8218</v>
      </c>
      <c r="G291" t="s">
        <v>8223</v>
      </c>
      <c r="H291" t="s">
        <v>8245</v>
      </c>
      <c r="I291">
        <v>1422853140</v>
      </c>
      <c r="J291">
        <v>1421439552</v>
      </c>
      <c r="K291" t="b">
        <v>0</v>
      </c>
      <c r="L291">
        <v>10</v>
      </c>
      <c r="M291" t="b">
        <v>1</v>
      </c>
      <c r="N291" t="s">
        <v>8269</v>
      </c>
      <c r="O291">
        <v>110</v>
      </c>
      <c r="P291">
        <v>55</v>
      </c>
      <c r="Q291" t="s">
        <v>8315</v>
      </c>
      <c r="R291" t="s">
        <v>8316</v>
      </c>
      <c r="S291" s="16">
        <v>42020.846666666665</v>
      </c>
      <c r="T291" s="16">
        <v>42037.207638888889</v>
      </c>
    </row>
    <row r="292" spans="1:20" x14ac:dyDescent="0.25">
      <c r="A292">
        <v>3515</v>
      </c>
      <c r="B292" t="s">
        <v>3514</v>
      </c>
      <c r="C292" t="s">
        <v>7625</v>
      </c>
      <c r="D292">
        <v>3000</v>
      </c>
      <c r="E292">
        <v>3080</v>
      </c>
      <c r="F292" t="s">
        <v>8218</v>
      </c>
      <c r="G292" t="s">
        <v>8223</v>
      </c>
      <c r="H292" t="s">
        <v>8245</v>
      </c>
      <c r="I292">
        <v>1433097171</v>
      </c>
      <c r="J292">
        <v>1430505171</v>
      </c>
      <c r="K292" t="b">
        <v>0</v>
      </c>
      <c r="L292">
        <v>46</v>
      </c>
      <c r="M292" t="b">
        <v>1</v>
      </c>
      <c r="N292" t="s">
        <v>8269</v>
      </c>
      <c r="O292">
        <v>103</v>
      </c>
      <c r="P292">
        <v>66.959999999999994</v>
      </c>
      <c r="Q292" t="s">
        <v>8315</v>
      </c>
      <c r="R292" t="s">
        <v>8316</v>
      </c>
      <c r="S292" s="16">
        <v>42125.772812499999</v>
      </c>
      <c r="T292" s="16">
        <v>42155.772812499999</v>
      </c>
    </row>
    <row r="293" spans="1:20" x14ac:dyDescent="0.25">
      <c r="A293">
        <v>3516</v>
      </c>
      <c r="B293" t="s">
        <v>3515</v>
      </c>
      <c r="C293" t="s">
        <v>7626</v>
      </c>
      <c r="D293">
        <v>2500</v>
      </c>
      <c r="E293">
        <v>2500</v>
      </c>
      <c r="F293" t="s">
        <v>8218</v>
      </c>
      <c r="G293" t="s">
        <v>8223</v>
      </c>
      <c r="H293" t="s">
        <v>8245</v>
      </c>
      <c r="I293">
        <v>1410145200</v>
      </c>
      <c r="J293">
        <v>1407197670</v>
      </c>
      <c r="K293" t="b">
        <v>0</v>
      </c>
      <c r="L293">
        <v>11</v>
      </c>
      <c r="M293" t="b">
        <v>1</v>
      </c>
      <c r="N293" t="s">
        <v>8269</v>
      </c>
      <c r="O293">
        <v>100</v>
      </c>
      <c r="P293">
        <v>227.27</v>
      </c>
      <c r="Q293" t="s">
        <v>8315</v>
      </c>
      <c r="R293" t="s">
        <v>8316</v>
      </c>
      <c r="S293" s="16">
        <v>41856.010069444441</v>
      </c>
      <c r="T293" s="16">
        <v>41890.125</v>
      </c>
    </row>
    <row r="294" spans="1:20" x14ac:dyDescent="0.25">
      <c r="A294">
        <v>3518</v>
      </c>
      <c r="B294" t="s">
        <v>3517</v>
      </c>
      <c r="C294" t="s">
        <v>7628</v>
      </c>
      <c r="D294">
        <v>1500</v>
      </c>
      <c r="E294">
        <v>1650.69</v>
      </c>
      <c r="F294" t="s">
        <v>8218</v>
      </c>
      <c r="G294" t="s">
        <v>8223</v>
      </c>
      <c r="H294" t="s">
        <v>8245</v>
      </c>
      <c r="I294">
        <v>1412259660</v>
      </c>
      <c r="J294">
        <v>1410461299</v>
      </c>
      <c r="K294" t="b">
        <v>0</v>
      </c>
      <c r="L294">
        <v>33</v>
      </c>
      <c r="M294" t="b">
        <v>1</v>
      </c>
      <c r="N294" t="s">
        <v>8269</v>
      </c>
      <c r="O294">
        <v>110</v>
      </c>
      <c r="P294">
        <v>50.02</v>
      </c>
      <c r="Q294" t="s">
        <v>8315</v>
      </c>
      <c r="R294" t="s">
        <v>8316</v>
      </c>
      <c r="S294" s="16">
        <v>41893.783553240741</v>
      </c>
      <c r="T294" s="16">
        <v>41914.597916666666</v>
      </c>
    </row>
    <row r="295" spans="1:20" x14ac:dyDescent="0.25">
      <c r="A295">
        <v>3521</v>
      </c>
      <c r="B295" t="s">
        <v>3520</v>
      </c>
      <c r="C295" t="s">
        <v>7631</v>
      </c>
      <c r="D295">
        <v>350</v>
      </c>
      <c r="E295">
        <v>593</v>
      </c>
      <c r="F295" t="s">
        <v>8218</v>
      </c>
      <c r="G295" t="s">
        <v>8223</v>
      </c>
      <c r="H295" t="s">
        <v>8245</v>
      </c>
      <c r="I295">
        <v>1411980020</v>
      </c>
      <c r="J295">
        <v>1409388020</v>
      </c>
      <c r="K295" t="b">
        <v>0</v>
      </c>
      <c r="L295">
        <v>13</v>
      </c>
      <c r="M295" t="b">
        <v>1</v>
      </c>
      <c r="N295" t="s">
        <v>8269</v>
      </c>
      <c r="O295">
        <v>169</v>
      </c>
      <c r="P295">
        <v>45.62</v>
      </c>
      <c r="Q295" t="s">
        <v>8315</v>
      </c>
      <c r="R295" t="s">
        <v>8316</v>
      </c>
      <c r="S295" s="16">
        <v>41881.361342592594</v>
      </c>
      <c r="T295" s="16">
        <v>41911.361342592594</v>
      </c>
    </row>
    <row r="296" spans="1:20" x14ac:dyDescent="0.25">
      <c r="A296">
        <v>3524</v>
      </c>
      <c r="B296" t="s">
        <v>3523</v>
      </c>
      <c r="C296" t="s">
        <v>7634</v>
      </c>
      <c r="D296">
        <v>10000</v>
      </c>
      <c r="E296">
        <v>10156</v>
      </c>
      <c r="F296" t="s">
        <v>8218</v>
      </c>
      <c r="G296" t="s">
        <v>8223</v>
      </c>
      <c r="H296" t="s">
        <v>8245</v>
      </c>
      <c r="I296">
        <v>1410580800</v>
      </c>
      <c r="J296">
        <v>1409336373</v>
      </c>
      <c r="K296" t="b">
        <v>0</v>
      </c>
      <c r="L296">
        <v>74</v>
      </c>
      <c r="M296" t="b">
        <v>1</v>
      </c>
      <c r="N296" t="s">
        <v>8269</v>
      </c>
      <c r="O296">
        <v>102</v>
      </c>
      <c r="P296">
        <v>137.24</v>
      </c>
      <c r="Q296" t="s">
        <v>8315</v>
      </c>
      <c r="R296" t="s">
        <v>8316</v>
      </c>
      <c r="S296" s="16">
        <v>41880.76357638889</v>
      </c>
      <c r="T296" s="16">
        <v>41895.166666666664</v>
      </c>
    </row>
    <row r="297" spans="1:20" x14ac:dyDescent="0.25">
      <c r="A297">
        <v>3525</v>
      </c>
      <c r="B297" t="s">
        <v>3524</v>
      </c>
      <c r="C297" t="s">
        <v>7635</v>
      </c>
      <c r="D297">
        <v>500</v>
      </c>
      <c r="E297">
        <v>530</v>
      </c>
      <c r="F297" t="s">
        <v>8218</v>
      </c>
      <c r="G297" t="s">
        <v>8223</v>
      </c>
      <c r="H297" t="s">
        <v>8245</v>
      </c>
      <c r="I297">
        <v>1439136000</v>
      </c>
      <c r="J297">
        <v>1438188106</v>
      </c>
      <c r="K297" t="b">
        <v>0</v>
      </c>
      <c r="L297">
        <v>7</v>
      </c>
      <c r="M297" t="b">
        <v>1</v>
      </c>
      <c r="N297" t="s">
        <v>8269</v>
      </c>
      <c r="O297">
        <v>106</v>
      </c>
      <c r="P297">
        <v>75.709999999999994</v>
      </c>
      <c r="Q297" t="s">
        <v>8315</v>
      </c>
      <c r="R297" t="s">
        <v>8316</v>
      </c>
      <c r="S297" s="16">
        <v>42214.6956712963</v>
      </c>
      <c r="T297" s="16">
        <v>42225.666666666672</v>
      </c>
    </row>
    <row r="298" spans="1:20" x14ac:dyDescent="0.25">
      <c r="A298">
        <v>3526</v>
      </c>
      <c r="B298" t="s">
        <v>3525</v>
      </c>
      <c r="C298" t="s">
        <v>7636</v>
      </c>
      <c r="D298">
        <v>3300</v>
      </c>
      <c r="E298">
        <v>3366</v>
      </c>
      <c r="F298" t="s">
        <v>8218</v>
      </c>
      <c r="G298" t="s">
        <v>8223</v>
      </c>
      <c r="H298" t="s">
        <v>8245</v>
      </c>
      <c r="I298">
        <v>1461823140</v>
      </c>
      <c r="J298">
        <v>1459411371</v>
      </c>
      <c r="K298" t="b">
        <v>0</v>
      </c>
      <c r="L298">
        <v>34</v>
      </c>
      <c r="M298" t="b">
        <v>1</v>
      </c>
      <c r="N298" t="s">
        <v>8269</v>
      </c>
      <c r="O298">
        <v>102</v>
      </c>
      <c r="P298">
        <v>99</v>
      </c>
      <c r="Q298" t="s">
        <v>8315</v>
      </c>
      <c r="R298" t="s">
        <v>8316</v>
      </c>
      <c r="S298" s="16">
        <v>42460.335312499999</v>
      </c>
      <c r="T298" s="16">
        <v>42488.249305555553</v>
      </c>
    </row>
    <row r="299" spans="1:20" x14ac:dyDescent="0.25">
      <c r="A299">
        <v>3527</v>
      </c>
      <c r="B299" t="s">
        <v>3526</v>
      </c>
      <c r="C299" t="s">
        <v>7637</v>
      </c>
      <c r="D299">
        <v>6000</v>
      </c>
      <c r="E299">
        <v>7015</v>
      </c>
      <c r="F299" t="s">
        <v>8218</v>
      </c>
      <c r="G299" t="s">
        <v>8223</v>
      </c>
      <c r="H299" t="s">
        <v>8245</v>
      </c>
      <c r="I299">
        <v>1436587140</v>
      </c>
      <c r="J299">
        <v>1434069205</v>
      </c>
      <c r="K299" t="b">
        <v>0</v>
      </c>
      <c r="L299">
        <v>86</v>
      </c>
      <c r="M299" t="b">
        <v>1</v>
      </c>
      <c r="N299" t="s">
        <v>8269</v>
      </c>
      <c r="O299">
        <v>117</v>
      </c>
      <c r="P299">
        <v>81.569999999999993</v>
      </c>
      <c r="Q299" t="s">
        <v>8315</v>
      </c>
      <c r="R299" t="s">
        <v>8316</v>
      </c>
      <c r="S299" s="16">
        <v>42167.023206018523</v>
      </c>
      <c r="T299" s="16">
        <v>42196.165972222225</v>
      </c>
    </row>
    <row r="300" spans="1:20" x14ac:dyDescent="0.25">
      <c r="A300">
        <v>3529</v>
      </c>
      <c r="B300" t="s">
        <v>3528</v>
      </c>
      <c r="C300" t="s">
        <v>7639</v>
      </c>
      <c r="D300">
        <v>500</v>
      </c>
      <c r="E300">
        <v>660</v>
      </c>
      <c r="F300" t="s">
        <v>8218</v>
      </c>
      <c r="G300" t="s">
        <v>8223</v>
      </c>
      <c r="H300" t="s">
        <v>8245</v>
      </c>
      <c r="I300">
        <v>1436749200</v>
      </c>
      <c r="J300">
        <v>1434997018</v>
      </c>
      <c r="K300" t="b">
        <v>0</v>
      </c>
      <c r="L300">
        <v>18</v>
      </c>
      <c r="M300" t="b">
        <v>1</v>
      </c>
      <c r="N300" t="s">
        <v>8269</v>
      </c>
      <c r="O300">
        <v>132</v>
      </c>
      <c r="P300">
        <v>36.67</v>
      </c>
      <c r="Q300" t="s">
        <v>8315</v>
      </c>
      <c r="R300" t="s">
        <v>8316</v>
      </c>
      <c r="S300" s="16">
        <v>42177.761782407411</v>
      </c>
      <c r="T300" s="16">
        <v>42198.041666666672</v>
      </c>
    </row>
    <row r="301" spans="1:20" x14ac:dyDescent="0.25">
      <c r="A301">
        <v>3531</v>
      </c>
      <c r="B301" t="s">
        <v>3530</v>
      </c>
      <c r="C301" t="s">
        <v>7641</v>
      </c>
      <c r="D301">
        <v>1000</v>
      </c>
      <c r="E301">
        <v>1280</v>
      </c>
      <c r="F301" t="s">
        <v>8218</v>
      </c>
      <c r="G301" t="s">
        <v>8223</v>
      </c>
      <c r="H301" t="s">
        <v>8245</v>
      </c>
      <c r="I301">
        <v>1467301334</v>
      </c>
      <c r="J301">
        <v>1464709334</v>
      </c>
      <c r="K301" t="b">
        <v>0</v>
      </c>
      <c r="L301">
        <v>26</v>
      </c>
      <c r="M301" t="b">
        <v>1</v>
      </c>
      <c r="N301" t="s">
        <v>8269</v>
      </c>
      <c r="O301">
        <v>128</v>
      </c>
      <c r="P301">
        <v>49.23</v>
      </c>
      <c r="Q301" t="s">
        <v>8315</v>
      </c>
      <c r="R301" t="s">
        <v>8316</v>
      </c>
      <c r="S301" s="16">
        <v>42521.654328703706</v>
      </c>
      <c r="T301" s="16">
        <v>42551.654328703706</v>
      </c>
    </row>
    <row r="302" spans="1:20" x14ac:dyDescent="0.25">
      <c r="A302">
        <v>3532</v>
      </c>
      <c r="B302" t="s">
        <v>3531</v>
      </c>
      <c r="C302" t="s">
        <v>7642</v>
      </c>
      <c r="D302">
        <v>960</v>
      </c>
      <c r="E302">
        <v>1142</v>
      </c>
      <c r="F302" t="s">
        <v>8218</v>
      </c>
      <c r="G302" t="s">
        <v>8223</v>
      </c>
      <c r="H302" t="s">
        <v>8245</v>
      </c>
      <c r="I302">
        <v>1411012740</v>
      </c>
      <c r="J302">
        <v>1409667827</v>
      </c>
      <c r="K302" t="b">
        <v>0</v>
      </c>
      <c r="L302">
        <v>27</v>
      </c>
      <c r="M302" t="b">
        <v>1</v>
      </c>
      <c r="N302" t="s">
        <v>8269</v>
      </c>
      <c r="O302">
        <v>119</v>
      </c>
      <c r="P302">
        <v>42.3</v>
      </c>
      <c r="Q302" t="s">
        <v>8315</v>
      </c>
      <c r="R302" t="s">
        <v>8316</v>
      </c>
      <c r="S302" s="16">
        <v>41884.599849537037</v>
      </c>
      <c r="T302" s="16">
        <v>41900.165972222225</v>
      </c>
    </row>
    <row r="303" spans="1:20" x14ac:dyDescent="0.25">
      <c r="A303">
        <v>3533</v>
      </c>
      <c r="B303" t="s">
        <v>3532</v>
      </c>
      <c r="C303" t="s">
        <v>7643</v>
      </c>
      <c r="D303">
        <v>500</v>
      </c>
      <c r="E303">
        <v>631</v>
      </c>
      <c r="F303" t="s">
        <v>8218</v>
      </c>
      <c r="G303" t="s">
        <v>8223</v>
      </c>
      <c r="H303" t="s">
        <v>8245</v>
      </c>
      <c r="I303">
        <v>1447269367</v>
      </c>
      <c r="J303">
        <v>1444673767</v>
      </c>
      <c r="K303" t="b">
        <v>0</v>
      </c>
      <c r="L303">
        <v>8</v>
      </c>
      <c r="M303" t="b">
        <v>1</v>
      </c>
      <c r="N303" t="s">
        <v>8269</v>
      </c>
      <c r="O303">
        <v>126</v>
      </c>
      <c r="P303">
        <v>78.88</v>
      </c>
      <c r="Q303" t="s">
        <v>8315</v>
      </c>
      <c r="R303" t="s">
        <v>8316</v>
      </c>
      <c r="S303" s="16">
        <v>42289.761192129634</v>
      </c>
      <c r="T303" s="16">
        <v>42319.802858796291</v>
      </c>
    </row>
    <row r="304" spans="1:20" x14ac:dyDescent="0.25">
      <c r="A304">
        <v>3534</v>
      </c>
      <c r="B304" t="s">
        <v>3533</v>
      </c>
      <c r="C304" t="s">
        <v>7644</v>
      </c>
      <c r="D304">
        <v>5000</v>
      </c>
      <c r="E304">
        <v>7810</v>
      </c>
      <c r="F304" t="s">
        <v>8218</v>
      </c>
      <c r="G304" t="s">
        <v>8223</v>
      </c>
      <c r="H304" t="s">
        <v>8245</v>
      </c>
      <c r="I304">
        <v>1443711623</v>
      </c>
      <c r="J304">
        <v>1440687623</v>
      </c>
      <c r="K304" t="b">
        <v>0</v>
      </c>
      <c r="L304">
        <v>204</v>
      </c>
      <c r="M304" t="b">
        <v>1</v>
      </c>
      <c r="N304" t="s">
        <v>8269</v>
      </c>
      <c r="O304">
        <v>156</v>
      </c>
      <c r="P304">
        <v>38.28</v>
      </c>
      <c r="Q304" t="s">
        <v>8315</v>
      </c>
      <c r="R304" t="s">
        <v>8316</v>
      </c>
      <c r="S304" s="16">
        <v>42243.6252662037</v>
      </c>
      <c r="T304" s="16">
        <v>42278.6252662037</v>
      </c>
    </row>
    <row r="305" spans="1:20" x14ac:dyDescent="0.25">
      <c r="A305">
        <v>3539</v>
      </c>
      <c r="B305" t="s">
        <v>3538</v>
      </c>
      <c r="C305" t="s">
        <v>7649</v>
      </c>
      <c r="D305">
        <v>600</v>
      </c>
      <c r="E305">
        <v>718</v>
      </c>
      <c r="F305" t="s">
        <v>8218</v>
      </c>
      <c r="G305" t="s">
        <v>8223</v>
      </c>
      <c r="H305" t="s">
        <v>8245</v>
      </c>
      <c r="I305">
        <v>1473358122</v>
      </c>
      <c r="J305">
        <v>1471543722</v>
      </c>
      <c r="K305" t="b">
        <v>0</v>
      </c>
      <c r="L305">
        <v>13</v>
      </c>
      <c r="M305" t="b">
        <v>1</v>
      </c>
      <c r="N305" t="s">
        <v>8269</v>
      </c>
      <c r="O305">
        <v>120</v>
      </c>
      <c r="P305">
        <v>55.23</v>
      </c>
      <c r="Q305" t="s">
        <v>8315</v>
      </c>
      <c r="R305" t="s">
        <v>8316</v>
      </c>
      <c r="S305" s="16">
        <v>42600.756041666667</v>
      </c>
      <c r="T305" s="16">
        <v>42621.756041666667</v>
      </c>
    </row>
    <row r="306" spans="1:20" x14ac:dyDescent="0.25">
      <c r="A306">
        <v>3542</v>
      </c>
      <c r="B306" t="s">
        <v>3541</v>
      </c>
      <c r="C306" t="s">
        <v>7652</v>
      </c>
      <c r="D306">
        <v>5500</v>
      </c>
      <c r="E306">
        <v>5623</v>
      </c>
      <c r="F306" t="s">
        <v>8218</v>
      </c>
      <c r="G306" t="s">
        <v>8223</v>
      </c>
      <c r="H306" t="s">
        <v>8245</v>
      </c>
      <c r="I306">
        <v>1410099822</v>
      </c>
      <c r="J306">
        <v>1404915822</v>
      </c>
      <c r="K306" t="b">
        <v>0</v>
      </c>
      <c r="L306">
        <v>85</v>
      </c>
      <c r="M306" t="b">
        <v>1</v>
      </c>
      <c r="N306" t="s">
        <v>8269</v>
      </c>
      <c r="O306">
        <v>102</v>
      </c>
      <c r="P306">
        <v>66.150000000000006</v>
      </c>
      <c r="Q306" t="s">
        <v>8315</v>
      </c>
      <c r="R306" t="s">
        <v>8316</v>
      </c>
      <c r="S306" s="16">
        <v>41829.599791666667</v>
      </c>
      <c r="T306" s="16">
        <v>41889.599791666667</v>
      </c>
    </row>
    <row r="307" spans="1:20" x14ac:dyDescent="0.25">
      <c r="A307">
        <v>3544</v>
      </c>
      <c r="B307" t="s">
        <v>3543</v>
      </c>
      <c r="C307" t="s">
        <v>7654</v>
      </c>
      <c r="D307">
        <v>2500</v>
      </c>
      <c r="E307">
        <v>2500</v>
      </c>
      <c r="F307" t="s">
        <v>8218</v>
      </c>
      <c r="G307" t="s">
        <v>8223</v>
      </c>
      <c r="H307" t="s">
        <v>8245</v>
      </c>
      <c r="I307">
        <v>1425758257</v>
      </c>
      <c r="J307">
        <v>1423166257</v>
      </c>
      <c r="K307" t="b">
        <v>0</v>
      </c>
      <c r="L307">
        <v>24</v>
      </c>
      <c r="M307" t="b">
        <v>1</v>
      </c>
      <c r="N307" t="s">
        <v>8269</v>
      </c>
      <c r="O307">
        <v>100</v>
      </c>
      <c r="P307">
        <v>104.17</v>
      </c>
      <c r="Q307" t="s">
        <v>8315</v>
      </c>
      <c r="R307" t="s">
        <v>8316</v>
      </c>
      <c r="S307" s="16">
        <v>42040.831678240742</v>
      </c>
      <c r="T307" s="16">
        <v>42070.831678240742</v>
      </c>
    </row>
    <row r="308" spans="1:20" x14ac:dyDescent="0.25">
      <c r="A308">
        <v>3545</v>
      </c>
      <c r="B308" t="s">
        <v>3544</v>
      </c>
      <c r="C308" t="s">
        <v>7655</v>
      </c>
      <c r="D308">
        <v>250</v>
      </c>
      <c r="E308">
        <v>251</v>
      </c>
      <c r="F308" t="s">
        <v>8218</v>
      </c>
      <c r="G308" t="s">
        <v>8223</v>
      </c>
      <c r="H308" t="s">
        <v>8245</v>
      </c>
      <c r="I308">
        <v>1428780159</v>
      </c>
      <c r="J308">
        <v>1426188159</v>
      </c>
      <c r="K308" t="b">
        <v>0</v>
      </c>
      <c r="L308">
        <v>8</v>
      </c>
      <c r="M308" t="b">
        <v>1</v>
      </c>
      <c r="N308" t="s">
        <v>8269</v>
      </c>
      <c r="O308">
        <v>100</v>
      </c>
      <c r="P308">
        <v>31.38</v>
      </c>
      <c r="Q308" t="s">
        <v>8315</v>
      </c>
      <c r="R308" t="s">
        <v>8316</v>
      </c>
      <c r="S308" s="16">
        <v>42075.807395833333</v>
      </c>
      <c r="T308" s="16">
        <v>42105.807395833333</v>
      </c>
    </row>
    <row r="309" spans="1:20" x14ac:dyDescent="0.25">
      <c r="A309">
        <v>3546</v>
      </c>
      <c r="B309" t="s">
        <v>3545</v>
      </c>
      <c r="C309" t="s">
        <v>7656</v>
      </c>
      <c r="D309">
        <v>1100</v>
      </c>
      <c r="E309">
        <v>1125</v>
      </c>
      <c r="F309" t="s">
        <v>8218</v>
      </c>
      <c r="G309" t="s">
        <v>8223</v>
      </c>
      <c r="H309" t="s">
        <v>8245</v>
      </c>
      <c r="I309">
        <v>1427860740</v>
      </c>
      <c r="J309">
        <v>1426002684</v>
      </c>
      <c r="K309" t="b">
        <v>0</v>
      </c>
      <c r="L309">
        <v>19</v>
      </c>
      <c r="M309" t="b">
        <v>1</v>
      </c>
      <c r="N309" t="s">
        <v>8269</v>
      </c>
      <c r="O309">
        <v>102</v>
      </c>
      <c r="P309">
        <v>59.21</v>
      </c>
      <c r="Q309" t="s">
        <v>8315</v>
      </c>
      <c r="R309" t="s">
        <v>8316</v>
      </c>
      <c r="S309" s="16">
        <v>42073.660694444443</v>
      </c>
      <c r="T309" s="16">
        <v>42095.165972222225</v>
      </c>
    </row>
    <row r="310" spans="1:20" x14ac:dyDescent="0.25">
      <c r="A310">
        <v>3547</v>
      </c>
      <c r="B310" t="s">
        <v>3546</v>
      </c>
      <c r="C310" t="s">
        <v>7657</v>
      </c>
      <c r="D310">
        <v>35000</v>
      </c>
      <c r="E310">
        <v>40043.25</v>
      </c>
      <c r="F310" t="s">
        <v>8218</v>
      </c>
      <c r="G310" t="s">
        <v>8223</v>
      </c>
      <c r="H310" t="s">
        <v>8245</v>
      </c>
      <c r="I310">
        <v>1463198340</v>
      </c>
      <c r="J310">
        <v>1461117201</v>
      </c>
      <c r="K310" t="b">
        <v>0</v>
      </c>
      <c r="L310">
        <v>336</v>
      </c>
      <c r="M310" t="b">
        <v>1</v>
      </c>
      <c r="N310" t="s">
        <v>8269</v>
      </c>
      <c r="O310">
        <v>114</v>
      </c>
      <c r="P310">
        <v>119.18</v>
      </c>
      <c r="Q310" t="s">
        <v>8315</v>
      </c>
      <c r="R310" t="s">
        <v>8316</v>
      </c>
      <c r="S310" s="16">
        <v>42480.078715277778</v>
      </c>
      <c r="T310" s="16">
        <v>42504.165972222225</v>
      </c>
    </row>
    <row r="311" spans="1:20" x14ac:dyDescent="0.25">
      <c r="A311">
        <v>3548</v>
      </c>
      <c r="B311" t="s">
        <v>3547</v>
      </c>
      <c r="C311" t="s">
        <v>7658</v>
      </c>
      <c r="D311">
        <v>2100</v>
      </c>
      <c r="E311">
        <v>2140</v>
      </c>
      <c r="F311" t="s">
        <v>8218</v>
      </c>
      <c r="G311" t="s">
        <v>8223</v>
      </c>
      <c r="H311" t="s">
        <v>8245</v>
      </c>
      <c r="I311">
        <v>1457139600</v>
      </c>
      <c r="J311">
        <v>1455230214</v>
      </c>
      <c r="K311" t="b">
        <v>0</v>
      </c>
      <c r="L311">
        <v>13</v>
      </c>
      <c r="M311" t="b">
        <v>1</v>
      </c>
      <c r="N311" t="s">
        <v>8269</v>
      </c>
      <c r="O311">
        <v>102</v>
      </c>
      <c r="P311">
        <v>164.62</v>
      </c>
      <c r="Q311" t="s">
        <v>8315</v>
      </c>
      <c r="R311" t="s">
        <v>8316</v>
      </c>
      <c r="S311" s="16">
        <v>42411.942291666666</v>
      </c>
      <c r="T311" s="16">
        <v>42434.041666666672</v>
      </c>
    </row>
    <row r="312" spans="1:20" x14ac:dyDescent="0.25">
      <c r="A312">
        <v>3551</v>
      </c>
      <c r="B312" t="s">
        <v>3550</v>
      </c>
      <c r="C312" t="s">
        <v>7661</v>
      </c>
      <c r="D312">
        <v>1500</v>
      </c>
      <c r="E312">
        <v>1527.5</v>
      </c>
      <c r="F312" t="s">
        <v>8218</v>
      </c>
      <c r="G312" t="s">
        <v>8223</v>
      </c>
      <c r="H312" t="s">
        <v>8245</v>
      </c>
      <c r="I312">
        <v>1400796420</v>
      </c>
      <c r="J312">
        <v>1398342170</v>
      </c>
      <c r="K312" t="b">
        <v>0</v>
      </c>
      <c r="L312">
        <v>25</v>
      </c>
      <c r="M312" t="b">
        <v>1</v>
      </c>
      <c r="N312" t="s">
        <v>8269</v>
      </c>
      <c r="O312">
        <v>102</v>
      </c>
      <c r="P312">
        <v>61.1</v>
      </c>
      <c r="Q312" t="s">
        <v>8315</v>
      </c>
      <c r="R312" t="s">
        <v>8316</v>
      </c>
      <c r="S312" s="16">
        <v>41753.515856481477</v>
      </c>
      <c r="T312" s="16">
        <v>41781.921527777777</v>
      </c>
    </row>
    <row r="313" spans="1:20" x14ac:dyDescent="0.25">
      <c r="A313">
        <v>3553</v>
      </c>
      <c r="B313" t="s">
        <v>3552</v>
      </c>
      <c r="C313" t="s">
        <v>7663</v>
      </c>
      <c r="D313">
        <v>5500</v>
      </c>
      <c r="E313">
        <v>5845</v>
      </c>
      <c r="F313" t="s">
        <v>8218</v>
      </c>
      <c r="G313" t="s">
        <v>8223</v>
      </c>
      <c r="H313" t="s">
        <v>8245</v>
      </c>
      <c r="I313">
        <v>1439337600</v>
      </c>
      <c r="J313">
        <v>1436575280</v>
      </c>
      <c r="K313" t="b">
        <v>0</v>
      </c>
      <c r="L313">
        <v>104</v>
      </c>
      <c r="M313" t="b">
        <v>1</v>
      </c>
      <c r="N313" t="s">
        <v>8269</v>
      </c>
      <c r="O313">
        <v>106</v>
      </c>
      <c r="P313">
        <v>56.2</v>
      </c>
      <c r="Q313" t="s">
        <v>8315</v>
      </c>
      <c r="R313" t="s">
        <v>8316</v>
      </c>
      <c r="S313" s="16">
        <v>42196.028703703705</v>
      </c>
      <c r="T313" s="16">
        <v>42228</v>
      </c>
    </row>
    <row r="314" spans="1:20" x14ac:dyDescent="0.25">
      <c r="A314">
        <v>3554</v>
      </c>
      <c r="B314" t="s">
        <v>3553</v>
      </c>
      <c r="C314" t="s">
        <v>7664</v>
      </c>
      <c r="D314">
        <v>5000</v>
      </c>
      <c r="E314">
        <v>5671.11</v>
      </c>
      <c r="F314" t="s">
        <v>8218</v>
      </c>
      <c r="G314" t="s">
        <v>8223</v>
      </c>
      <c r="H314" t="s">
        <v>8245</v>
      </c>
      <c r="I314">
        <v>1423674000</v>
      </c>
      <c r="J314">
        <v>1421025159</v>
      </c>
      <c r="K314" t="b">
        <v>0</v>
      </c>
      <c r="L314">
        <v>53</v>
      </c>
      <c r="M314" t="b">
        <v>1</v>
      </c>
      <c r="N314" t="s">
        <v>8269</v>
      </c>
      <c r="O314">
        <v>113</v>
      </c>
      <c r="P314">
        <v>107</v>
      </c>
      <c r="Q314" t="s">
        <v>8315</v>
      </c>
      <c r="R314" t="s">
        <v>8316</v>
      </c>
      <c r="S314" s="16">
        <v>42016.050451388888</v>
      </c>
      <c r="T314" s="16">
        <v>42046.708333333328</v>
      </c>
    </row>
    <row r="315" spans="1:20" x14ac:dyDescent="0.25">
      <c r="A315">
        <v>3557</v>
      </c>
      <c r="B315" t="s">
        <v>3556</v>
      </c>
      <c r="C315" t="s">
        <v>7667</v>
      </c>
      <c r="D315">
        <v>100000</v>
      </c>
      <c r="E315">
        <v>100036</v>
      </c>
      <c r="F315" t="s">
        <v>8218</v>
      </c>
      <c r="G315" t="s">
        <v>8223</v>
      </c>
      <c r="H315" t="s">
        <v>8245</v>
      </c>
      <c r="I315">
        <v>1399271911</v>
      </c>
      <c r="J315">
        <v>1396334311</v>
      </c>
      <c r="K315" t="b">
        <v>0</v>
      </c>
      <c r="L315">
        <v>558</v>
      </c>
      <c r="M315" t="b">
        <v>1</v>
      </c>
      <c r="N315" t="s">
        <v>8269</v>
      </c>
      <c r="O315">
        <v>100</v>
      </c>
      <c r="P315">
        <v>179.28</v>
      </c>
      <c r="Q315" t="s">
        <v>8315</v>
      </c>
      <c r="R315" t="s">
        <v>8316</v>
      </c>
      <c r="S315" s="16">
        <v>41730.276747685188</v>
      </c>
      <c r="T315" s="16">
        <v>41764.276747685188</v>
      </c>
    </row>
    <row r="316" spans="1:20" x14ac:dyDescent="0.25">
      <c r="A316">
        <v>3561</v>
      </c>
      <c r="B316" t="s">
        <v>3560</v>
      </c>
      <c r="C316" t="s">
        <v>7671</v>
      </c>
      <c r="D316">
        <v>2500</v>
      </c>
      <c r="E316">
        <v>2560</v>
      </c>
      <c r="F316" t="s">
        <v>8218</v>
      </c>
      <c r="G316" t="s">
        <v>8223</v>
      </c>
      <c r="H316" t="s">
        <v>8245</v>
      </c>
      <c r="I316">
        <v>1438799760</v>
      </c>
      <c r="J316">
        <v>1437236378</v>
      </c>
      <c r="K316" t="b">
        <v>0</v>
      </c>
      <c r="L316">
        <v>54</v>
      </c>
      <c r="M316" t="b">
        <v>1</v>
      </c>
      <c r="N316" t="s">
        <v>8269</v>
      </c>
      <c r="O316">
        <v>102</v>
      </c>
      <c r="P316">
        <v>47.41</v>
      </c>
      <c r="Q316" t="s">
        <v>8315</v>
      </c>
      <c r="R316" t="s">
        <v>8316</v>
      </c>
      <c r="S316" s="16">
        <v>42203.680300925931</v>
      </c>
      <c r="T316" s="16">
        <v>42221.774999999994</v>
      </c>
    </row>
    <row r="317" spans="1:20" x14ac:dyDescent="0.25">
      <c r="A317">
        <v>3565</v>
      </c>
      <c r="B317" t="s">
        <v>3564</v>
      </c>
      <c r="C317" t="s">
        <v>7675</v>
      </c>
      <c r="D317">
        <v>900</v>
      </c>
      <c r="E317">
        <v>1175</v>
      </c>
      <c r="F317" t="s">
        <v>8218</v>
      </c>
      <c r="G317" t="s">
        <v>8223</v>
      </c>
      <c r="H317" t="s">
        <v>8245</v>
      </c>
      <c r="I317">
        <v>1420048208</v>
      </c>
      <c r="J317">
        <v>1417456208</v>
      </c>
      <c r="K317" t="b">
        <v>0</v>
      </c>
      <c r="L317">
        <v>12</v>
      </c>
      <c r="M317" t="b">
        <v>1</v>
      </c>
      <c r="N317" t="s">
        <v>8269</v>
      </c>
      <c r="O317">
        <v>131</v>
      </c>
      <c r="P317">
        <v>97.92</v>
      </c>
      <c r="Q317" t="s">
        <v>8315</v>
      </c>
      <c r="R317" t="s">
        <v>8316</v>
      </c>
      <c r="S317" s="16">
        <v>41974.743148148147</v>
      </c>
      <c r="T317" s="16">
        <v>42004.743148148147</v>
      </c>
    </row>
    <row r="318" spans="1:20" x14ac:dyDescent="0.25">
      <c r="A318">
        <v>3568</v>
      </c>
      <c r="B318" t="s">
        <v>3567</v>
      </c>
      <c r="C318" t="s">
        <v>7678</v>
      </c>
      <c r="D318">
        <v>1000</v>
      </c>
      <c r="E318">
        <v>1110</v>
      </c>
      <c r="F318" t="s">
        <v>8218</v>
      </c>
      <c r="G318" t="s">
        <v>8223</v>
      </c>
      <c r="H318" t="s">
        <v>8245</v>
      </c>
      <c r="I318">
        <v>1410975994</v>
      </c>
      <c r="J318">
        <v>1408383994</v>
      </c>
      <c r="K318" t="b">
        <v>0</v>
      </c>
      <c r="L318">
        <v>19</v>
      </c>
      <c r="M318" t="b">
        <v>1</v>
      </c>
      <c r="N318" t="s">
        <v>8269</v>
      </c>
      <c r="O318">
        <v>111</v>
      </c>
      <c r="P318">
        <v>58.42</v>
      </c>
      <c r="Q318" t="s">
        <v>8315</v>
      </c>
      <c r="R318" t="s">
        <v>8316</v>
      </c>
      <c r="S318" s="16">
        <v>41869.740671296298</v>
      </c>
      <c r="T318" s="16">
        <v>41899.740671296298</v>
      </c>
    </row>
    <row r="319" spans="1:20" x14ac:dyDescent="0.25">
      <c r="A319">
        <v>3569</v>
      </c>
      <c r="B319" t="s">
        <v>3568</v>
      </c>
      <c r="C319" t="s">
        <v>7679</v>
      </c>
      <c r="D319">
        <v>5000</v>
      </c>
      <c r="E319">
        <v>5024</v>
      </c>
      <c r="F319" t="s">
        <v>8218</v>
      </c>
      <c r="G319" t="s">
        <v>8223</v>
      </c>
      <c r="H319" t="s">
        <v>8245</v>
      </c>
      <c r="I319">
        <v>1420734696</v>
      </c>
      <c r="J319">
        <v>1418142696</v>
      </c>
      <c r="K319" t="b">
        <v>0</v>
      </c>
      <c r="L319">
        <v>41</v>
      </c>
      <c r="M319" t="b">
        <v>1</v>
      </c>
      <c r="N319" t="s">
        <v>8269</v>
      </c>
      <c r="O319">
        <v>100</v>
      </c>
      <c r="P319">
        <v>122.54</v>
      </c>
      <c r="Q319" t="s">
        <v>8315</v>
      </c>
      <c r="R319" t="s">
        <v>8316</v>
      </c>
      <c r="S319" s="16">
        <v>41982.688611111109</v>
      </c>
      <c r="T319" s="16">
        <v>42012.688611111109</v>
      </c>
    </row>
    <row r="320" spans="1:20" x14ac:dyDescent="0.25">
      <c r="A320">
        <v>3570</v>
      </c>
      <c r="B320" t="s">
        <v>3569</v>
      </c>
      <c r="C320" t="s">
        <v>7680</v>
      </c>
      <c r="D320">
        <v>2000</v>
      </c>
      <c r="E320">
        <v>2287</v>
      </c>
      <c r="F320" t="s">
        <v>8218</v>
      </c>
      <c r="G320" t="s">
        <v>8223</v>
      </c>
      <c r="H320" t="s">
        <v>8245</v>
      </c>
      <c r="I320">
        <v>1420009200</v>
      </c>
      <c r="J320">
        <v>1417593483</v>
      </c>
      <c r="K320" t="b">
        <v>0</v>
      </c>
      <c r="L320">
        <v>26</v>
      </c>
      <c r="M320" t="b">
        <v>1</v>
      </c>
      <c r="N320" t="s">
        <v>8269</v>
      </c>
      <c r="O320">
        <v>114</v>
      </c>
      <c r="P320">
        <v>87.96</v>
      </c>
      <c r="Q320" t="s">
        <v>8315</v>
      </c>
      <c r="R320" t="s">
        <v>8316</v>
      </c>
      <c r="S320" s="16">
        <v>41976.331979166673</v>
      </c>
      <c r="T320" s="16">
        <v>42004.291666666672</v>
      </c>
    </row>
    <row r="321" spans="1:20" x14ac:dyDescent="0.25">
      <c r="A321">
        <v>3574</v>
      </c>
      <c r="B321" t="s">
        <v>3573</v>
      </c>
      <c r="C321" t="s">
        <v>7684</v>
      </c>
      <c r="D321">
        <v>5800</v>
      </c>
      <c r="E321">
        <v>6155</v>
      </c>
      <c r="F321" t="s">
        <v>8218</v>
      </c>
      <c r="G321" t="s">
        <v>8223</v>
      </c>
      <c r="H321" t="s">
        <v>8245</v>
      </c>
      <c r="I321">
        <v>1415921848</v>
      </c>
      <c r="J321">
        <v>1413326248</v>
      </c>
      <c r="K321" t="b">
        <v>0</v>
      </c>
      <c r="L321">
        <v>45</v>
      </c>
      <c r="M321" t="b">
        <v>1</v>
      </c>
      <c r="N321" t="s">
        <v>8269</v>
      </c>
      <c r="O321">
        <v>106</v>
      </c>
      <c r="P321">
        <v>136.78</v>
      </c>
      <c r="Q321" t="s">
        <v>8315</v>
      </c>
      <c r="R321" t="s">
        <v>8316</v>
      </c>
      <c r="S321" s="16">
        <v>41926.942685185182</v>
      </c>
      <c r="T321" s="16">
        <v>41956.984351851846</v>
      </c>
    </row>
    <row r="322" spans="1:20" x14ac:dyDescent="0.25">
      <c r="A322">
        <v>3575</v>
      </c>
      <c r="B322" t="s">
        <v>3574</v>
      </c>
      <c r="C322" t="s">
        <v>7685</v>
      </c>
      <c r="D322">
        <v>10000</v>
      </c>
      <c r="E322">
        <v>10133</v>
      </c>
      <c r="F322" t="s">
        <v>8218</v>
      </c>
      <c r="G322" t="s">
        <v>8223</v>
      </c>
      <c r="H322" t="s">
        <v>8245</v>
      </c>
      <c r="I322">
        <v>1470887940</v>
      </c>
      <c r="J322">
        <v>1468176527</v>
      </c>
      <c r="K322" t="b">
        <v>0</v>
      </c>
      <c r="L322">
        <v>102</v>
      </c>
      <c r="M322" t="b">
        <v>1</v>
      </c>
      <c r="N322" t="s">
        <v>8269</v>
      </c>
      <c r="O322">
        <v>101</v>
      </c>
      <c r="P322">
        <v>99.34</v>
      </c>
      <c r="Q322" t="s">
        <v>8315</v>
      </c>
      <c r="R322" t="s">
        <v>8316</v>
      </c>
      <c r="S322" s="16">
        <v>42561.783877314811</v>
      </c>
      <c r="T322" s="16">
        <v>42593.165972222225</v>
      </c>
    </row>
    <row r="323" spans="1:20" x14ac:dyDescent="0.25">
      <c r="A323">
        <v>3576</v>
      </c>
      <c r="B323" t="s">
        <v>3575</v>
      </c>
      <c r="C323" t="s">
        <v>7686</v>
      </c>
      <c r="D323">
        <v>100</v>
      </c>
      <c r="E323">
        <v>100</v>
      </c>
      <c r="F323" t="s">
        <v>8218</v>
      </c>
      <c r="G323" t="s">
        <v>8223</v>
      </c>
      <c r="H323" t="s">
        <v>8245</v>
      </c>
      <c r="I323">
        <v>1480947054</v>
      </c>
      <c r="J323">
        <v>1475759454</v>
      </c>
      <c r="K323" t="b">
        <v>0</v>
      </c>
      <c r="L323">
        <v>5</v>
      </c>
      <c r="M323" t="b">
        <v>1</v>
      </c>
      <c r="N323" t="s">
        <v>8269</v>
      </c>
      <c r="O323">
        <v>100</v>
      </c>
      <c r="P323">
        <v>20</v>
      </c>
      <c r="Q323" t="s">
        <v>8315</v>
      </c>
      <c r="R323" t="s">
        <v>8316</v>
      </c>
      <c r="S323" s="16">
        <v>42649.54923611111</v>
      </c>
      <c r="T323" s="16">
        <v>42709.590902777782</v>
      </c>
    </row>
    <row r="324" spans="1:20" x14ac:dyDescent="0.25">
      <c r="A324">
        <v>3577</v>
      </c>
      <c r="B324" t="s">
        <v>3576</v>
      </c>
      <c r="C324" t="s">
        <v>7687</v>
      </c>
      <c r="D324">
        <v>600</v>
      </c>
      <c r="E324">
        <v>780</v>
      </c>
      <c r="F324" t="s">
        <v>8218</v>
      </c>
      <c r="G324" t="s">
        <v>8223</v>
      </c>
      <c r="H324" t="s">
        <v>8245</v>
      </c>
      <c r="I324">
        <v>1430029680</v>
      </c>
      <c r="J324">
        <v>1427741583</v>
      </c>
      <c r="K324" t="b">
        <v>0</v>
      </c>
      <c r="L324">
        <v>27</v>
      </c>
      <c r="M324" t="b">
        <v>1</v>
      </c>
      <c r="N324" t="s">
        <v>8269</v>
      </c>
      <c r="O324">
        <v>130</v>
      </c>
      <c r="P324">
        <v>28.89</v>
      </c>
      <c r="Q324" t="s">
        <v>8315</v>
      </c>
      <c r="R324" t="s">
        <v>8316</v>
      </c>
      <c r="S324" s="16">
        <v>42093.786840277782</v>
      </c>
      <c r="T324" s="16">
        <v>42120.26944444445</v>
      </c>
    </row>
    <row r="325" spans="1:20" x14ac:dyDescent="0.25">
      <c r="A325">
        <v>3580</v>
      </c>
      <c r="B325" t="s">
        <v>3579</v>
      </c>
      <c r="C325" t="s">
        <v>7690</v>
      </c>
      <c r="D325">
        <v>900</v>
      </c>
      <c r="E325">
        <v>1025</v>
      </c>
      <c r="F325" t="s">
        <v>8218</v>
      </c>
      <c r="G325" t="s">
        <v>8223</v>
      </c>
      <c r="H325" t="s">
        <v>8245</v>
      </c>
      <c r="I325">
        <v>1425185940</v>
      </c>
      <c r="J325">
        <v>1421900022</v>
      </c>
      <c r="K325" t="b">
        <v>0</v>
      </c>
      <c r="L325">
        <v>27</v>
      </c>
      <c r="M325" t="b">
        <v>1</v>
      </c>
      <c r="N325" t="s">
        <v>8269</v>
      </c>
      <c r="O325">
        <v>114</v>
      </c>
      <c r="P325">
        <v>37.96</v>
      </c>
      <c r="Q325" t="s">
        <v>8315</v>
      </c>
      <c r="R325" t="s">
        <v>8316</v>
      </c>
      <c r="S325" s="16">
        <v>42026.176180555558</v>
      </c>
      <c r="T325" s="16">
        <v>42064.207638888889</v>
      </c>
    </row>
    <row r="326" spans="1:20" x14ac:dyDescent="0.25">
      <c r="A326">
        <v>3582</v>
      </c>
      <c r="B326" t="s">
        <v>3581</v>
      </c>
      <c r="C326" t="s">
        <v>7692</v>
      </c>
      <c r="D326">
        <v>1000</v>
      </c>
      <c r="E326">
        <v>2870</v>
      </c>
      <c r="F326" t="s">
        <v>8218</v>
      </c>
      <c r="G326" t="s">
        <v>8223</v>
      </c>
      <c r="H326" t="s">
        <v>8245</v>
      </c>
      <c r="I326">
        <v>1459822682</v>
      </c>
      <c r="J326">
        <v>1458613082</v>
      </c>
      <c r="K326" t="b">
        <v>0</v>
      </c>
      <c r="L326">
        <v>49</v>
      </c>
      <c r="M326" t="b">
        <v>1</v>
      </c>
      <c r="N326" t="s">
        <v>8269</v>
      </c>
      <c r="O326">
        <v>287</v>
      </c>
      <c r="P326">
        <v>58.57</v>
      </c>
      <c r="Q326" t="s">
        <v>8315</v>
      </c>
      <c r="R326" t="s">
        <v>8316</v>
      </c>
      <c r="S326" s="16">
        <v>42451.095856481479</v>
      </c>
      <c r="T326" s="16">
        <v>42465.095856481479</v>
      </c>
    </row>
    <row r="327" spans="1:20" x14ac:dyDescent="0.25">
      <c r="A327">
        <v>3583</v>
      </c>
      <c r="B327" t="s">
        <v>3582</v>
      </c>
      <c r="C327" t="s">
        <v>7693</v>
      </c>
      <c r="D327">
        <v>3000</v>
      </c>
      <c r="E327">
        <v>3255</v>
      </c>
      <c r="F327" t="s">
        <v>8218</v>
      </c>
      <c r="G327" t="s">
        <v>8223</v>
      </c>
      <c r="H327" t="s">
        <v>8245</v>
      </c>
      <c r="I327">
        <v>1460970805</v>
      </c>
      <c r="J327">
        <v>1455790405</v>
      </c>
      <c r="K327" t="b">
        <v>0</v>
      </c>
      <c r="L327">
        <v>24</v>
      </c>
      <c r="M327" t="b">
        <v>1</v>
      </c>
      <c r="N327" t="s">
        <v>8269</v>
      </c>
      <c r="O327">
        <v>109</v>
      </c>
      <c r="P327">
        <v>135.63</v>
      </c>
      <c r="Q327" t="s">
        <v>8315</v>
      </c>
      <c r="R327" t="s">
        <v>8316</v>
      </c>
      <c r="S327" s="16">
        <v>42418.425983796296</v>
      </c>
      <c r="T327" s="16">
        <v>42478.384317129632</v>
      </c>
    </row>
    <row r="328" spans="1:20" x14ac:dyDescent="0.25">
      <c r="A328">
        <v>3585</v>
      </c>
      <c r="B328" t="s">
        <v>3584</v>
      </c>
      <c r="C328" t="s">
        <v>7695</v>
      </c>
      <c r="D328">
        <v>3400</v>
      </c>
      <c r="E328">
        <v>4050</v>
      </c>
      <c r="F328" t="s">
        <v>8218</v>
      </c>
      <c r="G328" t="s">
        <v>8223</v>
      </c>
      <c r="H328" t="s">
        <v>8245</v>
      </c>
      <c r="I328">
        <v>1419181890</v>
      </c>
      <c r="J328">
        <v>1416589890</v>
      </c>
      <c r="K328" t="b">
        <v>0</v>
      </c>
      <c r="L328">
        <v>23</v>
      </c>
      <c r="M328" t="b">
        <v>1</v>
      </c>
      <c r="N328" t="s">
        <v>8269</v>
      </c>
      <c r="O328">
        <v>119</v>
      </c>
      <c r="P328">
        <v>176.09</v>
      </c>
      <c r="Q328" t="s">
        <v>8315</v>
      </c>
      <c r="R328" t="s">
        <v>8316</v>
      </c>
      <c r="S328" s="16">
        <v>41964.716319444444</v>
      </c>
      <c r="T328" s="16">
        <v>41994.716319444444</v>
      </c>
    </row>
    <row r="329" spans="1:20" x14ac:dyDescent="0.25">
      <c r="A329">
        <v>3586</v>
      </c>
      <c r="B329" t="s">
        <v>3585</v>
      </c>
      <c r="C329" t="s">
        <v>7696</v>
      </c>
      <c r="D329">
        <v>7500</v>
      </c>
      <c r="E329">
        <v>8207</v>
      </c>
      <c r="F329" t="s">
        <v>8218</v>
      </c>
      <c r="G329" t="s">
        <v>8223</v>
      </c>
      <c r="H329" t="s">
        <v>8245</v>
      </c>
      <c r="I329">
        <v>1474649070</v>
      </c>
      <c r="J329">
        <v>1469465070</v>
      </c>
      <c r="K329" t="b">
        <v>0</v>
      </c>
      <c r="L329">
        <v>54</v>
      </c>
      <c r="M329" t="b">
        <v>1</v>
      </c>
      <c r="N329" t="s">
        <v>8269</v>
      </c>
      <c r="O329">
        <v>109</v>
      </c>
      <c r="P329">
        <v>151.97999999999999</v>
      </c>
      <c r="Q329" t="s">
        <v>8315</v>
      </c>
      <c r="R329" t="s">
        <v>8316</v>
      </c>
      <c r="S329" s="16">
        <v>42576.697569444441</v>
      </c>
      <c r="T329" s="16">
        <v>42636.697569444441</v>
      </c>
    </row>
    <row r="330" spans="1:20" x14ac:dyDescent="0.25">
      <c r="A330">
        <v>3589</v>
      </c>
      <c r="B330" t="s">
        <v>3588</v>
      </c>
      <c r="C330" t="s">
        <v>7699</v>
      </c>
      <c r="D330">
        <v>4000</v>
      </c>
      <c r="E330">
        <v>5100</v>
      </c>
      <c r="F330" t="s">
        <v>8218</v>
      </c>
      <c r="G330" t="s">
        <v>8223</v>
      </c>
      <c r="H330" t="s">
        <v>8245</v>
      </c>
      <c r="I330">
        <v>1432654347</v>
      </c>
      <c r="J330">
        <v>1430494347</v>
      </c>
      <c r="K330" t="b">
        <v>0</v>
      </c>
      <c r="L330">
        <v>62</v>
      </c>
      <c r="M330" t="b">
        <v>1</v>
      </c>
      <c r="N330" t="s">
        <v>8269</v>
      </c>
      <c r="O330">
        <v>128</v>
      </c>
      <c r="P330">
        <v>82.26</v>
      </c>
      <c r="Q330" t="s">
        <v>8315</v>
      </c>
      <c r="R330" t="s">
        <v>8316</v>
      </c>
      <c r="S330" s="16">
        <v>42125.647534722222</v>
      </c>
      <c r="T330" s="16">
        <v>42150.647534722222</v>
      </c>
    </row>
    <row r="331" spans="1:20" x14ac:dyDescent="0.25">
      <c r="A331">
        <v>3591</v>
      </c>
      <c r="B331" t="s">
        <v>3590</v>
      </c>
      <c r="C331" t="s">
        <v>7701</v>
      </c>
      <c r="D331">
        <v>700</v>
      </c>
      <c r="E331">
        <v>1225</v>
      </c>
      <c r="F331" t="s">
        <v>8218</v>
      </c>
      <c r="G331" t="s">
        <v>8223</v>
      </c>
      <c r="H331" t="s">
        <v>8245</v>
      </c>
      <c r="I331">
        <v>1422075540</v>
      </c>
      <c r="J331">
        <v>1419979544</v>
      </c>
      <c r="K331" t="b">
        <v>0</v>
      </c>
      <c r="L331">
        <v>18</v>
      </c>
      <c r="M331" t="b">
        <v>1</v>
      </c>
      <c r="N331" t="s">
        <v>8269</v>
      </c>
      <c r="O331">
        <v>175</v>
      </c>
      <c r="P331">
        <v>68.06</v>
      </c>
      <c r="Q331" t="s">
        <v>8315</v>
      </c>
      <c r="R331" t="s">
        <v>8316</v>
      </c>
      <c r="S331" s="16">
        <v>42003.948425925926</v>
      </c>
      <c r="T331" s="16">
        <v>42028.207638888889</v>
      </c>
    </row>
    <row r="332" spans="1:20" x14ac:dyDescent="0.25">
      <c r="A332">
        <v>3592</v>
      </c>
      <c r="B332" t="s">
        <v>3591</v>
      </c>
      <c r="C332" t="s">
        <v>7702</v>
      </c>
      <c r="D332">
        <v>2000</v>
      </c>
      <c r="E332">
        <v>2545</v>
      </c>
      <c r="F332" t="s">
        <v>8218</v>
      </c>
      <c r="G332" t="s">
        <v>8223</v>
      </c>
      <c r="H332" t="s">
        <v>8245</v>
      </c>
      <c r="I332">
        <v>1423630740</v>
      </c>
      <c r="J332">
        <v>1418673307</v>
      </c>
      <c r="K332" t="b">
        <v>0</v>
      </c>
      <c r="L332">
        <v>35</v>
      </c>
      <c r="M332" t="b">
        <v>1</v>
      </c>
      <c r="N332" t="s">
        <v>8269</v>
      </c>
      <c r="O332">
        <v>127</v>
      </c>
      <c r="P332">
        <v>72.709999999999994</v>
      </c>
      <c r="Q332" t="s">
        <v>8315</v>
      </c>
      <c r="R332" t="s">
        <v>8316</v>
      </c>
      <c r="S332" s="16">
        <v>41988.829942129625</v>
      </c>
      <c r="T332" s="16">
        <v>42046.207638888889</v>
      </c>
    </row>
    <row r="333" spans="1:20" x14ac:dyDescent="0.25">
      <c r="A333">
        <v>3593</v>
      </c>
      <c r="B333" t="s">
        <v>3592</v>
      </c>
      <c r="C333" t="s">
        <v>7703</v>
      </c>
      <c r="D333">
        <v>3000</v>
      </c>
      <c r="E333">
        <v>3319</v>
      </c>
      <c r="F333" t="s">
        <v>8218</v>
      </c>
      <c r="G333" t="s">
        <v>8223</v>
      </c>
      <c r="H333" t="s">
        <v>8245</v>
      </c>
      <c r="I333">
        <v>1420489560</v>
      </c>
      <c r="J333">
        <v>1417469639</v>
      </c>
      <c r="K333" t="b">
        <v>0</v>
      </c>
      <c r="L333">
        <v>43</v>
      </c>
      <c r="M333" t="b">
        <v>1</v>
      </c>
      <c r="N333" t="s">
        <v>8269</v>
      </c>
      <c r="O333">
        <v>111</v>
      </c>
      <c r="P333">
        <v>77.19</v>
      </c>
      <c r="Q333" t="s">
        <v>8315</v>
      </c>
      <c r="R333" t="s">
        <v>8316</v>
      </c>
      <c r="S333" s="16">
        <v>41974.898599537039</v>
      </c>
      <c r="T333" s="16">
        <v>42009.851388888885</v>
      </c>
    </row>
    <row r="334" spans="1:20" x14ac:dyDescent="0.25">
      <c r="A334">
        <v>3594</v>
      </c>
      <c r="B334" t="s">
        <v>3593</v>
      </c>
      <c r="C334" t="s">
        <v>7704</v>
      </c>
      <c r="D334">
        <v>1600</v>
      </c>
      <c r="E334">
        <v>2015</v>
      </c>
      <c r="F334" t="s">
        <v>8218</v>
      </c>
      <c r="G334" t="s">
        <v>8223</v>
      </c>
      <c r="H334" t="s">
        <v>8245</v>
      </c>
      <c r="I334">
        <v>1472952982</v>
      </c>
      <c r="J334">
        <v>1470792982</v>
      </c>
      <c r="K334" t="b">
        <v>0</v>
      </c>
      <c r="L334">
        <v>36</v>
      </c>
      <c r="M334" t="b">
        <v>1</v>
      </c>
      <c r="N334" t="s">
        <v>8269</v>
      </c>
      <c r="O334">
        <v>126</v>
      </c>
      <c r="P334">
        <v>55.97</v>
      </c>
      <c r="Q334" t="s">
        <v>8315</v>
      </c>
      <c r="R334" t="s">
        <v>8316</v>
      </c>
      <c r="S334" s="16">
        <v>42592.066921296297</v>
      </c>
      <c r="T334" s="16">
        <v>42617.066921296297</v>
      </c>
    </row>
    <row r="335" spans="1:20" x14ac:dyDescent="0.25">
      <c r="A335">
        <v>3595</v>
      </c>
      <c r="B335" t="s">
        <v>3594</v>
      </c>
      <c r="C335" t="s">
        <v>7705</v>
      </c>
      <c r="D335">
        <v>2600</v>
      </c>
      <c r="E335">
        <v>3081</v>
      </c>
      <c r="F335" t="s">
        <v>8218</v>
      </c>
      <c r="G335" t="s">
        <v>8223</v>
      </c>
      <c r="H335" t="s">
        <v>8245</v>
      </c>
      <c r="I335">
        <v>1426229940</v>
      </c>
      <c r="J335">
        <v>1423959123</v>
      </c>
      <c r="K335" t="b">
        <v>0</v>
      </c>
      <c r="L335">
        <v>62</v>
      </c>
      <c r="M335" t="b">
        <v>1</v>
      </c>
      <c r="N335" t="s">
        <v>8269</v>
      </c>
      <c r="O335">
        <v>119</v>
      </c>
      <c r="P335">
        <v>49.69</v>
      </c>
      <c r="Q335" t="s">
        <v>8315</v>
      </c>
      <c r="R335" t="s">
        <v>8316</v>
      </c>
      <c r="S335" s="16">
        <v>42050.008368055554</v>
      </c>
      <c r="T335" s="16">
        <v>42076.290972222225</v>
      </c>
    </row>
    <row r="336" spans="1:20" x14ac:dyDescent="0.25">
      <c r="A336">
        <v>3597</v>
      </c>
      <c r="B336" t="s">
        <v>3596</v>
      </c>
      <c r="C336" t="s">
        <v>7707</v>
      </c>
      <c r="D336">
        <v>2500</v>
      </c>
      <c r="E336">
        <v>2565</v>
      </c>
      <c r="F336" t="s">
        <v>8218</v>
      </c>
      <c r="G336" t="s">
        <v>8223</v>
      </c>
      <c r="H336" t="s">
        <v>8245</v>
      </c>
      <c r="I336">
        <v>1456984740</v>
      </c>
      <c r="J336">
        <v>1455717790</v>
      </c>
      <c r="K336" t="b">
        <v>0</v>
      </c>
      <c r="L336">
        <v>33</v>
      </c>
      <c r="M336" t="b">
        <v>1</v>
      </c>
      <c r="N336" t="s">
        <v>8269</v>
      </c>
      <c r="O336">
        <v>103</v>
      </c>
      <c r="P336">
        <v>77.73</v>
      </c>
      <c r="Q336" t="s">
        <v>8315</v>
      </c>
      <c r="R336" t="s">
        <v>8316</v>
      </c>
      <c r="S336" s="16">
        <v>42417.585532407407</v>
      </c>
      <c r="T336" s="16">
        <v>42432.249305555553</v>
      </c>
    </row>
    <row r="337" spans="1:20" x14ac:dyDescent="0.25">
      <c r="A337">
        <v>3598</v>
      </c>
      <c r="B337" t="s">
        <v>3597</v>
      </c>
      <c r="C337" t="s">
        <v>7708</v>
      </c>
      <c r="D337">
        <v>1000</v>
      </c>
      <c r="E337">
        <v>1101</v>
      </c>
      <c r="F337" t="s">
        <v>8218</v>
      </c>
      <c r="G337" t="s">
        <v>8223</v>
      </c>
      <c r="H337" t="s">
        <v>8245</v>
      </c>
      <c r="I337">
        <v>1409720340</v>
      </c>
      <c r="J337">
        <v>1408129822</v>
      </c>
      <c r="K337" t="b">
        <v>0</v>
      </c>
      <c r="L337">
        <v>27</v>
      </c>
      <c r="M337" t="b">
        <v>1</v>
      </c>
      <c r="N337" t="s">
        <v>8269</v>
      </c>
      <c r="O337">
        <v>110</v>
      </c>
      <c r="P337">
        <v>40.78</v>
      </c>
      <c r="Q337" t="s">
        <v>8315</v>
      </c>
      <c r="R337" t="s">
        <v>8316</v>
      </c>
      <c r="S337" s="16">
        <v>41866.79886574074</v>
      </c>
      <c r="T337" s="16">
        <v>41885.207638888889</v>
      </c>
    </row>
    <row r="338" spans="1:20" x14ac:dyDescent="0.25">
      <c r="A338">
        <v>3599</v>
      </c>
      <c r="B338" t="s">
        <v>3598</v>
      </c>
      <c r="C338" t="s">
        <v>7709</v>
      </c>
      <c r="D338">
        <v>500</v>
      </c>
      <c r="E338">
        <v>1010</v>
      </c>
      <c r="F338" t="s">
        <v>8218</v>
      </c>
      <c r="G338" t="s">
        <v>8223</v>
      </c>
      <c r="H338" t="s">
        <v>8245</v>
      </c>
      <c r="I338">
        <v>1440892800</v>
      </c>
      <c r="J338">
        <v>1438715077</v>
      </c>
      <c r="K338" t="b">
        <v>0</v>
      </c>
      <c r="L338">
        <v>17</v>
      </c>
      <c r="M338" t="b">
        <v>1</v>
      </c>
      <c r="N338" t="s">
        <v>8269</v>
      </c>
      <c r="O338">
        <v>202</v>
      </c>
      <c r="P338">
        <v>59.41</v>
      </c>
      <c r="Q338" t="s">
        <v>8315</v>
      </c>
      <c r="R338" t="s">
        <v>8316</v>
      </c>
      <c r="S338" s="16">
        <v>42220.79487268519</v>
      </c>
      <c r="T338" s="16">
        <v>42246</v>
      </c>
    </row>
    <row r="339" spans="1:20" x14ac:dyDescent="0.25">
      <c r="A339">
        <v>3600</v>
      </c>
      <c r="B339" t="s">
        <v>3599</v>
      </c>
      <c r="C339" t="s">
        <v>7710</v>
      </c>
      <c r="D339">
        <v>10</v>
      </c>
      <c r="E339">
        <v>13</v>
      </c>
      <c r="F339" t="s">
        <v>8218</v>
      </c>
      <c r="G339" t="s">
        <v>8223</v>
      </c>
      <c r="H339" t="s">
        <v>8245</v>
      </c>
      <c r="I339">
        <v>1476390164</v>
      </c>
      <c r="J339">
        <v>1473970964</v>
      </c>
      <c r="K339" t="b">
        <v>0</v>
      </c>
      <c r="L339">
        <v>4</v>
      </c>
      <c r="M339" t="b">
        <v>1</v>
      </c>
      <c r="N339" t="s">
        <v>8269</v>
      </c>
      <c r="O339">
        <v>130</v>
      </c>
      <c r="P339">
        <v>3.25</v>
      </c>
      <c r="Q339" t="s">
        <v>8315</v>
      </c>
      <c r="R339" t="s">
        <v>8316</v>
      </c>
      <c r="S339" s="16">
        <v>42628.849120370374</v>
      </c>
      <c r="T339" s="16">
        <v>42656.849120370374</v>
      </c>
    </row>
    <row r="340" spans="1:20" x14ac:dyDescent="0.25">
      <c r="A340">
        <v>3602</v>
      </c>
      <c r="B340" t="s">
        <v>3601</v>
      </c>
      <c r="C340" t="s">
        <v>7712</v>
      </c>
      <c r="D340">
        <v>4000</v>
      </c>
      <c r="E340">
        <v>4002</v>
      </c>
      <c r="F340" t="s">
        <v>8218</v>
      </c>
      <c r="G340" t="s">
        <v>8223</v>
      </c>
      <c r="H340" t="s">
        <v>8245</v>
      </c>
      <c r="I340">
        <v>1463520479</v>
      </c>
      <c r="J340">
        <v>1458336479</v>
      </c>
      <c r="K340" t="b">
        <v>0</v>
      </c>
      <c r="L340">
        <v>49</v>
      </c>
      <c r="M340" t="b">
        <v>1</v>
      </c>
      <c r="N340" t="s">
        <v>8269</v>
      </c>
      <c r="O340">
        <v>100</v>
      </c>
      <c r="P340">
        <v>81.67</v>
      </c>
      <c r="Q340" t="s">
        <v>8315</v>
      </c>
      <c r="R340" t="s">
        <v>8316</v>
      </c>
      <c r="S340" s="16">
        <v>42447.894432870366</v>
      </c>
      <c r="T340" s="16">
        <v>42507.894432870366</v>
      </c>
    </row>
    <row r="341" spans="1:20" x14ac:dyDescent="0.25">
      <c r="A341">
        <v>3603</v>
      </c>
      <c r="B341" t="s">
        <v>3602</v>
      </c>
      <c r="C341" t="s">
        <v>7713</v>
      </c>
      <c r="D341">
        <v>1500</v>
      </c>
      <c r="E341">
        <v>2560</v>
      </c>
      <c r="F341" t="s">
        <v>8218</v>
      </c>
      <c r="G341" t="s">
        <v>8223</v>
      </c>
      <c r="H341" t="s">
        <v>8245</v>
      </c>
      <c r="I341">
        <v>1446759880</v>
      </c>
      <c r="J341">
        <v>1444164280</v>
      </c>
      <c r="K341" t="b">
        <v>0</v>
      </c>
      <c r="L341">
        <v>57</v>
      </c>
      <c r="M341" t="b">
        <v>1</v>
      </c>
      <c r="N341" t="s">
        <v>8269</v>
      </c>
      <c r="O341">
        <v>171</v>
      </c>
      <c r="P341">
        <v>44.91</v>
      </c>
      <c r="Q341" t="s">
        <v>8315</v>
      </c>
      <c r="R341" t="s">
        <v>8316</v>
      </c>
      <c r="S341" s="16">
        <v>42283.864351851851</v>
      </c>
      <c r="T341" s="16">
        <v>42313.906018518523</v>
      </c>
    </row>
    <row r="342" spans="1:20" x14ac:dyDescent="0.25">
      <c r="A342">
        <v>3604</v>
      </c>
      <c r="B342" t="s">
        <v>3603</v>
      </c>
      <c r="C342" t="s">
        <v>7714</v>
      </c>
      <c r="D342">
        <v>3000</v>
      </c>
      <c r="E342">
        <v>3385</v>
      </c>
      <c r="F342" t="s">
        <v>8218</v>
      </c>
      <c r="G342" t="s">
        <v>8223</v>
      </c>
      <c r="H342" t="s">
        <v>8245</v>
      </c>
      <c r="I342">
        <v>1461913140</v>
      </c>
      <c r="J342">
        <v>1461370956</v>
      </c>
      <c r="K342" t="b">
        <v>0</v>
      </c>
      <c r="L342">
        <v>69</v>
      </c>
      <c r="M342" t="b">
        <v>1</v>
      </c>
      <c r="N342" t="s">
        <v>8269</v>
      </c>
      <c r="O342">
        <v>113</v>
      </c>
      <c r="P342">
        <v>49.06</v>
      </c>
      <c r="Q342" t="s">
        <v>8315</v>
      </c>
      <c r="R342" t="s">
        <v>8316</v>
      </c>
      <c r="S342" s="16">
        <v>42483.015694444446</v>
      </c>
      <c r="T342" s="16">
        <v>42489.290972222225</v>
      </c>
    </row>
    <row r="343" spans="1:20" x14ac:dyDescent="0.25">
      <c r="A343">
        <v>3613</v>
      </c>
      <c r="B343" t="s">
        <v>3612</v>
      </c>
      <c r="C343" t="s">
        <v>7723</v>
      </c>
      <c r="D343">
        <v>1250</v>
      </c>
      <c r="E343">
        <v>1250</v>
      </c>
      <c r="F343" t="s">
        <v>8218</v>
      </c>
      <c r="G343" t="s">
        <v>8223</v>
      </c>
      <c r="H343" t="s">
        <v>8245</v>
      </c>
      <c r="I343">
        <v>1403964574</v>
      </c>
      <c r="J343">
        <v>1401372574</v>
      </c>
      <c r="K343" t="b">
        <v>0</v>
      </c>
      <c r="L343">
        <v>20</v>
      </c>
      <c r="M343" t="b">
        <v>1</v>
      </c>
      <c r="N343" t="s">
        <v>8269</v>
      </c>
      <c r="O343">
        <v>100</v>
      </c>
      <c r="P343">
        <v>62.5</v>
      </c>
      <c r="Q343" t="s">
        <v>8315</v>
      </c>
      <c r="R343" t="s">
        <v>8316</v>
      </c>
      <c r="S343" s="16">
        <v>41788.58997685185</v>
      </c>
      <c r="T343" s="16">
        <v>41818.58997685185</v>
      </c>
    </row>
    <row r="344" spans="1:20" x14ac:dyDescent="0.25">
      <c r="A344">
        <v>3614</v>
      </c>
      <c r="B344" t="s">
        <v>3439</v>
      </c>
      <c r="C344" t="s">
        <v>7724</v>
      </c>
      <c r="D344">
        <v>2500</v>
      </c>
      <c r="E344">
        <v>2520</v>
      </c>
      <c r="F344" t="s">
        <v>8218</v>
      </c>
      <c r="G344" t="s">
        <v>8223</v>
      </c>
      <c r="H344" t="s">
        <v>8245</v>
      </c>
      <c r="I344">
        <v>1434675616</v>
      </c>
      <c r="J344">
        <v>1432083616</v>
      </c>
      <c r="K344" t="b">
        <v>0</v>
      </c>
      <c r="L344">
        <v>71</v>
      </c>
      <c r="M344" t="b">
        <v>1</v>
      </c>
      <c r="N344" t="s">
        <v>8269</v>
      </c>
      <c r="O344">
        <v>101</v>
      </c>
      <c r="P344">
        <v>35.49</v>
      </c>
      <c r="Q344" t="s">
        <v>8315</v>
      </c>
      <c r="R344" t="s">
        <v>8316</v>
      </c>
      <c r="S344" s="16">
        <v>42144.041851851856</v>
      </c>
      <c r="T344" s="16">
        <v>42174.041851851856</v>
      </c>
    </row>
    <row r="345" spans="1:20" x14ac:dyDescent="0.25">
      <c r="A345">
        <v>3619</v>
      </c>
      <c r="B345" t="s">
        <v>3617</v>
      </c>
      <c r="C345" t="s">
        <v>7729</v>
      </c>
      <c r="D345">
        <v>1000</v>
      </c>
      <c r="E345">
        <v>1130</v>
      </c>
      <c r="F345" t="s">
        <v>8218</v>
      </c>
      <c r="G345" t="s">
        <v>8223</v>
      </c>
      <c r="H345" t="s">
        <v>8245</v>
      </c>
      <c r="I345">
        <v>1479592800</v>
      </c>
      <c r="J345">
        <v>1476760226</v>
      </c>
      <c r="K345" t="b">
        <v>0</v>
      </c>
      <c r="L345">
        <v>17</v>
      </c>
      <c r="M345" t="b">
        <v>1</v>
      </c>
      <c r="N345" t="s">
        <v>8269</v>
      </c>
      <c r="O345">
        <v>113</v>
      </c>
      <c r="P345">
        <v>66.47</v>
      </c>
      <c r="Q345" t="s">
        <v>8315</v>
      </c>
      <c r="R345" t="s">
        <v>8316</v>
      </c>
      <c r="S345" s="16">
        <v>42661.132245370376</v>
      </c>
      <c r="T345" s="16">
        <v>42693.916666666672</v>
      </c>
    </row>
    <row r="346" spans="1:20" x14ac:dyDescent="0.25">
      <c r="A346">
        <v>3620</v>
      </c>
      <c r="B346" t="s">
        <v>3618</v>
      </c>
      <c r="C346" t="s">
        <v>7730</v>
      </c>
      <c r="D346">
        <v>10500</v>
      </c>
      <c r="E346">
        <v>11045</v>
      </c>
      <c r="F346" t="s">
        <v>8218</v>
      </c>
      <c r="G346" t="s">
        <v>8223</v>
      </c>
      <c r="H346" t="s">
        <v>8245</v>
      </c>
      <c r="I346">
        <v>1425528000</v>
      </c>
      <c r="J346">
        <v>1422916261</v>
      </c>
      <c r="K346" t="b">
        <v>0</v>
      </c>
      <c r="L346">
        <v>197</v>
      </c>
      <c r="M346" t="b">
        <v>1</v>
      </c>
      <c r="N346" t="s">
        <v>8269</v>
      </c>
      <c r="O346">
        <v>105</v>
      </c>
      <c r="P346">
        <v>56.07</v>
      </c>
      <c r="Q346" t="s">
        <v>8315</v>
      </c>
      <c r="R346" t="s">
        <v>8316</v>
      </c>
      <c r="S346" s="16">
        <v>42037.938206018516</v>
      </c>
      <c r="T346" s="16">
        <v>42068.166666666672</v>
      </c>
    </row>
    <row r="347" spans="1:20" x14ac:dyDescent="0.25">
      <c r="A347">
        <v>3621</v>
      </c>
      <c r="B347" t="s">
        <v>3619</v>
      </c>
      <c r="C347" t="s">
        <v>7731</v>
      </c>
      <c r="D347">
        <v>3000</v>
      </c>
      <c r="E347">
        <v>3292</v>
      </c>
      <c r="F347" t="s">
        <v>8218</v>
      </c>
      <c r="G347" t="s">
        <v>8223</v>
      </c>
      <c r="H347" t="s">
        <v>8245</v>
      </c>
      <c r="I347">
        <v>1475269200</v>
      </c>
      <c r="J347">
        <v>1473200844</v>
      </c>
      <c r="K347" t="b">
        <v>0</v>
      </c>
      <c r="L347">
        <v>70</v>
      </c>
      <c r="M347" t="b">
        <v>1</v>
      </c>
      <c r="N347" t="s">
        <v>8269</v>
      </c>
      <c r="O347">
        <v>110</v>
      </c>
      <c r="P347">
        <v>47.03</v>
      </c>
      <c r="Q347" t="s">
        <v>8315</v>
      </c>
      <c r="R347" t="s">
        <v>8316</v>
      </c>
      <c r="S347" s="16">
        <v>42619.935694444444</v>
      </c>
      <c r="T347" s="16">
        <v>42643.875</v>
      </c>
    </row>
    <row r="348" spans="1:20" x14ac:dyDescent="0.25">
      <c r="A348">
        <v>3622</v>
      </c>
      <c r="B348" t="s">
        <v>3620</v>
      </c>
      <c r="C348" t="s">
        <v>7732</v>
      </c>
      <c r="D348">
        <v>1000</v>
      </c>
      <c r="E348">
        <v>1000.99</v>
      </c>
      <c r="F348" t="s">
        <v>8218</v>
      </c>
      <c r="G348" t="s">
        <v>8223</v>
      </c>
      <c r="H348" t="s">
        <v>8245</v>
      </c>
      <c r="I348">
        <v>1411874580</v>
      </c>
      <c r="J348">
        <v>1409030371</v>
      </c>
      <c r="K348" t="b">
        <v>0</v>
      </c>
      <c r="L348">
        <v>21</v>
      </c>
      <c r="M348" t="b">
        <v>1</v>
      </c>
      <c r="N348" t="s">
        <v>8269</v>
      </c>
      <c r="O348">
        <v>100</v>
      </c>
      <c r="P348">
        <v>47.67</v>
      </c>
      <c r="Q348" t="s">
        <v>8315</v>
      </c>
      <c r="R348" t="s">
        <v>8316</v>
      </c>
      <c r="S348" s="16">
        <v>41877.221886574072</v>
      </c>
      <c r="T348" s="16">
        <v>41910.140972222223</v>
      </c>
    </row>
    <row r="349" spans="1:20" x14ac:dyDescent="0.25">
      <c r="A349">
        <v>3623</v>
      </c>
      <c r="B349" t="s">
        <v>3621</v>
      </c>
      <c r="C349" t="s">
        <v>7733</v>
      </c>
      <c r="D349">
        <v>2500</v>
      </c>
      <c r="E349">
        <v>3000</v>
      </c>
      <c r="F349" t="s">
        <v>8218</v>
      </c>
      <c r="G349" t="s">
        <v>8223</v>
      </c>
      <c r="H349" t="s">
        <v>8245</v>
      </c>
      <c r="I349">
        <v>1406358000</v>
      </c>
      <c r="J349">
        <v>1404841270</v>
      </c>
      <c r="K349" t="b">
        <v>0</v>
      </c>
      <c r="L349">
        <v>34</v>
      </c>
      <c r="M349" t="b">
        <v>1</v>
      </c>
      <c r="N349" t="s">
        <v>8269</v>
      </c>
      <c r="O349">
        <v>120</v>
      </c>
      <c r="P349">
        <v>88.24</v>
      </c>
      <c r="Q349" t="s">
        <v>8315</v>
      </c>
      <c r="R349" t="s">
        <v>8316</v>
      </c>
      <c r="S349" s="16">
        <v>41828.736921296295</v>
      </c>
      <c r="T349" s="16">
        <v>41846.291666666664</v>
      </c>
    </row>
    <row r="350" spans="1:20" x14ac:dyDescent="0.25">
      <c r="A350">
        <v>3624</v>
      </c>
      <c r="B350" t="s">
        <v>3622</v>
      </c>
      <c r="C350" t="s">
        <v>7734</v>
      </c>
      <c r="D350">
        <v>3000</v>
      </c>
      <c r="E350">
        <v>3148</v>
      </c>
      <c r="F350" t="s">
        <v>8218</v>
      </c>
      <c r="G350" t="s">
        <v>8223</v>
      </c>
      <c r="H350" t="s">
        <v>8245</v>
      </c>
      <c r="I350">
        <v>1471977290</v>
      </c>
      <c r="J350">
        <v>1466793290</v>
      </c>
      <c r="K350" t="b">
        <v>0</v>
      </c>
      <c r="L350">
        <v>39</v>
      </c>
      <c r="M350" t="b">
        <v>1</v>
      </c>
      <c r="N350" t="s">
        <v>8269</v>
      </c>
      <c r="O350">
        <v>105</v>
      </c>
      <c r="P350">
        <v>80.72</v>
      </c>
      <c r="Q350" t="s">
        <v>8315</v>
      </c>
      <c r="R350" t="s">
        <v>8316</v>
      </c>
      <c r="S350" s="16">
        <v>42545.774189814809</v>
      </c>
      <c r="T350" s="16">
        <v>42605.774189814809</v>
      </c>
    </row>
    <row r="351" spans="1:20" x14ac:dyDescent="0.25">
      <c r="A351">
        <v>3627</v>
      </c>
      <c r="B351" t="s">
        <v>3625</v>
      </c>
      <c r="C351" t="s">
        <v>7737</v>
      </c>
      <c r="D351">
        <v>2000</v>
      </c>
      <c r="E351">
        <v>2000</v>
      </c>
      <c r="F351" t="s">
        <v>8218</v>
      </c>
      <c r="G351" t="s">
        <v>8223</v>
      </c>
      <c r="H351" t="s">
        <v>8245</v>
      </c>
      <c r="I351">
        <v>1463803140</v>
      </c>
      <c r="J351">
        <v>1459446487</v>
      </c>
      <c r="K351" t="b">
        <v>0</v>
      </c>
      <c r="L351">
        <v>29</v>
      </c>
      <c r="M351" t="b">
        <v>1</v>
      </c>
      <c r="N351" t="s">
        <v>8269</v>
      </c>
      <c r="O351">
        <v>100</v>
      </c>
      <c r="P351">
        <v>68.97</v>
      </c>
      <c r="Q351" t="s">
        <v>8315</v>
      </c>
      <c r="R351" t="s">
        <v>8316</v>
      </c>
      <c r="S351" s="16">
        <v>42460.741747685184</v>
      </c>
      <c r="T351" s="16">
        <v>42511.165972222225</v>
      </c>
    </row>
    <row r="352" spans="1:20" x14ac:dyDescent="0.25">
      <c r="A352">
        <v>3648</v>
      </c>
      <c r="B352" t="s">
        <v>3646</v>
      </c>
      <c r="C352" t="s">
        <v>7758</v>
      </c>
      <c r="D352">
        <v>40000</v>
      </c>
      <c r="E352">
        <v>40153</v>
      </c>
      <c r="F352" t="s">
        <v>8218</v>
      </c>
      <c r="G352" t="s">
        <v>8223</v>
      </c>
      <c r="H352" t="s">
        <v>8245</v>
      </c>
      <c r="I352">
        <v>1412492445</v>
      </c>
      <c r="J352">
        <v>1409900445</v>
      </c>
      <c r="K352" t="b">
        <v>0</v>
      </c>
      <c r="L352">
        <v>73</v>
      </c>
      <c r="M352" t="b">
        <v>1</v>
      </c>
      <c r="N352" t="s">
        <v>8269</v>
      </c>
      <c r="O352">
        <v>100</v>
      </c>
      <c r="P352">
        <v>550.04</v>
      </c>
      <c r="Q352" t="s">
        <v>8315</v>
      </c>
      <c r="R352" t="s">
        <v>8316</v>
      </c>
      <c r="S352" s="16">
        <v>41887.292187500003</v>
      </c>
      <c r="T352" s="16">
        <v>41917.292187500003</v>
      </c>
    </row>
    <row r="353" spans="1:20" x14ac:dyDescent="0.25">
      <c r="A353">
        <v>3651</v>
      </c>
      <c r="B353" t="s">
        <v>3649</v>
      </c>
      <c r="C353" t="s">
        <v>7761</v>
      </c>
      <c r="D353">
        <v>500</v>
      </c>
      <c r="E353">
        <v>520</v>
      </c>
      <c r="F353" t="s">
        <v>8218</v>
      </c>
      <c r="G353" t="s">
        <v>8223</v>
      </c>
      <c r="H353" t="s">
        <v>8245</v>
      </c>
      <c r="I353">
        <v>1407686340</v>
      </c>
      <c r="J353">
        <v>1404833442</v>
      </c>
      <c r="K353" t="b">
        <v>0</v>
      </c>
      <c r="L353">
        <v>9</v>
      </c>
      <c r="M353" t="b">
        <v>1</v>
      </c>
      <c r="N353" t="s">
        <v>8269</v>
      </c>
      <c r="O353">
        <v>104</v>
      </c>
      <c r="P353">
        <v>57.78</v>
      </c>
      <c r="Q353" t="s">
        <v>8315</v>
      </c>
      <c r="R353" t="s">
        <v>8316</v>
      </c>
      <c r="S353" s="16">
        <v>41828.646319444444</v>
      </c>
      <c r="T353" s="16">
        <v>41861.665972222225</v>
      </c>
    </row>
    <row r="354" spans="1:20" x14ac:dyDescent="0.25">
      <c r="A354">
        <v>3655</v>
      </c>
      <c r="B354" t="s">
        <v>3652</v>
      </c>
      <c r="C354" t="s">
        <v>7765</v>
      </c>
      <c r="D354">
        <v>5000</v>
      </c>
      <c r="E354">
        <v>5813</v>
      </c>
      <c r="F354" t="s">
        <v>8218</v>
      </c>
      <c r="G354" t="s">
        <v>8223</v>
      </c>
      <c r="H354" t="s">
        <v>8245</v>
      </c>
      <c r="I354">
        <v>1437202740</v>
      </c>
      <c r="J354">
        <v>1434654998</v>
      </c>
      <c r="K354" t="b">
        <v>0</v>
      </c>
      <c r="L354">
        <v>79</v>
      </c>
      <c r="M354" t="b">
        <v>1</v>
      </c>
      <c r="N354" t="s">
        <v>8269</v>
      </c>
      <c r="O354">
        <v>116</v>
      </c>
      <c r="P354">
        <v>73.58</v>
      </c>
      <c r="Q354" t="s">
        <v>8315</v>
      </c>
      <c r="R354" t="s">
        <v>8316</v>
      </c>
      <c r="S354" s="16">
        <v>42173.803217592591</v>
      </c>
      <c r="T354" s="16">
        <v>42203.290972222225</v>
      </c>
    </row>
    <row r="355" spans="1:20" x14ac:dyDescent="0.25">
      <c r="A355">
        <v>3658</v>
      </c>
      <c r="B355" t="s">
        <v>3655</v>
      </c>
      <c r="C355" t="s">
        <v>7768</v>
      </c>
      <c r="D355">
        <v>1500</v>
      </c>
      <c r="E355">
        <v>1510</v>
      </c>
      <c r="F355" t="s">
        <v>8218</v>
      </c>
      <c r="G355" t="s">
        <v>8223</v>
      </c>
      <c r="H355" t="s">
        <v>8245</v>
      </c>
      <c r="I355">
        <v>1404273540</v>
      </c>
      <c r="J355">
        <v>1400272580</v>
      </c>
      <c r="K355" t="b">
        <v>0</v>
      </c>
      <c r="L355">
        <v>20</v>
      </c>
      <c r="M355" t="b">
        <v>1</v>
      </c>
      <c r="N355" t="s">
        <v>8269</v>
      </c>
      <c r="O355">
        <v>101</v>
      </c>
      <c r="P355">
        <v>75.5</v>
      </c>
      <c r="Q355" t="s">
        <v>8315</v>
      </c>
      <c r="R355" t="s">
        <v>8316</v>
      </c>
      <c r="S355" s="16">
        <v>41775.858564814815</v>
      </c>
      <c r="T355" s="16">
        <v>41822.165972222225</v>
      </c>
    </row>
    <row r="356" spans="1:20" x14ac:dyDescent="0.25">
      <c r="A356">
        <v>3659</v>
      </c>
      <c r="B356" t="s">
        <v>3656</v>
      </c>
      <c r="C356" t="s">
        <v>7769</v>
      </c>
      <c r="D356">
        <v>3000</v>
      </c>
      <c r="E356">
        <v>3061</v>
      </c>
      <c r="F356" t="s">
        <v>8218</v>
      </c>
      <c r="G356" t="s">
        <v>8223</v>
      </c>
      <c r="H356" t="s">
        <v>8245</v>
      </c>
      <c r="I356">
        <v>1426775940</v>
      </c>
      <c r="J356">
        <v>1424414350</v>
      </c>
      <c r="K356" t="b">
        <v>0</v>
      </c>
      <c r="L356">
        <v>13</v>
      </c>
      <c r="M356" t="b">
        <v>1</v>
      </c>
      <c r="N356" t="s">
        <v>8269</v>
      </c>
      <c r="O356">
        <v>102</v>
      </c>
      <c r="P356">
        <v>235.46</v>
      </c>
      <c r="Q356" t="s">
        <v>8315</v>
      </c>
      <c r="R356" t="s">
        <v>8316</v>
      </c>
      <c r="S356" s="16">
        <v>42055.277199074073</v>
      </c>
      <c r="T356" s="16">
        <v>42082.610416666663</v>
      </c>
    </row>
    <row r="357" spans="1:20" x14ac:dyDescent="0.25">
      <c r="A357">
        <v>3661</v>
      </c>
      <c r="B357" t="s">
        <v>3658</v>
      </c>
      <c r="C357" t="s">
        <v>7771</v>
      </c>
      <c r="D357">
        <v>3000</v>
      </c>
      <c r="E357">
        <v>3330</v>
      </c>
      <c r="F357" t="s">
        <v>8218</v>
      </c>
      <c r="G357" t="s">
        <v>8223</v>
      </c>
      <c r="H357" t="s">
        <v>8245</v>
      </c>
      <c r="I357">
        <v>1460260800</v>
      </c>
      <c r="J357">
        <v>1458336672</v>
      </c>
      <c r="K357" t="b">
        <v>0</v>
      </c>
      <c r="L357">
        <v>36</v>
      </c>
      <c r="M357" t="b">
        <v>1</v>
      </c>
      <c r="N357" t="s">
        <v>8269</v>
      </c>
      <c r="O357">
        <v>111</v>
      </c>
      <c r="P357">
        <v>92.5</v>
      </c>
      <c r="Q357" t="s">
        <v>8315</v>
      </c>
      <c r="R357" t="s">
        <v>8316</v>
      </c>
      <c r="S357" s="16">
        <v>42447.896666666667</v>
      </c>
      <c r="T357" s="16">
        <v>42470.166666666672</v>
      </c>
    </row>
    <row r="358" spans="1:20" x14ac:dyDescent="0.25">
      <c r="A358">
        <v>3664</v>
      </c>
      <c r="B358" t="s">
        <v>3661</v>
      </c>
      <c r="C358" t="s">
        <v>7774</v>
      </c>
      <c r="D358">
        <v>800</v>
      </c>
      <c r="E358">
        <v>875</v>
      </c>
      <c r="F358" t="s">
        <v>8218</v>
      </c>
      <c r="G358" t="s">
        <v>8223</v>
      </c>
      <c r="H358" t="s">
        <v>8245</v>
      </c>
      <c r="I358">
        <v>1466056689</v>
      </c>
      <c r="J358">
        <v>1464847089</v>
      </c>
      <c r="K358" t="b">
        <v>0</v>
      </c>
      <c r="L358">
        <v>19</v>
      </c>
      <c r="M358" t="b">
        <v>1</v>
      </c>
      <c r="N358" t="s">
        <v>8269</v>
      </c>
      <c r="O358">
        <v>109</v>
      </c>
      <c r="P358">
        <v>46.05</v>
      </c>
      <c r="Q358" t="s">
        <v>8315</v>
      </c>
      <c r="R358" t="s">
        <v>8316</v>
      </c>
      <c r="S358" s="16">
        <v>42523.248715277776</v>
      </c>
      <c r="T358" s="16">
        <v>42537.248715277776</v>
      </c>
    </row>
    <row r="359" spans="1:20" x14ac:dyDescent="0.25">
      <c r="A359">
        <v>3666</v>
      </c>
      <c r="B359" t="s">
        <v>3663</v>
      </c>
      <c r="C359" t="s">
        <v>7776</v>
      </c>
      <c r="D359">
        <v>1200</v>
      </c>
      <c r="E359">
        <v>1200</v>
      </c>
      <c r="F359" t="s">
        <v>8218</v>
      </c>
      <c r="G359" t="s">
        <v>8223</v>
      </c>
      <c r="H359" t="s">
        <v>8245</v>
      </c>
      <c r="I359">
        <v>1406185200</v>
      </c>
      <c r="J359">
        <v>1404337382</v>
      </c>
      <c r="K359" t="b">
        <v>0</v>
      </c>
      <c r="L359">
        <v>38</v>
      </c>
      <c r="M359" t="b">
        <v>1</v>
      </c>
      <c r="N359" t="s">
        <v>8269</v>
      </c>
      <c r="O359">
        <v>100</v>
      </c>
      <c r="P359">
        <v>31.58</v>
      </c>
      <c r="Q359" t="s">
        <v>8315</v>
      </c>
      <c r="R359" t="s">
        <v>8316</v>
      </c>
      <c r="S359" s="16">
        <v>41822.90488425926</v>
      </c>
      <c r="T359" s="16">
        <v>41844.291666666664</v>
      </c>
    </row>
    <row r="360" spans="1:20" x14ac:dyDescent="0.25">
      <c r="A360">
        <v>3668</v>
      </c>
      <c r="B360" t="s">
        <v>3665</v>
      </c>
      <c r="C360" t="s">
        <v>7778</v>
      </c>
      <c r="D360">
        <v>1000</v>
      </c>
      <c r="E360">
        <v>1035</v>
      </c>
      <c r="F360" t="s">
        <v>8218</v>
      </c>
      <c r="G360" t="s">
        <v>8223</v>
      </c>
      <c r="H360" t="s">
        <v>8245</v>
      </c>
      <c r="I360">
        <v>1437676380</v>
      </c>
      <c r="J360">
        <v>1435670452</v>
      </c>
      <c r="K360" t="b">
        <v>0</v>
      </c>
      <c r="L360">
        <v>28</v>
      </c>
      <c r="M360" t="b">
        <v>1</v>
      </c>
      <c r="N360" t="s">
        <v>8269</v>
      </c>
      <c r="O360">
        <v>104</v>
      </c>
      <c r="P360">
        <v>36.96</v>
      </c>
      <c r="Q360" t="s">
        <v>8315</v>
      </c>
      <c r="R360" t="s">
        <v>8316</v>
      </c>
      <c r="S360" s="16">
        <v>42185.556157407409</v>
      </c>
      <c r="T360" s="16">
        <v>42208.772916666669</v>
      </c>
    </row>
    <row r="361" spans="1:20" x14ac:dyDescent="0.25">
      <c r="A361">
        <v>3671</v>
      </c>
      <c r="B361" t="s">
        <v>3668</v>
      </c>
      <c r="C361" t="s">
        <v>7781</v>
      </c>
      <c r="D361">
        <v>3500</v>
      </c>
      <c r="E361">
        <v>3530</v>
      </c>
      <c r="F361" t="s">
        <v>8218</v>
      </c>
      <c r="G361" t="s">
        <v>8223</v>
      </c>
      <c r="H361" t="s">
        <v>8245</v>
      </c>
      <c r="I361">
        <v>1405915140</v>
      </c>
      <c r="J361">
        <v>1404140667</v>
      </c>
      <c r="K361" t="b">
        <v>0</v>
      </c>
      <c r="L361">
        <v>40</v>
      </c>
      <c r="M361" t="b">
        <v>1</v>
      </c>
      <c r="N361" t="s">
        <v>8269</v>
      </c>
      <c r="O361">
        <v>101</v>
      </c>
      <c r="P361">
        <v>88.25</v>
      </c>
      <c r="Q361" t="s">
        <v>8315</v>
      </c>
      <c r="R361" t="s">
        <v>8316</v>
      </c>
      <c r="S361" s="16">
        <v>41820.62809027778</v>
      </c>
      <c r="T361" s="16">
        <v>41841.165972222225</v>
      </c>
    </row>
    <row r="362" spans="1:20" x14ac:dyDescent="0.25">
      <c r="A362">
        <v>3676</v>
      </c>
      <c r="B362" t="s">
        <v>3673</v>
      </c>
      <c r="C362" t="s">
        <v>7786</v>
      </c>
      <c r="D362">
        <v>800</v>
      </c>
      <c r="E362">
        <v>1030</v>
      </c>
      <c r="F362" t="s">
        <v>8218</v>
      </c>
      <c r="G362" t="s">
        <v>8223</v>
      </c>
      <c r="H362" t="s">
        <v>8245</v>
      </c>
      <c r="I362">
        <v>1410550484</v>
      </c>
      <c r="J362">
        <v>1408995284</v>
      </c>
      <c r="K362" t="b">
        <v>0</v>
      </c>
      <c r="L362">
        <v>16</v>
      </c>
      <c r="M362" t="b">
        <v>1</v>
      </c>
      <c r="N362" t="s">
        <v>8269</v>
      </c>
      <c r="O362">
        <v>129</v>
      </c>
      <c r="P362">
        <v>64.38</v>
      </c>
      <c r="Q362" t="s">
        <v>8315</v>
      </c>
      <c r="R362" t="s">
        <v>8316</v>
      </c>
      <c r="S362" s="16">
        <v>41876.815787037034</v>
      </c>
      <c r="T362" s="16">
        <v>41894.815787037034</v>
      </c>
    </row>
    <row r="363" spans="1:20" x14ac:dyDescent="0.25">
      <c r="A363">
        <v>3677</v>
      </c>
      <c r="B363" t="s">
        <v>3674</v>
      </c>
      <c r="C363" t="s">
        <v>7787</v>
      </c>
      <c r="D363">
        <v>12000</v>
      </c>
      <c r="E363">
        <v>12348.5</v>
      </c>
      <c r="F363" t="s">
        <v>8218</v>
      </c>
      <c r="G363" t="s">
        <v>8223</v>
      </c>
      <c r="H363" t="s">
        <v>8245</v>
      </c>
      <c r="I363">
        <v>1404359940</v>
      </c>
      <c r="J363">
        <v>1402580818</v>
      </c>
      <c r="K363" t="b">
        <v>0</v>
      </c>
      <c r="L363">
        <v>199</v>
      </c>
      <c r="M363" t="b">
        <v>1</v>
      </c>
      <c r="N363" t="s">
        <v>8269</v>
      </c>
      <c r="O363">
        <v>103</v>
      </c>
      <c r="P363">
        <v>62.05</v>
      </c>
      <c r="Q363" t="s">
        <v>8315</v>
      </c>
      <c r="R363" t="s">
        <v>8316</v>
      </c>
      <c r="S363" s="16">
        <v>41802.574282407404</v>
      </c>
      <c r="T363" s="16">
        <v>41823.165972222225</v>
      </c>
    </row>
    <row r="364" spans="1:20" x14ac:dyDescent="0.25">
      <c r="A364">
        <v>3679</v>
      </c>
      <c r="B364" t="s">
        <v>3676</v>
      </c>
      <c r="C364" t="s">
        <v>7789</v>
      </c>
      <c r="D364">
        <v>2000</v>
      </c>
      <c r="E364">
        <v>2202</v>
      </c>
      <c r="F364" t="s">
        <v>8218</v>
      </c>
      <c r="G364" t="s">
        <v>8223</v>
      </c>
      <c r="H364" t="s">
        <v>8245</v>
      </c>
      <c r="I364">
        <v>1404190740</v>
      </c>
      <c r="J364">
        <v>1401214581</v>
      </c>
      <c r="K364" t="b">
        <v>0</v>
      </c>
      <c r="L364">
        <v>30</v>
      </c>
      <c r="M364" t="b">
        <v>1</v>
      </c>
      <c r="N364" t="s">
        <v>8269</v>
      </c>
      <c r="O364">
        <v>110</v>
      </c>
      <c r="P364">
        <v>73.400000000000006</v>
      </c>
      <c r="Q364" t="s">
        <v>8315</v>
      </c>
      <c r="R364" t="s">
        <v>8316</v>
      </c>
      <c r="S364" s="16">
        <v>41786.761354166665</v>
      </c>
      <c r="T364" s="16">
        <v>41821.207638888889</v>
      </c>
    </row>
    <row r="365" spans="1:20" x14ac:dyDescent="0.25">
      <c r="A365">
        <v>3680</v>
      </c>
      <c r="B365" t="s">
        <v>3677</v>
      </c>
      <c r="C365" t="s">
        <v>7790</v>
      </c>
      <c r="D365">
        <v>3000</v>
      </c>
      <c r="E365">
        <v>3383</v>
      </c>
      <c r="F365" t="s">
        <v>8218</v>
      </c>
      <c r="G365" t="s">
        <v>8223</v>
      </c>
      <c r="H365" t="s">
        <v>8245</v>
      </c>
      <c r="I365">
        <v>1475664834</v>
      </c>
      <c r="J365">
        <v>1473850434</v>
      </c>
      <c r="K365" t="b">
        <v>0</v>
      </c>
      <c r="L365">
        <v>34</v>
      </c>
      <c r="M365" t="b">
        <v>1</v>
      </c>
      <c r="N365" t="s">
        <v>8269</v>
      </c>
      <c r="O365">
        <v>113</v>
      </c>
      <c r="P365">
        <v>99.5</v>
      </c>
      <c r="Q365" t="s">
        <v>8315</v>
      </c>
      <c r="R365" t="s">
        <v>8316</v>
      </c>
      <c r="S365" s="16">
        <v>42627.454097222217</v>
      </c>
      <c r="T365" s="16">
        <v>42648.454097222217</v>
      </c>
    </row>
    <row r="366" spans="1:20" x14ac:dyDescent="0.25">
      <c r="A366">
        <v>3681</v>
      </c>
      <c r="B366" t="s">
        <v>3678</v>
      </c>
      <c r="C366" t="s">
        <v>7791</v>
      </c>
      <c r="D366">
        <v>1000</v>
      </c>
      <c r="E366">
        <v>1119</v>
      </c>
      <c r="F366" t="s">
        <v>8218</v>
      </c>
      <c r="G366" t="s">
        <v>8223</v>
      </c>
      <c r="H366" t="s">
        <v>8245</v>
      </c>
      <c r="I366">
        <v>1452872290</v>
      </c>
      <c r="J366">
        <v>1452008290</v>
      </c>
      <c r="K366" t="b">
        <v>0</v>
      </c>
      <c r="L366">
        <v>18</v>
      </c>
      <c r="M366" t="b">
        <v>1</v>
      </c>
      <c r="N366" t="s">
        <v>8269</v>
      </c>
      <c r="O366">
        <v>112</v>
      </c>
      <c r="P366">
        <v>62.17</v>
      </c>
      <c r="Q366" t="s">
        <v>8315</v>
      </c>
      <c r="R366" t="s">
        <v>8316</v>
      </c>
      <c r="S366" s="16">
        <v>42374.651504629626</v>
      </c>
      <c r="T366" s="16">
        <v>42384.651504629626</v>
      </c>
    </row>
    <row r="367" spans="1:20" x14ac:dyDescent="0.25">
      <c r="A367">
        <v>3682</v>
      </c>
      <c r="B367" t="s">
        <v>3679</v>
      </c>
      <c r="C367" t="s">
        <v>7792</v>
      </c>
      <c r="D367">
        <v>3000</v>
      </c>
      <c r="E367">
        <v>4176</v>
      </c>
      <c r="F367" t="s">
        <v>8218</v>
      </c>
      <c r="G367" t="s">
        <v>8223</v>
      </c>
      <c r="H367" t="s">
        <v>8245</v>
      </c>
      <c r="I367">
        <v>1402901940</v>
      </c>
      <c r="J367">
        <v>1399998418</v>
      </c>
      <c r="K367" t="b">
        <v>0</v>
      </c>
      <c r="L367">
        <v>67</v>
      </c>
      <c r="M367" t="b">
        <v>1</v>
      </c>
      <c r="N367" t="s">
        <v>8269</v>
      </c>
      <c r="O367">
        <v>139</v>
      </c>
      <c r="P367">
        <v>62.33</v>
      </c>
      <c r="Q367" t="s">
        <v>8315</v>
      </c>
      <c r="R367" t="s">
        <v>8316</v>
      </c>
      <c r="S367" s="16">
        <v>41772.685393518521</v>
      </c>
      <c r="T367" s="16">
        <v>41806.290972222225</v>
      </c>
    </row>
    <row r="368" spans="1:20" x14ac:dyDescent="0.25">
      <c r="A368">
        <v>3683</v>
      </c>
      <c r="B368" t="s">
        <v>3680</v>
      </c>
      <c r="C368" t="s">
        <v>7793</v>
      </c>
      <c r="D368">
        <v>3500</v>
      </c>
      <c r="E368">
        <v>3880</v>
      </c>
      <c r="F368" t="s">
        <v>8218</v>
      </c>
      <c r="G368" t="s">
        <v>8223</v>
      </c>
      <c r="H368" t="s">
        <v>8245</v>
      </c>
      <c r="I368">
        <v>1476931696</v>
      </c>
      <c r="J368">
        <v>1474339696</v>
      </c>
      <c r="K368" t="b">
        <v>0</v>
      </c>
      <c r="L368">
        <v>66</v>
      </c>
      <c r="M368" t="b">
        <v>1</v>
      </c>
      <c r="N368" t="s">
        <v>8269</v>
      </c>
      <c r="O368">
        <v>111</v>
      </c>
      <c r="P368">
        <v>58.79</v>
      </c>
      <c r="Q368" t="s">
        <v>8315</v>
      </c>
      <c r="R368" t="s">
        <v>8316</v>
      </c>
      <c r="S368" s="16">
        <v>42633.116851851853</v>
      </c>
      <c r="T368" s="16">
        <v>42663.116851851853</v>
      </c>
    </row>
    <row r="369" spans="1:20" x14ac:dyDescent="0.25">
      <c r="A369">
        <v>3684</v>
      </c>
      <c r="B369" t="s">
        <v>3681</v>
      </c>
      <c r="C369" t="s">
        <v>7794</v>
      </c>
      <c r="D369">
        <v>750</v>
      </c>
      <c r="E369">
        <v>1043</v>
      </c>
      <c r="F369" t="s">
        <v>8218</v>
      </c>
      <c r="G369" t="s">
        <v>8223</v>
      </c>
      <c r="H369" t="s">
        <v>8245</v>
      </c>
      <c r="I369">
        <v>1441167586</v>
      </c>
      <c r="J369">
        <v>1438575586</v>
      </c>
      <c r="K369" t="b">
        <v>0</v>
      </c>
      <c r="L369">
        <v>23</v>
      </c>
      <c r="M369" t="b">
        <v>1</v>
      </c>
      <c r="N369" t="s">
        <v>8269</v>
      </c>
      <c r="O369">
        <v>139</v>
      </c>
      <c r="P369">
        <v>45.35</v>
      </c>
      <c r="Q369" t="s">
        <v>8315</v>
      </c>
      <c r="R369" t="s">
        <v>8316</v>
      </c>
      <c r="S369" s="16">
        <v>42219.180393518516</v>
      </c>
      <c r="T369" s="16">
        <v>42249.180393518516</v>
      </c>
    </row>
    <row r="370" spans="1:20" x14ac:dyDescent="0.25">
      <c r="A370">
        <v>3685</v>
      </c>
      <c r="B370" t="s">
        <v>3682</v>
      </c>
      <c r="C370" t="s">
        <v>7795</v>
      </c>
      <c r="D370">
        <v>5000</v>
      </c>
      <c r="E370">
        <v>5285</v>
      </c>
      <c r="F370" t="s">
        <v>8218</v>
      </c>
      <c r="G370" t="s">
        <v>8223</v>
      </c>
      <c r="H370" t="s">
        <v>8245</v>
      </c>
      <c r="I370">
        <v>1400533200</v>
      </c>
      <c r="J370">
        <v>1398348859</v>
      </c>
      <c r="K370" t="b">
        <v>0</v>
      </c>
      <c r="L370">
        <v>126</v>
      </c>
      <c r="M370" t="b">
        <v>1</v>
      </c>
      <c r="N370" t="s">
        <v>8269</v>
      </c>
      <c r="O370">
        <v>106</v>
      </c>
      <c r="P370">
        <v>41.94</v>
      </c>
      <c r="Q370" t="s">
        <v>8315</v>
      </c>
      <c r="R370" t="s">
        <v>8316</v>
      </c>
      <c r="S370" s="16">
        <v>41753.593275462961</v>
      </c>
      <c r="T370" s="16">
        <v>41778.875</v>
      </c>
    </row>
    <row r="371" spans="1:20" x14ac:dyDescent="0.25">
      <c r="A371">
        <v>3686</v>
      </c>
      <c r="B371" t="s">
        <v>3683</v>
      </c>
      <c r="C371" t="s">
        <v>7796</v>
      </c>
      <c r="D371">
        <v>350</v>
      </c>
      <c r="E371">
        <v>355</v>
      </c>
      <c r="F371" t="s">
        <v>8218</v>
      </c>
      <c r="G371" t="s">
        <v>8223</v>
      </c>
      <c r="H371" t="s">
        <v>8245</v>
      </c>
      <c r="I371">
        <v>1440820740</v>
      </c>
      <c r="J371">
        <v>1439567660</v>
      </c>
      <c r="K371" t="b">
        <v>0</v>
      </c>
      <c r="L371">
        <v>6</v>
      </c>
      <c r="M371" t="b">
        <v>1</v>
      </c>
      <c r="N371" t="s">
        <v>8269</v>
      </c>
      <c r="O371">
        <v>101</v>
      </c>
      <c r="P371">
        <v>59.17</v>
      </c>
      <c r="Q371" t="s">
        <v>8315</v>
      </c>
      <c r="R371" t="s">
        <v>8316</v>
      </c>
      <c r="S371" s="16">
        <v>42230.662731481483</v>
      </c>
      <c r="T371" s="16">
        <v>42245.165972222225</v>
      </c>
    </row>
    <row r="372" spans="1:20" x14ac:dyDescent="0.25">
      <c r="A372">
        <v>3687</v>
      </c>
      <c r="B372" t="s">
        <v>3684</v>
      </c>
      <c r="C372" t="s">
        <v>7797</v>
      </c>
      <c r="D372">
        <v>5000</v>
      </c>
      <c r="E372">
        <v>5012.25</v>
      </c>
      <c r="F372" t="s">
        <v>8218</v>
      </c>
      <c r="G372" t="s">
        <v>8223</v>
      </c>
      <c r="H372" t="s">
        <v>8245</v>
      </c>
      <c r="I372">
        <v>1403846055</v>
      </c>
      <c r="J372">
        <v>1401254055</v>
      </c>
      <c r="K372" t="b">
        <v>0</v>
      </c>
      <c r="L372">
        <v>25</v>
      </c>
      <c r="M372" t="b">
        <v>1</v>
      </c>
      <c r="N372" t="s">
        <v>8269</v>
      </c>
      <c r="O372">
        <v>100</v>
      </c>
      <c r="P372">
        <v>200.49</v>
      </c>
      <c r="Q372" t="s">
        <v>8315</v>
      </c>
      <c r="R372" t="s">
        <v>8316</v>
      </c>
      <c r="S372" s="16">
        <v>41787.218229166669</v>
      </c>
      <c r="T372" s="16">
        <v>41817.218229166669</v>
      </c>
    </row>
    <row r="373" spans="1:20" x14ac:dyDescent="0.25">
      <c r="A373">
        <v>3689</v>
      </c>
      <c r="B373" t="s">
        <v>3686</v>
      </c>
      <c r="C373" t="s">
        <v>7799</v>
      </c>
      <c r="D373">
        <v>3000</v>
      </c>
      <c r="E373">
        <v>3550</v>
      </c>
      <c r="F373" t="s">
        <v>8218</v>
      </c>
      <c r="G373" t="s">
        <v>8223</v>
      </c>
      <c r="H373" t="s">
        <v>8245</v>
      </c>
      <c r="I373">
        <v>1434925500</v>
      </c>
      <c r="J373">
        <v>1432410639</v>
      </c>
      <c r="K373" t="b">
        <v>0</v>
      </c>
      <c r="L373">
        <v>62</v>
      </c>
      <c r="M373" t="b">
        <v>1</v>
      </c>
      <c r="N373" t="s">
        <v>8269</v>
      </c>
      <c r="O373">
        <v>118</v>
      </c>
      <c r="P373">
        <v>57.26</v>
      </c>
      <c r="Q373" t="s">
        <v>8315</v>
      </c>
      <c r="R373" t="s">
        <v>8316</v>
      </c>
      <c r="S373" s="16">
        <v>42147.826840277776</v>
      </c>
      <c r="T373" s="16">
        <v>42176.934027777781</v>
      </c>
    </row>
    <row r="374" spans="1:20" x14ac:dyDescent="0.25">
      <c r="A374">
        <v>3690</v>
      </c>
      <c r="B374" t="s">
        <v>3687</v>
      </c>
      <c r="C374" t="s">
        <v>7800</v>
      </c>
      <c r="D374">
        <v>1500</v>
      </c>
      <c r="E374">
        <v>1800</v>
      </c>
      <c r="F374" t="s">
        <v>8218</v>
      </c>
      <c r="G374" t="s">
        <v>8223</v>
      </c>
      <c r="H374" t="s">
        <v>8245</v>
      </c>
      <c r="I374">
        <v>1417101683</v>
      </c>
      <c r="J374">
        <v>1414506083</v>
      </c>
      <c r="K374" t="b">
        <v>0</v>
      </c>
      <c r="L374">
        <v>31</v>
      </c>
      <c r="M374" t="b">
        <v>1</v>
      </c>
      <c r="N374" t="s">
        <v>8269</v>
      </c>
      <c r="O374">
        <v>120</v>
      </c>
      <c r="P374">
        <v>58.06</v>
      </c>
      <c r="Q374" t="s">
        <v>8315</v>
      </c>
      <c r="R374" t="s">
        <v>8316</v>
      </c>
      <c r="S374" s="16">
        <v>41940.598182870373</v>
      </c>
      <c r="T374" s="16">
        <v>41970.639849537038</v>
      </c>
    </row>
    <row r="375" spans="1:20" x14ac:dyDescent="0.25">
      <c r="A375">
        <v>3691</v>
      </c>
      <c r="B375" t="s">
        <v>3688</v>
      </c>
      <c r="C375" t="s">
        <v>7801</v>
      </c>
      <c r="D375">
        <v>40000</v>
      </c>
      <c r="E375">
        <v>51184</v>
      </c>
      <c r="F375" t="s">
        <v>8218</v>
      </c>
      <c r="G375" t="s">
        <v>8223</v>
      </c>
      <c r="H375" t="s">
        <v>8245</v>
      </c>
      <c r="I375">
        <v>1425272340</v>
      </c>
      <c r="J375">
        <v>1421426929</v>
      </c>
      <c r="K375" t="b">
        <v>0</v>
      </c>
      <c r="L375">
        <v>274</v>
      </c>
      <c r="M375" t="b">
        <v>1</v>
      </c>
      <c r="N375" t="s">
        <v>8269</v>
      </c>
      <c r="O375">
        <v>128</v>
      </c>
      <c r="P375">
        <v>186.8</v>
      </c>
      <c r="Q375" t="s">
        <v>8315</v>
      </c>
      <c r="R375" t="s">
        <v>8316</v>
      </c>
      <c r="S375" s="16">
        <v>42020.700567129628</v>
      </c>
      <c r="T375" s="16">
        <v>42065.207638888889</v>
      </c>
    </row>
    <row r="376" spans="1:20" x14ac:dyDescent="0.25">
      <c r="A376">
        <v>3692</v>
      </c>
      <c r="B376" t="s">
        <v>3689</v>
      </c>
      <c r="C376" t="s">
        <v>7802</v>
      </c>
      <c r="D376">
        <v>1000</v>
      </c>
      <c r="E376">
        <v>1260</v>
      </c>
      <c r="F376" t="s">
        <v>8218</v>
      </c>
      <c r="G376" t="s">
        <v>8223</v>
      </c>
      <c r="H376" t="s">
        <v>8245</v>
      </c>
      <c r="I376">
        <v>1411084800</v>
      </c>
      <c r="J376">
        <v>1410304179</v>
      </c>
      <c r="K376" t="b">
        <v>0</v>
      </c>
      <c r="L376">
        <v>17</v>
      </c>
      <c r="M376" t="b">
        <v>1</v>
      </c>
      <c r="N376" t="s">
        <v>8269</v>
      </c>
      <c r="O376">
        <v>126</v>
      </c>
      <c r="P376">
        <v>74.12</v>
      </c>
      <c r="Q376" t="s">
        <v>8315</v>
      </c>
      <c r="R376" t="s">
        <v>8316</v>
      </c>
      <c r="S376" s="16">
        <v>41891.96503472222</v>
      </c>
      <c r="T376" s="16">
        <v>41901</v>
      </c>
    </row>
    <row r="377" spans="1:20" x14ac:dyDescent="0.25">
      <c r="A377">
        <v>3694</v>
      </c>
      <c r="B377" t="s">
        <v>3691</v>
      </c>
      <c r="C377" t="s">
        <v>7804</v>
      </c>
      <c r="D377">
        <v>3500</v>
      </c>
      <c r="E377">
        <v>3760</v>
      </c>
      <c r="F377" t="s">
        <v>8218</v>
      </c>
      <c r="G377" t="s">
        <v>8223</v>
      </c>
      <c r="H377" t="s">
        <v>8245</v>
      </c>
      <c r="I377">
        <v>1465178400</v>
      </c>
      <c r="J377">
        <v>1461985967</v>
      </c>
      <c r="K377" t="b">
        <v>0</v>
      </c>
      <c r="L377">
        <v>60</v>
      </c>
      <c r="M377" t="b">
        <v>1</v>
      </c>
      <c r="N377" t="s">
        <v>8269</v>
      </c>
      <c r="O377">
        <v>107</v>
      </c>
      <c r="P377">
        <v>62.67</v>
      </c>
      <c r="Q377" t="s">
        <v>8315</v>
      </c>
      <c r="R377" t="s">
        <v>8316</v>
      </c>
      <c r="S377" s="16">
        <v>42490.133877314816</v>
      </c>
      <c r="T377" s="16">
        <v>42527.083333333328</v>
      </c>
    </row>
    <row r="378" spans="1:20" x14ac:dyDescent="0.25">
      <c r="A378">
        <v>3695</v>
      </c>
      <c r="B378" t="s">
        <v>3692</v>
      </c>
      <c r="C378" t="s">
        <v>7805</v>
      </c>
      <c r="D378">
        <v>4000</v>
      </c>
      <c r="E378">
        <v>4005</v>
      </c>
      <c r="F378" t="s">
        <v>8218</v>
      </c>
      <c r="G378" t="s">
        <v>8223</v>
      </c>
      <c r="H378" t="s">
        <v>8245</v>
      </c>
      <c r="I378">
        <v>1421009610</v>
      </c>
      <c r="J378">
        <v>1419281610</v>
      </c>
      <c r="K378" t="b">
        <v>0</v>
      </c>
      <c r="L378">
        <v>33</v>
      </c>
      <c r="M378" t="b">
        <v>1</v>
      </c>
      <c r="N378" t="s">
        <v>8269</v>
      </c>
      <c r="O378">
        <v>100</v>
      </c>
      <c r="P378">
        <v>121.36</v>
      </c>
      <c r="Q378" t="s">
        <v>8315</v>
      </c>
      <c r="R378" t="s">
        <v>8316</v>
      </c>
      <c r="S378" s="16">
        <v>41995.870486111111</v>
      </c>
      <c r="T378" s="16">
        <v>42015.870486111111</v>
      </c>
    </row>
    <row r="379" spans="1:20" x14ac:dyDescent="0.25">
      <c r="A379">
        <v>3698</v>
      </c>
      <c r="B379" t="s">
        <v>3695</v>
      </c>
      <c r="C379" t="s">
        <v>7808</v>
      </c>
      <c r="D379">
        <v>5000</v>
      </c>
      <c r="E379">
        <v>5526</v>
      </c>
      <c r="F379" t="s">
        <v>8218</v>
      </c>
      <c r="G379" t="s">
        <v>8223</v>
      </c>
      <c r="H379" t="s">
        <v>8245</v>
      </c>
      <c r="I379">
        <v>1456946487</v>
      </c>
      <c r="J379">
        <v>1454354487</v>
      </c>
      <c r="K379" t="b">
        <v>0</v>
      </c>
      <c r="L379">
        <v>136</v>
      </c>
      <c r="M379" t="b">
        <v>1</v>
      </c>
      <c r="N379" t="s">
        <v>8269</v>
      </c>
      <c r="O379">
        <v>111</v>
      </c>
      <c r="P379">
        <v>40.630000000000003</v>
      </c>
      <c r="Q379" t="s">
        <v>8315</v>
      </c>
      <c r="R379" t="s">
        <v>8316</v>
      </c>
      <c r="S379" s="16">
        <v>42401.806562500002</v>
      </c>
      <c r="T379" s="16">
        <v>42431.806562500002</v>
      </c>
    </row>
    <row r="380" spans="1:20" x14ac:dyDescent="0.25">
      <c r="A380">
        <v>3699</v>
      </c>
      <c r="B380" t="s">
        <v>3696</v>
      </c>
      <c r="C380" t="s">
        <v>7809</v>
      </c>
      <c r="D380">
        <v>2500</v>
      </c>
      <c r="E380">
        <v>2520</v>
      </c>
      <c r="F380" t="s">
        <v>8218</v>
      </c>
      <c r="G380" t="s">
        <v>8223</v>
      </c>
      <c r="H380" t="s">
        <v>8245</v>
      </c>
      <c r="I380">
        <v>1413383216</v>
      </c>
      <c r="J380">
        <v>1410791216</v>
      </c>
      <c r="K380" t="b">
        <v>0</v>
      </c>
      <c r="L380">
        <v>40</v>
      </c>
      <c r="M380" t="b">
        <v>1</v>
      </c>
      <c r="N380" t="s">
        <v>8269</v>
      </c>
      <c r="O380">
        <v>101</v>
      </c>
      <c r="P380">
        <v>63</v>
      </c>
      <c r="Q380" t="s">
        <v>8315</v>
      </c>
      <c r="R380" t="s">
        <v>8316</v>
      </c>
      <c r="S380" s="16">
        <v>41897.602037037039</v>
      </c>
      <c r="T380" s="16">
        <v>41927.602037037039</v>
      </c>
    </row>
    <row r="381" spans="1:20" x14ac:dyDescent="0.25">
      <c r="A381">
        <v>3700</v>
      </c>
      <c r="B381" t="s">
        <v>3697</v>
      </c>
      <c r="C381" t="s">
        <v>7810</v>
      </c>
      <c r="D381">
        <v>500</v>
      </c>
      <c r="E381">
        <v>606</v>
      </c>
      <c r="F381" t="s">
        <v>8218</v>
      </c>
      <c r="G381" t="s">
        <v>8223</v>
      </c>
      <c r="H381" t="s">
        <v>8245</v>
      </c>
      <c r="I381">
        <v>1412092800</v>
      </c>
      <c r="J381">
        <v>1409493800</v>
      </c>
      <c r="K381" t="b">
        <v>0</v>
      </c>
      <c r="L381">
        <v>18</v>
      </c>
      <c r="M381" t="b">
        <v>1</v>
      </c>
      <c r="N381" t="s">
        <v>8269</v>
      </c>
      <c r="O381">
        <v>121</v>
      </c>
      <c r="P381">
        <v>33.67</v>
      </c>
      <c r="Q381" t="s">
        <v>8315</v>
      </c>
      <c r="R381" t="s">
        <v>8316</v>
      </c>
      <c r="S381" s="16">
        <v>41882.585648148146</v>
      </c>
      <c r="T381" s="16">
        <v>41912.666666666664</v>
      </c>
    </row>
    <row r="382" spans="1:20" x14ac:dyDescent="0.25">
      <c r="A382">
        <v>3703</v>
      </c>
      <c r="B382" t="s">
        <v>3700</v>
      </c>
      <c r="C382" t="s">
        <v>7813</v>
      </c>
      <c r="D382">
        <v>1050</v>
      </c>
      <c r="E382">
        <v>1296</v>
      </c>
      <c r="F382" t="s">
        <v>8218</v>
      </c>
      <c r="G382" t="s">
        <v>8223</v>
      </c>
      <c r="H382" t="s">
        <v>8245</v>
      </c>
      <c r="I382">
        <v>1471071540</v>
      </c>
      <c r="J382">
        <v>1467720388</v>
      </c>
      <c r="K382" t="b">
        <v>0</v>
      </c>
      <c r="L382">
        <v>30</v>
      </c>
      <c r="M382" t="b">
        <v>1</v>
      </c>
      <c r="N382" t="s">
        <v>8269</v>
      </c>
      <c r="O382">
        <v>123</v>
      </c>
      <c r="P382">
        <v>43.2</v>
      </c>
      <c r="Q382" t="s">
        <v>8315</v>
      </c>
      <c r="R382" t="s">
        <v>8316</v>
      </c>
      <c r="S382" s="16">
        <v>42556.504490740743</v>
      </c>
      <c r="T382" s="16">
        <v>42595.290972222225</v>
      </c>
    </row>
    <row r="383" spans="1:20" x14ac:dyDescent="0.25">
      <c r="A383">
        <v>3705</v>
      </c>
      <c r="B383" t="s">
        <v>3702</v>
      </c>
      <c r="C383" t="s">
        <v>7815</v>
      </c>
      <c r="D383">
        <v>2827</v>
      </c>
      <c r="E383">
        <v>2925</v>
      </c>
      <c r="F383" t="s">
        <v>8218</v>
      </c>
      <c r="G383" t="s">
        <v>8223</v>
      </c>
      <c r="H383" t="s">
        <v>8245</v>
      </c>
      <c r="I383">
        <v>1403546400</v>
      </c>
      <c r="J383">
        <v>1401714114</v>
      </c>
      <c r="K383" t="b">
        <v>0</v>
      </c>
      <c r="L383">
        <v>35</v>
      </c>
      <c r="M383" t="b">
        <v>1</v>
      </c>
      <c r="N383" t="s">
        <v>8269</v>
      </c>
      <c r="O383">
        <v>103</v>
      </c>
      <c r="P383">
        <v>83.57</v>
      </c>
      <c r="Q383" t="s">
        <v>8315</v>
      </c>
      <c r="R383" t="s">
        <v>8316</v>
      </c>
      <c r="S383" s="16">
        <v>41792.542986111112</v>
      </c>
      <c r="T383" s="16">
        <v>41813.75</v>
      </c>
    </row>
    <row r="384" spans="1:20" x14ac:dyDescent="0.25">
      <c r="A384">
        <v>3706</v>
      </c>
      <c r="B384" t="s">
        <v>3703</v>
      </c>
      <c r="C384" t="s">
        <v>7816</v>
      </c>
      <c r="D384">
        <v>1500</v>
      </c>
      <c r="E384">
        <v>1820</v>
      </c>
      <c r="F384" t="s">
        <v>8218</v>
      </c>
      <c r="G384" t="s">
        <v>8223</v>
      </c>
      <c r="H384" t="s">
        <v>8245</v>
      </c>
      <c r="I384">
        <v>1410558949</v>
      </c>
      <c r="J384">
        <v>1409262949</v>
      </c>
      <c r="K384" t="b">
        <v>0</v>
      </c>
      <c r="L384">
        <v>13</v>
      </c>
      <c r="M384" t="b">
        <v>1</v>
      </c>
      <c r="N384" t="s">
        <v>8269</v>
      </c>
      <c r="O384">
        <v>121</v>
      </c>
      <c r="P384">
        <v>140</v>
      </c>
      <c r="Q384" t="s">
        <v>8315</v>
      </c>
      <c r="R384" t="s">
        <v>8316</v>
      </c>
      <c r="S384" s="16">
        <v>41879.913761574076</v>
      </c>
      <c r="T384" s="16">
        <v>41894.913761574076</v>
      </c>
    </row>
    <row r="385" spans="1:20" x14ac:dyDescent="0.25">
      <c r="A385">
        <v>3707</v>
      </c>
      <c r="B385" t="s">
        <v>3704</v>
      </c>
      <c r="C385" t="s">
        <v>7817</v>
      </c>
      <c r="D385">
        <v>1000</v>
      </c>
      <c r="E385">
        <v>1860</v>
      </c>
      <c r="F385" t="s">
        <v>8218</v>
      </c>
      <c r="G385" t="s">
        <v>8223</v>
      </c>
      <c r="H385" t="s">
        <v>8245</v>
      </c>
      <c r="I385">
        <v>1469165160</v>
      </c>
      <c r="J385">
        <v>1467335378</v>
      </c>
      <c r="K385" t="b">
        <v>0</v>
      </c>
      <c r="L385">
        <v>23</v>
      </c>
      <c r="M385" t="b">
        <v>1</v>
      </c>
      <c r="N385" t="s">
        <v>8269</v>
      </c>
      <c r="O385">
        <v>186</v>
      </c>
      <c r="P385">
        <v>80.87</v>
      </c>
      <c r="Q385" t="s">
        <v>8315</v>
      </c>
      <c r="R385" t="s">
        <v>8316</v>
      </c>
      <c r="S385" s="16">
        <v>42552.048356481479</v>
      </c>
      <c r="T385" s="16">
        <v>42573.226388888885</v>
      </c>
    </row>
    <row r="386" spans="1:20" x14ac:dyDescent="0.25">
      <c r="A386">
        <v>3708</v>
      </c>
      <c r="B386" t="s">
        <v>3705</v>
      </c>
      <c r="C386" t="s">
        <v>7818</v>
      </c>
      <c r="D386">
        <v>700</v>
      </c>
      <c r="E386">
        <v>2100</v>
      </c>
      <c r="F386" t="s">
        <v>8218</v>
      </c>
      <c r="G386" t="s">
        <v>8223</v>
      </c>
      <c r="H386" t="s">
        <v>8245</v>
      </c>
      <c r="I386">
        <v>1404444286</v>
      </c>
      <c r="J386">
        <v>1403234686</v>
      </c>
      <c r="K386" t="b">
        <v>0</v>
      </c>
      <c r="L386">
        <v>39</v>
      </c>
      <c r="M386" t="b">
        <v>1</v>
      </c>
      <c r="N386" t="s">
        <v>8269</v>
      </c>
      <c r="O386">
        <v>300</v>
      </c>
      <c r="P386">
        <v>53.85</v>
      </c>
      <c r="Q386" t="s">
        <v>8315</v>
      </c>
      <c r="R386" t="s">
        <v>8316</v>
      </c>
      <c r="S386" s="16">
        <v>41810.142199074071</v>
      </c>
      <c r="T386" s="16">
        <v>41824.142199074071</v>
      </c>
    </row>
    <row r="387" spans="1:20" x14ac:dyDescent="0.25">
      <c r="A387">
        <v>3710</v>
      </c>
      <c r="B387" t="s">
        <v>3707</v>
      </c>
      <c r="C387" t="s">
        <v>7820</v>
      </c>
      <c r="D387">
        <v>1300</v>
      </c>
      <c r="E387">
        <v>1835</v>
      </c>
      <c r="F387" t="s">
        <v>8218</v>
      </c>
      <c r="G387" t="s">
        <v>8223</v>
      </c>
      <c r="H387" t="s">
        <v>8245</v>
      </c>
      <c r="I387">
        <v>1428068988</v>
      </c>
      <c r="J387">
        <v>1425908988</v>
      </c>
      <c r="K387" t="b">
        <v>0</v>
      </c>
      <c r="L387">
        <v>27</v>
      </c>
      <c r="M387" t="b">
        <v>1</v>
      </c>
      <c r="N387" t="s">
        <v>8269</v>
      </c>
      <c r="O387">
        <v>141</v>
      </c>
      <c r="P387">
        <v>67.959999999999994</v>
      </c>
      <c r="Q387" t="s">
        <v>8315</v>
      </c>
      <c r="R387" t="s">
        <v>8316</v>
      </c>
      <c r="S387" s="16">
        <v>42072.576249999998</v>
      </c>
      <c r="T387" s="16">
        <v>42097.576249999998</v>
      </c>
    </row>
    <row r="388" spans="1:20" x14ac:dyDescent="0.25">
      <c r="A388">
        <v>3711</v>
      </c>
      <c r="B388" t="s">
        <v>3708</v>
      </c>
      <c r="C388" t="s">
        <v>7821</v>
      </c>
      <c r="D388">
        <v>500</v>
      </c>
      <c r="E388">
        <v>570</v>
      </c>
      <c r="F388" t="s">
        <v>8218</v>
      </c>
      <c r="G388" t="s">
        <v>8223</v>
      </c>
      <c r="H388" t="s">
        <v>8245</v>
      </c>
      <c r="I388">
        <v>1402848000</v>
      </c>
      <c r="J388">
        <v>1400606573</v>
      </c>
      <c r="K388" t="b">
        <v>0</v>
      </c>
      <c r="L388">
        <v>21</v>
      </c>
      <c r="M388" t="b">
        <v>1</v>
      </c>
      <c r="N388" t="s">
        <v>8269</v>
      </c>
      <c r="O388">
        <v>114</v>
      </c>
      <c r="P388">
        <v>27.14</v>
      </c>
      <c r="Q388" t="s">
        <v>8315</v>
      </c>
      <c r="R388" t="s">
        <v>8316</v>
      </c>
      <c r="S388" s="16">
        <v>41779.724224537036</v>
      </c>
      <c r="T388" s="16">
        <v>41805.666666666664</v>
      </c>
    </row>
    <row r="389" spans="1:20" x14ac:dyDescent="0.25">
      <c r="A389">
        <v>3712</v>
      </c>
      <c r="B389" t="s">
        <v>3709</v>
      </c>
      <c r="C389" t="s">
        <v>7822</v>
      </c>
      <c r="D389">
        <v>7500</v>
      </c>
      <c r="E389">
        <v>11530</v>
      </c>
      <c r="F389" t="s">
        <v>8218</v>
      </c>
      <c r="G389" t="s">
        <v>8223</v>
      </c>
      <c r="H389" t="s">
        <v>8245</v>
      </c>
      <c r="I389">
        <v>1433055540</v>
      </c>
      <c r="J389">
        <v>1431230867</v>
      </c>
      <c r="K389" t="b">
        <v>0</v>
      </c>
      <c r="L389">
        <v>104</v>
      </c>
      <c r="M389" t="b">
        <v>1</v>
      </c>
      <c r="N389" t="s">
        <v>8269</v>
      </c>
      <c r="O389">
        <v>154</v>
      </c>
      <c r="P389">
        <v>110.87</v>
      </c>
      <c r="Q389" t="s">
        <v>8315</v>
      </c>
      <c r="R389" t="s">
        <v>8316</v>
      </c>
      <c r="S389" s="16">
        <v>42134.172071759262</v>
      </c>
      <c r="T389" s="16">
        <v>42155.290972222225</v>
      </c>
    </row>
    <row r="390" spans="1:20" x14ac:dyDescent="0.25">
      <c r="A390">
        <v>3713</v>
      </c>
      <c r="B390" t="s">
        <v>3710</v>
      </c>
      <c r="C390" t="s">
        <v>7823</v>
      </c>
      <c r="D390">
        <v>2000</v>
      </c>
      <c r="E390">
        <v>2030</v>
      </c>
      <c r="F390" t="s">
        <v>8218</v>
      </c>
      <c r="G390" t="s">
        <v>8223</v>
      </c>
      <c r="H390" t="s">
        <v>8245</v>
      </c>
      <c r="I390">
        <v>1465062166</v>
      </c>
      <c r="J390">
        <v>1463334166</v>
      </c>
      <c r="K390" t="b">
        <v>0</v>
      </c>
      <c r="L390">
        <v>19</v>
      </c>
      <c r="M390" t="b">
        <v>1</v>
      </c>
      <c r="N390" t="s">
        <v>8269</v>
      </c>
      <c r="O390">
        <v>102</v>
      </c>
      <c r="P390">
        <v>106.84</v>
      </c>
      <c r="Q390" t="s">
        <v>8315</v>
      </c>
      <c r="R390" t="s">
        <v>8316</v>
      </c>
      <c r="S390" s="16">
        <v>42505.738032407404</v>
      </c>
      <c r="T390" s="16">
        <v>42525.738032407404</v>
      </c>
    </row>
    <row r="391" spans="1:20" x14ac:dyDescent="0.25">
      <c r="A391">
        <v>3714</v>
      </c>
      <c r="B391" t="s">
        <v>3711</v>
      </c>
      <c r="C391" t="s">
        <v>7824</v>
      </c>
      <c r="D391">
        <v>10000</v>
      </c>
      <c r="E391">
        <v>10235</v>
      </c>
      <c r="F391" t="s">
        <v>8218</v>
      </c>
      <c r="G391" t="s">
        <v>8223</v>
      </c>
      <c r="H391" t="s">
        <v>8245</v>
      </c>
      <c r="I391">
        <v>1432612740</v>
      </c>
      <c r="J391">
        <v>1429881667</v>
      </c>
      <c r="K391" t="b">
        <v>0</v>
      </c>
      <c r="L391">
        <v>97</v>
      </c>
      <c r="M391" t="b">
        <v>1</v>
      </c>
      <c r="N391" t="s">
        <v>8269</v>
      </c>
      <c r="O391">
        <v>102</v>
      </c>
      <c r="P391">
        <v>105.52</v>
      </c>
      <c r="Q391" t="s">
        <v>8315</v>
      </c>
      <c r="R391" t="s">
        <v>8316</v>
      </c>
      <c r="S391" s="16">
        <v>42118.556331018524</v>
      </c>
      <c r="T391" s="16">
        <v>42150.165972222225</v>
      </c>
    </row>
    <row r="392" spans="1:20" x14ac:dyDescent="0.25">
      <c r="A392">
        <v>3716</v>
      </c>
      <c r="B392" t="s">
        <v>3713</v>
      </c>
      <c r="C392" t="s">
        <v>7826</v>
      </c>
      <c r="D392">
        <v>800</v>
      </c>
      <c r="E392">
        <v>1246</v>
      </c>
      <c r="F392" t="s">
        <v>8218</v>
      </c>
      <c r="G392" t="s">
        <v>8223</v>
      </c>
      <c r="H392" t="s">
        <v>8245</v>
      </c>
      <c r="I392">
        <v>1453411109</v>
      </c>
      <c r="J392">
        <v>1450819109</v>
      </c>
      <c r="K392" t="b">
        <v>0</v>
      </c>
      <c r="L392">
        <v>24</v>
      </c>
      <c r="M392" t="b">
        <v>1</v>
      </c>
      <c r="N392" t="s">
        <v>8269</v>
      </c>
      <c r="O392">
        <v>156</v>
      </c>
      <c r="P392">
        <v>51.92</v>
      </c>
      <c r="Q392" t="s">
        <v>8315</v>
      </c>
      <c r="R392" t="s">
        <v>8316</v>
      </c>
      <c r="S392" s="16">
        <v>42360.887835648144</v>
      </c>
      <c r="T392" s="16">
        <v>42390.887835648144</v>
      </c>
    </row>
    <row r="393" spans="1:20" x14ac:dyDescent="0.25">
      <c r="A393">
        <v>3720</v>
      </c>
      <c r="B393" t="s">
        <v>3717</v>
      </c>
      <c r="C393" t="s">
        <v>7830</v>
      </c>
      <c r="D393">
        <v>3300</v>
      </c>
      <c r="E393">
        <v>3449</v>
      </c>
      <c r="F393" t="s">
        <v>8218</v>
      </c>
      <c r="G393" t="s">
        <v>8223</v>
      </c>
      <c r="H393" t="s">
        <v>8245</v>
      </c>
      <c r="I393">
        <v>1435881006</v>
      </c>
      <c r="J393">
        <v>1433980206</v>
      </c>
      <c r="K393" t="b">
        <v>0</v>
      </c>
      <c r="L393">
        <v>40</v>
      </c>
      <c r="M393" t="b">
        <v>1</v>
      </c>
      <c r="N393" t="s">
        <v>8269</v>
      </c>
      <c r="O393">
        <v>105</v>
      </c>
      <c r="P393">
        <v>86.23</v>
      </c>
      <c r="Q393" t="s">
        <v>8315</v>
      </c>
      <c r="R393" t="s">
        <v>8316</v>
      </c>
      <c r="S393" s="16">
        <v>42165.993125000001</v>
      </c>
      <c r="T393" s="16">
        <v>42187.993125000001</v>
      </c>
    </row>
    <row r="394" spans="1:20" x14ac:dyDescent="0.25">
      <c r="A394">
        <v>3721</v>
      </c>
      <c r="B394" t="s">
        <v>3718</v>
      </c>
      <c r="C394" t="s">
        <v>7831</v>
      </c>
      <c r="D394">
        <v>5000</v>
      </c>
      <c r="E394">
        <v>5040</v>
      </c>
      <c r="F394" t="s">
        <v>8218</v>
      </c>
      <c r="G394" t="s">
        <v>8223</v>
      </c>
      <c r="H394" t="s">
        <v>8245</v>
      </c>
      <c r="I394">
        <v>1415230084</v>
      </c>
      <c r="J394">
        <v>1413412084</v>
      </c>
      <c r="K394" t="b">
        <v>0</v>
      </c>
      <c r="L394">
        <v>44</v>
      </c>
      <c r="M394" t="b">
        <v>1</v>
      </c>
      <c r="N394" t="s">
        <v>8269</v>
      </c>
      <c r="O394">
        <v>101</v>
      </c>
      <c r="P394">
        <v>114.55</v>
      </c>
      <c r="Q394" t="s">
        <v>8315</v>
      </c>
      <c r="R394" t="s">
        <v>8316</v>
      </c>
      <c r="S394" s="16">
        <v>41927.936157407406</v>
      </c>
      <c r="T394" s="16">
        <v>41948.977824074071</v>
      </c>
    </row>
    <row r="395" spans="1:20" x14ac:dyDescent="0.25">
      <c r="A395">
        <v>3726</v>
      </c>
      <c r="B395" t="s">
        <v>3723</v>
      </c>
      <c r="C395" t="s">
        <v>7836</v>
      </c>
      <c r="D395">
        <v>850</v>
      </c>
      <c r="E395">
        <v>2879</v>
      </c>
      <c r="F395" t="s">
        <v>8218</v>
      </c>
      <c r="G395" t="s">
        <v>8223</v>
      </c>
      <c r="H395" t="s">
        <v>8245</v>
      </c>
      <c r="I395">
        <v>1461963600</v>
      </c>
      <c r="J395">
        <v>1459567371</v>
      </c>
      <c r="K395" t="b">
        <v>0</v>
      </c>
      <c r="L395">
        <v>46</v>
      </c>
      <c r="M395" t="b">
        <v>1</v>
      </c>
      <c r="N395" t="s">
        <v>8269</v>
      </c>
      <c r="O395">
        <v>339</v>
      </c>
      <c r="P395">
        <v>62.59</v>
      </c>
      <c r="Q395" t="s">
        <v>8315</v>
      </c>
      <c r="R395" t="s">
        <v>8316</v>
      </c>
      <c r="S395" s="16">
        <v>42462.140868055561</v>
      </c>
      <c r="T395" s="16">
        <v>42489.875</v>
      </c>
    </row>
    <row r="396" spans="1:20" x14ac:dyDescent="0.25">
      <c r="A396">
        <v>3727</v>
      </c>
      <c r="B396" t="s">
        <v>3724</v>
      </c>
      <c r="C396" t="s">
        <v>7837</v>
      </c>
      <c r="D396">
        <v>2000</v>
      </c>
      <c r="E396">
        <v>2015</v>
      </c>
      <c r="F396" t="s">
        <v>8218</v>
      </c>
      <c r="G396" t="s">
        <v>8223</v>
      </c>
      <c r="H396" t="s">
        <v>8245</v>
      </c>
      <c r="I396">
        <v>1476939300</v>
      </c>
      <c r="J396">
        <v>1474273294</v>
      </c>
      <c r="K396" t="b">
        <v>0</v>
      </c>
      <c r="L396">
        <v>33</v>
      </c>
      <c r="M396" t="b">
        <v>1</v>
      </c>
      <c r="N396" t="s">
        <v>8269</v>
      </c>
      <c r="O396">
        <v>101</v>
      </c>
      <c r="P396">
        <v>61.06</v>
      </c>
      <c r="Q396" t="s">
        <v>8315</v>
      </c>
      <c r="R396" t="s">
        <v>8316</v>
      </c>
      <c r="S396" s="16">
        <v>42632.348310185189</v>
      </c>
      <c r="T396" s="16">
        <v>42663.204861111109</v>
      </c>
    </row>
    <row r="397" spans="1:20" x14ac:dyDescent="0.25">
      <c r="A397">
        <v>3810</v>
      </c>
      <c r="B397" t="s">
        <v>3807</v>
      </c>
      <c r="C397" t="s">
        <v>7920</v>
      </c>
      <c r="D397">
        <v>1500</v>
      </c>
      <c r="E397">
        <v>1826</v>
      </c>
      <c r="F397" t="s">
        <v>8218</v>
      </c>
      <c r="G397" t="s">
        <v>8223</v>
      </c>
      <c r="H397" t="s">
        <v>8245</v>
      </c>
      <c r="I397">
        <v>1426965758</v>
      </c>
      <c r="J397">
        <v>1424377358</v>
      </c>
      <c r="K397" t="b">
        <v>0</v>
      </c>
      <c r="L397">
        <v>26</v>
      </c>
      <c r="M397" t="b">
        <v>1</v>
      </c>
      <c r="N397" t="s">
        <v>8269</v>
      </c>
      <c r="O397">
        <v>122</v>
      </c>
      <c r="P397">
        <v>70.23</v>
      </c>
      <c r="Q397" t="s">
        <v>8315</v>
      </c>
      <c r="R397" t="s">
        <v>8316</v>
      </c>
      <c r="S397" s="16">
        <v>42054.849050925928</v>
      </c>
      <c r="T397" s="16">
        <v>42084.807384259257</v>
      </c>
    </row>
    <row r="398" spans="1:20" x14ac:dyDescent="0.25">
      <c r="A398">
        <v>3813</v>
      </c>
      <c r="B398" t="s">
        <v>3810</v>
      </c>
      <c r="C398" t="s">
        <v>7923</v>
      </c>
      <c r="D398">
        <v>2100</v>
      </c>
      <c r="E398">
        <v>2119.9899999999998</v>
      </c>
      <c r="F398" t="s">
        <v>8218</v>
      </c>
      <c r="G398" t="s">
        <v>8223</v>
      </c>
      <c r="H398" t="s">
        <v>8245</v>
      </c>
      <c r="I398">
        <v>1465940580</v>
      </c>
      <c r="J398">
        <v>1462603021</v>
      </c>
      <c r="K398" t="b">
        <v>0</v>
      </c>
      <c r="L398">
        <v>27</v>
      </c>
      <c r="M398" t="b">
        <v>1</v>
      </c>
      <c r="N398" t="s">
        <v>8269</v>
      </c>
      <c r="O398">
        <v>101</v>
      </c>
      <c r="P398">
        <v>78.52</v>
      </c>
      <c r="Q398" t="s">
        <v>8315</v>
      </c>
      <c r="R398" t="s">
        <v>8316</v>
      </c>
      <c r="S398" s="16">
        <v>42497.275706018518</v>
      </c>
      <c r="T398" s="16">
        <v>42535.904861111107</v>
      </c>
    </row>
    <row r="399" spans="1:20" x14ac:dyDescent="0.25">
      <c r="A399">
        <v>3814</v>
      </c>
      <c r="B399" t="s">
        <v>3811</v>
      </c>
      <c r="C399" t="s">
        <v>7924</v>
      </c>
      <c r="D399">
        <v>1500</v>
      </c>
      <c r="E399">
        <v>2102</v>
      </c>
      <c r="F399" t="s">
        <v>8218</v>
      </c>
      <c r="G399" t="s">
        <v>8223</v>
      </c>
      <c r="H399" t="s">
        <v>8245</v>
      </c>
      <c r="I399">
        <v>1427860740</v>
      </c>
      <c r="J399">
        <v>1424727712</v>
      </c>
      <c r="K399" t="b">
        <v>0</v>
      </c>
      <c r="L399">
        <v>34</v>
      </c>
      <c r="M399" t="b">
        <v>1</v>
      </c>
      <c r="N399" t="s">
        <v>8269</v>
      </c>
      <c r="O399">
        <v>140</v>
      </c>
      <c r="P399">
        <v>61.82</v>
      </c>
      <c r="Q399" t="s">
        <v>8315</v>
      </c>
      <c r="R399" t="s">
        <v>8316</v>
      </c>
      <c r="S399" s="16">
        <v>42058.904074074075</v>
      </c>
      <c r="T399" s="16">
        <v>42095.165972222225</v>
      </c>
    </row>
    <row r="400" spans="1:20" x14ac:dyDescent="0.25">
      <c r="A400">
        <v>3816</v>
      </c>
      <c r="B400" t="s">
        <v>3813</v>
      </c>
      <c r="C400" t="s">
        <v>7926</v>
      </c>
      <c r="D400">
        <v>1500</v>
      </c>
      <c r="E400">
        <v>1788.57</v>
      </c>
      <c r="F400" t="s">
        <v>8218</v>
      </c>
      <c r="G400" t="s">
        <v>8223</v>
      </c>
      <c r="H400" t="s">
        <v>8245</v>
      </c>
      <c r="I400">
        <v>1405614823</v>
      </c>
      <c r="J400">
        <v>1403022823</v>
      </c>
      <c r="K400" t="b">
        <v>0</v>
      </c>
      <c r="L400">
        <v>37</v>
      </c>
      <c r="M400" t="b">
        <v>1</v>
      </c>
      <c r="N400" t="s">
        <v>8269</v>
      </c>
      <c r="O400">
        <v>119</v>
      </c>
      <c r="P400">
        <v>48.34</v>
      </c>
      <c r="Q400" t="s">
        <v>8315</v>
      </c>
      <c r="R400" t="s">
        <v>8316</v>
      </c>
      <c r="S400" s="16">
        <v>41807.690081018518</v>
      </c>
      <c r="T400" s="16">
        <v>41837.690081018518</v>
      </c>
    </row>
    <row r="401" spans="1:20" x14ac:dyDescent="0.25">
      <c r="A401">
        <v>3817</v>
      </c>
      <c r="B401" t="s">
        <v>3814</v>
      </c>
      <c r="C401" t="s">
        <v>7927</v>
      </c>
      <c r="D401">
        <v>2000</v>
      </c>
      <c r="E401">
        <v>2145</v>
      </c>
      <c r="F401" t="s">
        <v>8218</v>
      </c>
      <c r="G401" t="s">
        <v>8223</v>
      </c>
      <c r="H401" t="s">
        <v>8245</v>
      </c>
      <c r="I401">
        <v>1445659140</v>
      </c>
      <c r="J401">
        <v>1444236216</v>
      </c>
      <c r="K401" t="b">
        <v>0</v>
      </c>
      <c r="L401">
        <v>20</v>
      </c>
      <c r="M401" t="b">
        <v>1</v>
      </c>
      <c r="N401" t="s">
        <v>8269</v>
      </c>
      <c r="O401">
        <v>107</v>
      </c>
      <c r="P401">
        <v>107.25</v>
      </c>
      <c r="Q401" t="s">
        <v>8315</v>
      </c>
      <c r="R401" t="s">
        <v>8316</v>
      </c>
      <c r="S401" s="16">
        <v>42284.69694444444</v>
      </c>
      <c r="T401" s="16">
        <v>42301.165972222225</v>
      </c>
    </row>
    <row r="402" spans="1:20" x14ac:dyDescent="0.25">
      <c r="A402">
        <v>3818</v>
      </c>
      <c r="B402" t="s">
        <v>3815</v>
      </c>
      <c r="C402" t="s">
        <v>7928</v>
      </c>
      <c r="D402">
        <v>250</v>
      </c>
      <c r="E402">
        <v>570</v>
      </c>
      <c r="F402" t="s">
        <v>8218</v>
      </c>
      <c r="G402" t="s">
        <v>8223</v>
      </c>
      <c r="H402" t="s">
        <v>8245</v>
      </c>
      <c r="I402">
        <v>1426187582</v>
      </c>
      <c r="J402">
        <v>1423599182</v>
      </c>
      <c r="K402" t="b">
        <v>0</v>
      </c>
      <c r="L402">
        <v>10</v>
      </c>
      <c r="M402" t="b">
        <v>1</v>
      </c>
      <c r="N402" t="s">
        <v>8269</v>
      </c>
      <c r="O402">
        <v>228</v>
      </c>
      <c r="P402">
        <v>57</v>
      </c>
      <c r="Q402" t="s">
        <v>8315</v>
      </c>
      <c r="R402" t="s">
        <v>8316</v>
      </c>
      <c r="S402" s="16">
        <v>42045.84238425926</v>
      </c>
      <c r="T402" s="16">
        <v>42075.800717592589</v>
      </c>
    </row>
    <row r="403" spans="1:20" x14ac:dyDescent="0.25">
      <c r="A403">
        <v>3819</v>
      </c>
      <c r="B403" t="s">
        <v>3816</v>
      </c>
      <c r="C403" t="s">
        <v>7817</v>
      </c>
      <c r="D403">
        <v>1000</v>
      </c>
      <c r="E403">
        <v>1064</v>
      </c>
      <c r="F403" t="s">
        <v>8218</v>
      </c>
      <c r="G403" t="s">
        <v>8223</v>
      </c>
      <c r="H403" t="s">
        <v>8245</v>
      </c>
      <c r="I403">
        <v>1437166920</v>
      </c>
      <c r="J403">
        <v>1435554104</v>
      </c>
      <c r="K403" t="b">
        <v>0</v>
      </c>
      <c r="L403">
        <v>26</v>
      </c>
      <c r="M403" t="b">
        <v>1</v>
      </c>
      <c r="N403" t="s">
        <v>8269</v>
      </c>
      <c r="O403">
        <v>106</v>
      </c>
      <c r="P403">
        <v>40.92</v>
      </c>
      <c r="Q403" t="s">
        <v>8315</v>
      </c>
      <c r="R403" t="s">
        <v>8316</v>
      </c>
      <c r="S403" s="16">
        <v>42184.209537037037</v>
      </c>
      <c r="T403" s="16">
        <v>42202.876388888893</v>
      </c>
    </row>
    <row r="404" spans="1:20" x14ac:dyDescent="0.25">
      <c r="A404">
        <v>3821</v>
      </c>
      <c r="B404" t="s">
        <v>3818</v>
      </c>
      <c r="C404" t="s">
        <v>7930</v>
      </c>
      <c r="D404">
        <v>3500</v>
      </c>
      <c r="E404">
        <v>3659</v>
      </c>
      <c r="F404" t="s">
        <v>8218</v>
      </c>
      <c r="G404" t="s">
        <v>8223</v>
      </c>
      <c r="H404" t="s">
        <v>8245</v>
      </c>
      <c r="I404">
        <v>1451881207</v>
      </c>
      <c r="J404">
        <v>1449116407</v>
      </c>
      <c r="K404" t="b">
        <v>0</v>
      </c>
      <c r="L404">
        <v>46</v>
      </c>
      <c r="M404" t="b">
        <v>1</v>
      </c>
      <c r="N404" t="s">
        <v>8269</v>
      </c>
      <c r="O404">
        <v>105</v>
      </c>
      <c r="P404">
        <v>79.540000000000006</v>
      </c>
      <c r="Q404" t="s">
        <v>8315</v>
      </c>
      <c r="R404" t="s">
        <v>8316</v>
      </c>
      <c r="S404" s="16">
        <v>42341.180636574078</v>
      </c>
      <c r="T404" s="16">
        <v>42373.180636574078</v>
      </c>
    </row>
    <row r="405" spans="1:20" x14ac:dyDescent="0.25">
      <c r="A405">
        <v>3823</v>
      </c>
      <c r="B405" t="s">
        <v>3820</v>
      </c>
      <c r="C405" t="s">
        <v>7932</v>
      </c>
      <c r="D405">
        <v>2500</v>
      </c>
      <c r="E405">
        <v>2650</v>
      </c>
      <c r="F405" t="s">
        <v>8218</v>
      </c>
      <c r="G405" t="s">
        <v>8223</v>
      </c>
      <c r="H405" t="s">
        <v>8245</v>
      </c>
      <c r="I405">
        <v>1437364740</v>
      </c>
      <c r="J405">
        <v>1434405044</v>
      </c>
      <c r="K405" t="b">
        <v>0</v>
      </c>
      <c r="L405">
        <v>41</v>
      </c>
      <c r="M405" t="b">
        <v>1</v>
      </c>
      <c r="N405" t="s">
        <v>8269</v>
      </c>
      <c r="O405">
        <v>106</v>
      </c>
      <c r="P405">
        <v>64.63</v>
      </c>
      <c r="Q405" t="s">
        <v>8315</v>
      </c>
      <c r="R405" t="s">
        <v>8316</v>
      </c>
      <c r="S405" s="16">
        <v>42170.910231481481</v>
      </c>
      <c r="T405" s="16">
        <v>42205.165972222225</v>
      </c>
    </row>
    <row r="406" spans="1:20" x14ac:dyDescent="0.25">
      <c r="A406">
        <v>3825</v>
      </c>
      <c r="B406" t="s">
        <v>3822</v>
      </c>
      <c r="C406" t="s">
        <v>7934</v>
      </c>
      <c r="D406">
        <v>5000</v>
      </c>
      <c r="E406">
        <v>5271</v>
      </c>
      <c r="F406" t="s">
        <v>8218</v>
      </c>
      <c r="G406" t="s">
        <v>8223</v>
      </c>
      <c r="H406" t="s">
        <v>8245</v>
      </c>
      <c r="I406">
        <v>1434505214</v>
      </c>
      <c r="J406">
        <v>1432690814</v>
      </c>
      <c r="K406" t="b">
        <v>0</v>
      </c>
      <c r="L406">
        <v>49</v>
      </c>
      <c r="M406" t="b">
        <v>1</v>
      </c>
      <c r="N406" t="s">
        <v>8269</v>
      </c>
      <c r="O406">
        <v>105</v>
      </c>
      <c r="P406">
        <v>107.57</v>
      </c>
      <c r="Q406" t="s">
        <v>8315</v>
      </c>
      <c r="R406" t="s">
        <v>8316</v>
      </c>
      <c r="S406" s="16">
        <v>42151.069606481484</v>
      </c>
      <c r="T406" s="16">
        <v>42172.069606481484</v>
      </c>
    </row>
    <row r="407" spans="1:20" x14ac:dyDescent="0.25">
      <c r="A407">
        <v>3828</v>
      </c>
      <c r="B407" t="s">
        <v>3825</v>
      </c>
      <c r="C407" t="s">
        <v>7937</v>
      </c>
      <c r="D407">
        <v>5000</v>
      </c>
      <c r="E407">
        <v>5000</v>
      </c>
      <c r="F407" t="s">
        <v>8218</v>
      </c>
      <c r="G407" t="s">
        <v>8223</v>
      </c>
      <c r="H407" t="s">
        <v>8245</v>
      </c>
      <c r="I407">
        <v>1420033187</v>
      </c>
      <c r="J407">
        <v>1414845587</v>
      </c>
      <c r="K407" t="b">
        <v>0</v>
      </c>
      <c r="L407">
        <v>28</v>
      </c>
      <c r="M407" t="b">
        <v>1</v>
      </c>
      <c r="N407" t="s">
        <v>8269</v>
      </c>
      <c r="O407">
        <v>100</v>
      </c>
      <c r="P407">
        <v>178.57</v>
      </c>
      <c r="Q407" t="s">
        <v>8315</v>
      </c>
      <c r="R407" t="s">
        <v>8316</v>
      </c>
      <c r="S407" s="16">
        <v>41944.527627314819</v>
      </c>
      <c r="T407" s="16">
        <v>42004.569293981483</v>
      </c>
    </row>
    <row r="408" spans="1:20" x14ac:dyDescent="0.25">
      <c r="A408">
        <v>3829</v>
      </c>
      <c r="B408" t="s">
        <v>3826</v>
      </c>
      <c r="C408" t="s">
        <v>7938</v>
      </c>
      <c r="D408">
        <v>500</v>
      </c>
      <c r="E408">
        <v>501</v>
      </c>
      <c r="F408" t="s">
        <v>8218</v>
      </c>
      <c r="G408" t="s">
        <v>8223</v>
      </c>
      <c r="H408" t="s">
        <v>8245</v>
      </c>
      <c r="I408">
        <v>1472676371</v>
      </c>
      <c r="J408">
        <v>1470948371</v>
      </c>
      <c r="K408" t="b">
        <v>0</v>
      </c>
      <c r="L408">
        <v>8</v>
      </c>
      <c r="M408" t="b">
        <v>1</v>
      </c>
      <c r="N408" t="s">
        <v>8269</v>
      </c>
      <c r="O408">
        <v>100</v>
      </c>
      <c r="P408">
        <v>62.63</v>
      </c>
      <c r="Q408" t="s">
        <v>8315</v>
      </c>
      <c r="R408" t="s">
        <v>8316</v>
      </c>
      <c r="S408" s="16">
        <v>42593.865405092598</v>
      </c>
      <c r="T408" s="16">
        <v>42613.865405092598</v>
      </c>
    </row>
    <row r="409" spans="1:20" x14ac:dyDescent="0.25">
      <c r="A409">
        <v>3830</v>
      </c>
      <c r="B409" t="s">
        <v>3827</v>
      </c>
      <c r="C409" t="s">
        <v>7939</v>
      </c>
      <c r="D409">
        <v>100</v>
      </c>
      <c r="E409">
        <v>225</v>
      </c>
      <c r="F409" t="s">
        <v>8218</v>
      </c>
      <c r="G409" t="s">
        <v>8223</v>
      </c>
      <c r="H409" t="s">
        <v>8245</v>
      </c>
      <c r="I409">
        <v>1464371211</v>
      </c>
      <c r="J409">
        <v>1463161611</v>
      </c>
      <c r="K409" t="b">
        <v>0</v>
      </c>
      <c r="L409">
        <v>3</v>
      </c>
      <c r="M409" t="b">
        <v>1</v>
      </c>
      <c r="N409" t="s">
        <v>8269</v>
      </c>
      <c r="O409">
        <v>225</v>
      </c>
      <c r="P409">
        <v>75</v>
      </c>
      <c r="Q409" t="s">
        <v>8315</v>
      </c>
      <c r="R409" t="s">
        <v>8316</v>
      </c>
      <c r="S409" s="16">
        <v>42503.740868055553</v>
      </c>
      <c r="T409" s="16">
        <v>42517.740868055553</v>
      </c>
    </row>
    <row r="410" spans="1:20" x14ac:dyDescent="0.25">
      <c r="A410">
        <v>3831</v>
      </c>
      <c r="B410" t="s">
        <v>3828</v>
      </c>
      <c r="C410" t="s">
        <v>7940</v>
      </c>
      <c r="D410">
        <v>500</v>
      </c>
      <c r="E410">
        <v>530.11</v>
      </c>
      <c r="F410" t="s">
        <v>8218</v>
      </c>
      <c r="G410" t="s">
        <v>8223</v>
      </c>
      <c r="H410" t="s">
        <v>8245</v>
      </c>
      <c r="I410">
        <v>1415222545</v>
      </c>
      <c r="J410">
        <v>1413404545</v>
      </c>
      <c r="K410" t="b">
        <v>0</v>
      </c>
      <c r="L410">
        <v>9</v>
      </c>
      <c r="M410" t="b">
        <v>1</v>
      </c>
      <c r="N410" t="s">
        <v>8269</v>
      </c>
      <c r="O410">
        <v>106</v>
      </c>
      <c r="P410">
        <v>58.9</v>
      </c>
      <c r="Q410" t="s">
        <v>8315</v>
      </c>
      <c r="R410" t="s">
        <v>8316</v>
      </c>
      <c r="S410" s="16">
        <v>41927.848900462966</v>
      </c>
      <c r="T410" s="16">
        <v>41948.890567129631</v>
      </c>
    </row>
    <row r="411" spans="1:20" x14ac:dyDescent="0.25">
      <c r="A411">
        <v>3832</v>
      </c>
      <c r="B411" t="s">
        <v>3829</v>
      </c>
      <c r="C411" t="s">
        <v>7941</v>
      </c>
      <c r="D411">
        <v>1200</v>
      </c>
      <c r="E411">
        <v>1256</v>
      </c>
      <c r="F411" t="s">
        <v>8218</v>
      </c>
      <c r="G411" t="s">
        <v>8223</v>
      </c>
      <c r="H411" t="s">
        <v>8245</v>
      </c>
      <c r="I411">
        <v>1455936335</v>
      </c>
      <c r="J411">
        <v>1452048335</v>
      </c>
      <c r="K411" t="b">
        <v>0</v>
      </c>
      <c r="L411">
        <v>9</v>
      </c>
      <c r="M411" t="b">
        <v>1</v>
      </c>
      <c r="N411" t="s">
        <v>8269</v>
      </c>
      <c r="O411">
        <v>105</v>
      </c>
      <c r="P411">
        <v>139.56</v>
      </c>
      <c r="Q411" t="s">
        <v>8315</v>
      </c>
      <c r="R411" t="s">
        <v>8316</v>
      </c>
      <c r="S411" s="16">
        <v>42375.114988425921</v>
      </c>
      <c r="T411" s="16">
        <v>42420.114988425921</v>
      </c>
    </row>
    <row r="412" spans="1:20" x14ac:dyDescent="0.25">
      <c r="A412">
        <v>3836</v>
      </c>
      <c r="B412" t="s">
        <v>3833</v>
      </c>
      <c r="C412" t="s">
        <v>7945</v>
      </c>
      <c r="D412">
        <v>800</v>
      </c>
      <c r="E412">
        <v>900</v>
      </c>
      <c r="F412" t="s">
        <v>8218</v>
      </c>
      <c r="G412" t="s">
        <v>8223</v>
      </c>
      <c r="H412" t="s">
        <v>8245</v>
      </c>
      <c r="I412">
        <v>1470197340</v>
      </c>
      <c r="J412">
        <v>1467497652</v>
      </c>
      <c r="K412" t="b">
        <v>0</v>
      </c>
      <c r="L412">
        <v>14</v>
      </c>
      <c r="M412" t="b">
        <v>1</v>
      </c>
      <c r="N412" t="s">
        <v>8269</v>
      </c>
      <c r="O412">
        <v>113</v>
      </c>
      <c r="P412">
        <v>64.290000000000006</v>
      </c>
      <c r="Q412" t="s">
        <v>8315</v>
      </c>
      <c r="R412" t="s">
        <v>8316</v>
      </c>
      <c r="S412" s="16">
        <v>42553.926527777774</v>
      </c>
      <c r="T412" s="16">
        <v>42585.172916666663</v>
      </c>
    </row>
    <row r="413" spans="1:20" x14ac:dyDescent="0.25">
      <c r="A413">
        <v>3839</v>
      </c>
      <c r="B413" t="s">
        <v>3836</v>
      </c>
      <c r="C413" t="s">
        <v>7948</v>
      </c>
      <c r="D413">
        <v>2000</v>
      </c>
      <c r="E413">
        <v>2025</v>
      </c>
      <c r="F413" t="s">
        <v>8218</v>
      </c>
      <c r="G413" t="s">
        <v>8223</v>
      </c>
      <c r="H413" t="s">
        <v>8245</v>
      </c>
      <c r="I413">
        <v>1438226724</v>
      </c>
      <c r="J413">
        <v>1433042724</v>
      </c>
      <c r="K413" t="b">
        <v>0</v>
      </c>
      <c r="L413">
        <v>32</v>
      </c>
      <c r="M413" t="b">
        <v>1</v>
      </c>
      <c r="N413" t="s">
        <v>8269</v>
      </c>
      <c r="O413">
        <v>101</v>
      </c>
      <c r="P413">
        <v>63.28</v>
      </c>
      <c r="Q413" t="s">
        <v>8315</v>
      </c>
      <c r="R413" t="s">
        <v>8316</v>
      </c>
      <c r="S413" s="16">
        <v>42155.142638888887</v>
      </c>
      <c r="T413" s="16">
        <v>42215.142638888887</v>
      </c>
    </row>
  </sheetData>
  <autoFilter ref="A1:T1" xr:uid="{7C6201D0-B1AB-454A-802E-83AB8D1EA1CD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A363-B574-40F8-94F2-C76DECF41539}">
  <dimension ref="A1:C14"/>
  <sheetViews>
    <sheetView workbookViewId="0">
      <selection activeCell="I11" sqref="I11"/>
    </sheetView>
  </sheetViews>
  <sheetFormatPr defaultRowHeight="15" x14ac:dyDescent="0.25"/>
  <cols>
    <col min="1" max="1" width="28.42578125" style="18" bestFit="1" customWidth="1"/>
    <col min="2" max="2" width="12" style="20" bestFit="1" customWidth="1"/>
    <col min="3" max="3" width="15.140625" style="24" customWidth="1"/>
  </cols>
  <sheetData>
    <row r="1" spans="1:3" s="21" customFormat="1" x14ac:dyDescent="0.25">
      <c r="B1" s="22" t="s">
        <v>8386</v>
      </c>
      <c r="C1" s="23" t="s">
        <v>8387</v>
      </c>
    </row>
    <row r="2" spans="1:3" x14ac:dyDescent="0.25">
      <c r="A2" s="18" t="s">
        <v>8388</v>
      </c>
      <c r="B2" s="20">
        <f>AVERAGE('Successful US Kickstarters'!D:D)</f>
        <v>5048.8786407766993</v>
      </c>
      <c r="C2" s="24">
        <f>AVERAGE('Failed US Kickstarters'!D:D)</f>
        <v>10554.212</v>
      </c>
    </row>
    <row r="3" spans="1:3" x14ac:dyDescent="0.25">
      <c r="A3" s="18" t="s">
        <v>8389</v>
      </c>
      <c r="B3" s="20">
        <f>MEDIAN('Successful US Kickstarters'!D:D)</f>
        <v>3000</v>
      </c>
      <c r="C3" s="24">
        <f>MEDIAN('Failed US Kickstarters'!D:D)</f>
        <v>5000</v>
      </c>
    </row>
    <row r="4" spans="1:3" x14ac:dyDescent="0.25">
      <c r="A4" s="18" t="s">
        <v>8395</v>
      </c>
      <c r="B4" s="20">
        <f>_xlfn.STDEV.P('Successful US Kickstarters'!D:D)</f>
        <v>7748.7537726373303</v>
      </c>
      <c r="C4" s="24">
        <f>_xlfn.STDEV.P('Failed US Kickstarters'!D:D)</f>
        <v>21967.731061515115</v>
      </c>
    </row>
    <row r="5" spans="1:3" x14ac:dyDescent="0.25">
      <c r="A5" s="18" t="s">
        <v>8392</v>
      </c>
      <c r="B5" s="20">
        <f>_xlfn.QUARTILE.EXC('Successful US Kickstarters'!D:D, 3)</f>
        <v>5000</v>
      </c>
      <c r="C5" s="25">
        <f>-_xlfn.QUARTILE.EXC('Failed US Kickstarters'!D:D,3)*-1</f>
        <v>10000</v>
      </c>
    </row>
    <row r="6" spans="1:3" x14ac:dyDescent="0.25">
      <c r="A6" s="18" t="s">
        <v>8393</v>
      </c>
      <c r="B6" s="20">
        <f>_xlfn.QUARTILE.EXC('Successful US Kickstarters'!D:D, 1)</f>
        <v>1500</v>
      </c>
      <c r="C6" s="26">
        <f>-_xlfn.QUARTILE.EXC('Failed US Kickstarters'!D:D,1)*-1</f>
        <v>2000</v>
      </c>
    </row>
    <row r="7" spans="1:3" x14ac:dyDescent="0.25">
      <c r="A7" s="18" t="s">
        <v>8394</v>
      </c>
      <c r="B7" s="20">
        <f>B5-B6</f>
        <v>3500</v>
      </c>
      <c r="C7" s="26">
        <f>C5-C6</f>
        <v>8000</v>
      </c>
    </row>
    <row r="9" spans="1:3" x14ac:dyDescent="0.25">
      <c r="A9" s="18" t="s">
        <v>8390</v>
      </c>
      <c r="B9" s="20">
        <f>AVERAGE('Successful US Kickstarters'!E:E)</f>
        <v>5601.5458009708727</v>
      </c>
      <c r="C9" s="24">
        <f>AVERAGE('Failed US Kickstarters'!E:E)</f>
        <v>558.65484000000004</v>
      </c>
    </row>
    <row r="10" spans="1:3" x14ac:dyDescent="0.25">
      <c r="A10" s="18" t="s">
        <v>8391</v>
      </c>
      <c r="B10" s="20">
        <f>MEDIAN('Successful US Kickstarters'!E:E)</f>
        <v>3167.5</v>
      </c>
      <c r="C10" s="24">
        <f>MEDIAN('Failed US Kickstarters'!E:E)</f>
        <v>103</v>
      </c>
    </row>
    <row r="11" spans="1:3" x14ac:dyDescent="0.25">
      <c r="A11" s="18" t="s">
        <v>8396</v>
      </c>
      <c r="B11" s="20">
        <f>_xlfn.STDEV.P('Successful US Kickstarters'!E:E)</f>
        <v>8334.5731699164608</v>
      </c>
      <c r="C11" s="24">
        <f>_xlfn.STDEV.P('Failed US Kickstarters'!E:E)</f>
        <v>1330.5230280400915</v>
      </c>
    </row>
    <row r="12" spans="1:3" x14ac:dyDescent="0.25">
      <c r="A12" s="18" t="s">
        <v>8397</v>
      </c>
      <c r="B12" s="20">
        <f>_xlfn.QUARTILE.EXC('Successful US Kickstarters'!E:E,3)</f>
        <v>5699</v>
      </c>
      <c r="C12" s="24">
        <f>_xlfn.QUARTILE.EXC('Failed US Kickstarters'!E:E,3)</f>
        <v>501</v>
      </c>
    </row>
    <row r="13" spans="1:3" x14ac:dyDescent="0.25">
      <c r="A13" s="18" t="s">
        <v>8398</v>
      </c>
      <c r="B13" s="20">
        <f>_xlfn.QUARTILE.EXC('Successful US Kickstarters'!E:E,1)</f>
        <v>1716.5074999999999</v>
      </c>
      <c r="C13" s="24">
        <f>_xlfn.QUARTILE.EXC('Failed US Kickstarters'!E:E,1)</f>
        <v>9.25</v>
      </c>
    </row>
    <row r="14" spans="1:3" x14ac:dyDescent="0.25">
      <c r="A14" s="18" t="s">
        <v>8399</v>
      </c>
      <c r="B14" s="20">
        <f>B12-B13</f>
        <v>3982.4925000000003</v>
      </c>
      <c r="C14" s="24">
        <f>C12-C13</f>
        <v>491.75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083F-725E-4383-8C38-7EC8305C76F1}">
  <dimension ref="A1:F6"/>
  <sheetViews>
    <sheetView workbookViewId="0">
      <selection activeCell="F11" sqref="F11"/>
    </sheetView>
  </sheetViews>
  <sheetFormatPr defaultRowHeight="15" x14ac:dyDescent="0.25"/>
  <cols>
    <col min="1" max="1" width="33.5703125" bestFit="1" customWidth="1"/>
    <col min="2" max="2" width="79.7109375" style="3" customWidth="1"/>
    <col min="5" max="5" width="15.28515625" customWidth="1"/>
    <col min="6" max="6" width="13.28515625" customWidth="1"/>
  </cols>
  <sheetData>
    <row r="1" spans="1:6" x14ac:dyDescent="0.25">
      <c r="A1" t="s">
        <v>8380</v>
      </c>
      <c r="B1" s="3" t="s">
        <v>8381</v>
      </c>
      <c r="C1" t="s">
        <v>8382</v>
      </c>
      <c r="D1" t="s">
        <v>8383</v>
      </c>
      <c r="E1" t="s">
        <v>8385</v>
      </c>
      <c r="F1" t="s">
        <v>8384</v>
      </c>
    </row>
    <row r="2" spans="1:6" ht="30" x14ac:dyDescent="0.25">
      <c r="A2" t="s">
        <v>3473</v>
      </c>
      <c r="B2" s="3" t="str">
        <f>VLOOKUP(A2, [1]Kickstarter!B:C, 2, FALSE)</f>
        <v>Help us get actor-writer Ian Bonar's debut play - a hilarious, heartbreaking story of grief and loss - to the 2016 Edinburgh Fringe.</v>
      </c>
      <c r="C2">
        <f>VLOOKUP(A2, [1]Kickstarter!B:E, 3, FALSE)</f>
        <v>2000</v>
      </c>
      <c r="D2">
        <f>VLOOKUP(A2, [1]Kickstarter!B:E, 4, FALSE)</f>
        <v>2020</v>
      </c>
      <c r="E2">
        <f>VLOOKUP(A2,'Kickstarter raw data'!B$2:P$4115,15,FALSE)</f>
        <v>51.79</v>
      </c>
      <c r="F2">
        <f>VLOOKUP(A2,'Kickstarter raw data'!B$2:P$4115,11,FALSE)</f>
        <v>39</v>
      </c>
    </row>
    <row r="3" spans="1:6" ht="30" x14ac:dyDescent="0.25">
      <c r="A3" t="s">
        <v>3616</v>
      </c>
      <c r="B3" s="3" t="str">
        <f>VLOOKUP(A3, [1]Kickstarter!B:C, 2, FALSE)</f>
        <v>The play yet to be described as "A surefire Edinburgh Fringe Festival Cult Hit". Coming to the Underbelly, Edinburgh, 5th-30th August.</v>
      </c>
      <c r="C3">
        <f>VLOOKUP(A3, [1]Kickstarter!B:E, 3, FALSE)</f>
        <v>2000</v>
      </c>
      <c r="D3">
        <f>VLOOKUP(A3, [1]Kickstarter!B:E, 4, FALSE)</f>
        <v>2020</v>
      </c>
      <c r="E3">
        <f>VLOOKUP(A3,'Kickstarter raw data'!B$2:P$4115,15,FALSE)</f>
        <v>36.07</v>
      </c>
      <c r="F3">
        <f>VLOOKUP(A3,'Kickstarter raw data'!B$2:P$4115,11,FALSE)</f>
        <v>56</v>
      </c>
    </row>
    <row r="4" spans="1:6" ht="30" x14ac:dyDescent="0.25">
      <c r="A4" t="s">
        <v>3178</v>
      </c>
      <c r="B4" s="3" t="str">
        <f>VLOOKUP(A4, [1]Kickstarter!B:C, 2, FALSE)</f>
        <v>Cutting Off Kate Bush is a one-woman show written &amp; performed by Lucy Benson-Brown, premiering at the Edinburgh Fringe Festival 2014</v>
      </c>
      <c r="C4">
        <f>VLOOKUP(A4, [1]Kickstarter!B:E, 3, FALSE)</f>
        <v>1500</v>
      </c>
      <c r="D4">
        <f>VLOOKUP(A4, [1]Kickstarter!B:E, 4, FALSE)</f>
        <v>2576</v>
      </c>
      <c r="E4">
        <f>VLOOKUP(A4,'Kickstarter raw data'!B$2:P$4115,15,FALSE)</f>
        <v>33.03</v>
      </c>
      <c r="F4">
        <f>VLOOKUP(A4,'Kickstarter raw data'!B$2:P$4115,11,FALSE)</f>
        <v>78</v>
      </c>
    </row>
    <row r="5" spans="1:6" ht="30" x14ac:dyDescent="0.25">
      <c r="A5" t="s">
        <v>3329</v>
      </c>
      <c r="B5" s="3" t="str">
        <f>VLOOKUP(A5, [1]Kickstarter!B:C, 2, FALSE)</f>
        <v>Jestia and Raedon is a brand new romantic comedy play going to the Edinburgh Fringe Festival this summer.</v>
      </c>
      <c r="C5">
        <f>VLOOKUP(A5, [1]Kickstarter!B:E, 3, FALSE)</f>
        <v>1000</v>
      </c>
      <c r="D5">
        <f>VLOOKUP(A5, [1]Kickstarter!B:E, 4, FALSE)</f>
        <v>1168</v>
      </c>
      <c r="E5">
        <f>VLOOKUP(A5,'Kickstarter raw data'!B$2:P$4115,15,FALSE)</f>
        <v>44.92</v>
      </c>
      <c r="F5">
        <f>VLOOKUP(A5,'Kickstarter raw data'!B$2:P$4115,11,FALSE)</f>
        <v>26</v>
      </c>
    </row>
    <row r="6" spans="1:6" ht="30" x14ac:dyDescent="0.25">
      <c r="A6" t="s">
        <v>3221</v>
      </c>
      <c r="B6" s="3" t="str">
        <f>VLOOKUP(A6, [1]Kickstarter!B:C, 2, FALSE)</f>
        <v>A one-man show about love, loss, and motorways, written &amp; performed by Ben Norris. Help us get to the 2015 Edinburgh Fringe and beyond!</v>
      </c>
      <c r="C6">
        <f>VLOOKUP(A6, [1]Kickstarter!B:E, 3, FALSE)</f>
        <v>4000</v>
      </c>
      <c r="D6">
        <f>VLOOKUP(A6, [1]Kickstarter!B:E, 4, FALSE)</f>
        <v>4137</v>
      </c>
      <c r="E6">
        <f>VLOOKUP(A6,'Kickstarter raw data'!B$2:P$4115,15,FALSE)</f>
        <v>36.61</v>
      </c>
      <c r="F6">
        <f>VLOOKUP(A6,'Kickstarter raw data'!B$2:P$4115,11,FALSE)</f>
        <v>113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0DE99D-33AD-4A64-AF9C-62EA0329C1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Theatre Outcomes by Launch Date</vt:lpstr>
      <vt:lpstr>Outcomes Based on Goal</vt:lpstr>
      <vt:lpstr>Kickstarter raw data</vt:lpstr>
      <vt:lpstr>Theatre Outcome Raw Data</vt:lpstr>
      <vt:lpstr>Category Statistics</vt:lpstr>
      <vt:lpstr>Subcategory Statistics</vt:lpstr>
      <vt:lpstr>Failed US Kickstarters</vt:lpstr>
      <vt:lpstr>Successful US Kickstarters</vt:lpstr>
      <vt:lpstr>Descriptive Statistics</vt:lpstr>
      <vt:lpstr>Edinburgh Research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Jason Hudson</cp:lastModifiedBy>
  <dcterms:created xsi:type="dcterms:W3CDTF">2017-04-20T15:17:24Z</dcterms:created>
  <dcterms:modified xsi:type="dcterms:W3CDTF">2021-09-20T02:31:42Z</dcterms:modified>
</cp:coreProperties>
</file>